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学习区\master\Microplastic\data\SI-8.23\"/>
    </mc:Choice>
  </mc:AlternateContent>
  <xr:revisionPtr revIDLastSave="0" documentId="13_ncr:1_{D79A95EF-AC08-4543-87F2-3185CFBCF563}" xr6:coauthVersionLast="36" xr6:coauthVersionMax="36" xr10:uidLastSave="{00000000-0000-0000-0000-000000000000}"/>
  <bookViews>
    <workbookView xWindow="0" yWindow="0" windowWidth="20490" windowHeight="7680" xr2:uid="{00000000-000D-0000-FFFF-FFFF00000000}"/>
  </bookViews>
  <sheets>
    <sheet name="COVID-19" sheetId="1" r:id="rId1"/>
    <sheet name="Hospital" sheetId="2" r:id="rId2"/>
    <sheet name="TestKits" sheetId="3" r:id="rId3"/>
    <sheet name="PPE" sheetId="4" r:id="rId4"/>
    <sheet name="Packaging" sheetId="5" r:id="rId5"/>
    <sheet name="Summary" sheetId="6" r:id="rId6"/>
    <sheet name="Supplement" sheetId="7" r:id="rId7"/>
  </sheets>
  <externalReferences>
    <externalReference r:id="rId8"/>
    <externalReference r:id="rId9"/>
  </externalReferences>
  <definedNames>
    <definedName name="_xlnm._FilterDatabase" localSheetId="0" hidden="1">'COVID-19'!$A$1:$O$195</definedName>
    <definedName name="_xlnm._FilterDatabase" localSheetId="1" hidden="1">Hospital!$A$2:$AI$195</definedName>
    <definedName name="_xlnm._FilterDatabase" localSheetId="4" hidden="1">Packaging!$A$2:$T$2</definedName>
    <definedName name="_xlnm._FilterDatabase" localSheetId="3" hidden="1">PPE!$A$3:$AW$3</definedName>
    <definedName name="_xlnm._FilterDatabase" localSheetId="2" hidden="1">TestKits!$A$2:$W$2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H9" i="3"/>
  <c r="I46" i="1" l="1"/>
  <c r="G25" i="1"/>
  <c r="G26" i="1"/>
  <c r="G27" i="1"/>
  <c r="G28" i="1"/>
  <c r="G29" i="1"/>
  <c r="G30" i="1"/>
  <c r="G31" i="1"/>
  <c r="G32" i="1"/>
  <c r="I128" i="1"/>
  <c r="T4" i="5" l="1"/>
  <c r="G4" i="4" l="1"/>
  <c r="I4" i="3" l="1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M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Q19" i="3" s="1"/>
  <c r="I20" i="3"/>
  <c r="K20" i="3" s="1"/>
  <c r="I21" i="3"/>
  <c r="K21" i="3" s="1"/>
  <c r="M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M36" i="3" s="1"/>
  <c r="I37" i="3"/>
  <c r="K37" i="3" s="1"/>
  <c r="Q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S45" i="3" s="1"/>
  <c r="I52" i="3"/>
  <c r="K52" i="3" s="1"/>
  <c r="I46" i="3"/>
  <c r="K46" i="3" s="1"/>
  <c r="I47" i="3"/>
  <c r="K47" i="3" s="1"/>
  <c r="M47" i="3" s="1"/>
  <c r="I48" i="3"/>
  <c r="K48" i="3" s="1"/>
  <c r="I49" i="3"/>
  <c r="K49" i="3" s="1"/>
  <c r="I50" i="3"/>
  <c r="K50" i="3" s="1"/>
  <c r="I51" i="3"/>
  <c r="K51" i="3" s="1"/>
  <c r="S51" i="3" s="1"/>
  <c r="I53" i="3"/>
  <c r="K53" i="3" s="1"/>
  <c r="I54" i="3"/>
  <c r="K54" i="3" s="1"/>
  <c r="M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O60" i="3" s="1"/>
  <c r="I61" i="3"/>
  <c r="K61" i="3" s="1"/>
  <c r="I62" i="3"/>
  <c r="K62" i="3" s="1"/>
  <c r="I63" i="3"/>
  <c r="K63" i="3" s="1"/>
  <c r="S63" i="3" s="1"/>
  <c r="I64" i="3"/>
  <c r="K64" i="3" s="1"/>
  <c r="I65" i="3"/>
  <c r="K65" i="3" s="1"/>
  <c r="I66" i="3"/>
  <c r="K66" i="3" s="1"/>
  <c r="M66" i="3" s="1"/>
  <c r="I67" i="3"/>
  <c r="K67" i="3" s="1"/>
  <c r="I68" i="3"/>
  <c r="K68" i="3" s="1"/>
  <c r="I69" i="3"/>
  <c r="K69" i="3" s="1"/>
  <c r="I70" i="3"/>
  <c r="K70" i="3" s="1"/>
  <c r="I71" i="3"/>
  <c r="K71" i="3" s="1"/>
  <c r="I72" i="3"/>
  <c r="K72" i="3" s="1"/>
  <c r="S72" i="3" s="1"/>
  <c r="I73" i="3"/>
  <c r="K73" i="3" s="1"/>
  <c r="I74" i="3"/>
  <c r="K74" i="3" s="1"/>
  <c r="I75" i="3"/>
  <c r="K75" i="3" s="1"/>
  <c r="M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S81" i="3" s="1"/>
  <c r="I82" i="3"/>
  <c r="K82" i="3" s="1"/>
  <c r="I83" i="3"/>
  <c r="K83" i="3" s="1"/>
  <c r="I84" i="3"/>
  <c r="K84" i="3" s="1"/>
  <c r="Q84" i="3" s="1"/>
  <c r="I85" i="3"/>
  <c r="K85" i="3" s="1"/>
  <c r="I86" i="3"/>
  <c r="K86" i="3" s="1"/>
  <c r="I87" i="3"/>
  <c r="K87" i="3" s="1"/>
  <c r="Q87" i="3" s="1"/>
  <c r="I88" i="3"/>
  <c r="K88" i="3" s="1"/>
  <c r="I89" i="3"/>
  <c r="K89" i="3" s="1"/>
  <c r="I90" i="3"/>
  <c r="K90" i="3" s="1"/>
  <c r="I91" i="3"/>
  <c r="K91" i="3" s="1"/>
  <c r="Q91" i="3" s="1"/>
  <c r="I92" i="3"/>
  <c r="K92" i="3" s="1"/>
  <c r="I93" i="3"/>
  <c r="K93" i="3" s="1"/>
  <c r="M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02" i="3"/>
  <c r="K102" i="3" s="1"/>
  <c r="Q102" i="3" s="1"/>
  <c r="I103" i="3"/>
  <c r="K103" i="3" s="1"/>
  <c r="I104" i="3"/>
  <c r="K104" i="3" s="1"/>
  <c r="I105" i="3"/>
  <c r="K105" i="3" s="1"/>
  <c r="I106" i="3"/>
  <c r="K106" i="3" s="1"/>
  <c r="I107" i="3"/>
  <c r="K107" i="3" s="1"/>
  <c r="I108" i="3"/>
  <c r="K108" i="3" s="1"/>
  <c r="S108" i="3" s="1"/>
  <c r="I109" i="3"/>
  <c r="K109" i="3" s="1"/>
  <c r="I110" i="3"/>
  <c r="K110" i="3" s="1"/>
  <c r="I111" i="3"/>
  <c r="K111" i="3" s="1"/>
  <c r="M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S117" i="3" s="1"/>
  <c r="I118" i="3"/>
  <c r="K118" i="3" s="1"/>
  <c r="I119" i="3"/>
  <c r="K119" i="3" s="1"/>
  <c r="I120" i="3"/>
  <c r="K120" i="3" s="1"/>
  <c r="I121" i="3"/>
  <c r="K121" i="3" s="1"/>
  <c r="I122" i="3"/>
  <c r="K122" i="3" s="1"/>
  <c r="I123" i="3"/>
  <c r="K123" i="3" s="1"/>
  <c r="S123" i="3" s="1"/>
  <c r="I124" i="3"/>
  <c r="K124" i="3" s="1"/>
  <c r="S124" i="3" s="1"/>
  <c r="I125" i="3"/>
  <c r="K125" i="3" s="1"/>
  <c r="I126" i="3"/>
  <c r="K126" i="3" s="1"/>
  <c r="M126" i="3" s="1"/>
  <c r="I127" i="3"/>
  <c r="K127" i="3" s="1"/>
  <c r="I128" i="3"/>
  <c r="K128" i="3" s="1"/>
  <c r="I129" i="3"/>
  <c r="K129" i="3" s="1"/>
  <c r="M129" i="3" s="1"/>
  <c r="I130" i="3"/>
  <c r="K130" i="3" s="1"/>
  <c r="I131" i="3"/>
  <c r="K131" i="3" s="1"/>
  <c r="I132" i="3"/>
  <c r="I133" i="3"/>
  <c r="K133" i="3" s="1"/>
  <c r="I134" i="3"/>
  <c r="K134" i="3" s="1"/>
  <c r="I135" i="3"/>
  <c r="K135" i="3" s="1"/>
  <c r="I136" i="3"/>
  <c r="K136" i="3" s="1"/>
  <c r="I137" i="3"/>
  <c r="K137" i="3" s="1"/>
  <c r="I138" i="3"/>
  <c r="K138" i="3" s="1"/>
  <c r="Q138" i="3" s="1"/>
  <c r="I139" i="3"/>
  <c r="K139" i="3" s="1"/>
  <c r="I140" i="3"/>
  <c r="K140" i="3" s="1"/>
  <c r="I141" i="3"/>
  <c r="K141" i="3" s="1"/>
  <c r="I142" i="3"/>
  <c r="K142" i="3" s="1"/>
  <c r="I143" i="3"/>
  <c r="K143" i="3" s="1"/>
  <c r="I144" i="3"/>
  <c r="K144" i="3" s="1"/>
  <c r="S144" i="3" s="1"/>
  <c r="I145" i="3"/>
  <c r="K145" i="3" s="1"/>
  <c r="I146" i="3"/>
  <c r="K146" i="3" s="1"/>
  <c r="I147" i="3"/>
  <c r="I148" i="3"/>
  <c r="K148" i="3" s="1"/>
  <c r="I149" i="3"/>
  <c r="I150" i="3"/>
  <c r="K150" i="3" s="1"/>
  <c r="Q150" i="3" s="1"/>
  <c r="I151" i="3"/>
  <c r="K151" i="3" s="1"/>
  <c r="I152" i="3"/>
  <c r="K152" i="3" s="1"/>
  <c r="I153" i="3"/>
  <c r="K153" i="3" s="1"/>
  <c r="S153" i="3" s="1"/>
  <c r="I154" i="3"/>
  <c r="K154" i="3" s="1"/>
  <c r="I155" i="3"/>
  <c r="I156" i="3"/>
  <c r="K156" i="3" s="1"/>
  <c r="I157" i="3"/>
  <c r="I158" i="3"/>
  <c r="K158" i="3" s="1"/>
  <c r="I159" i="3"/>
  <c r="K159" i="3" s="1"/>
  <c r="Q159" i="3" s="1"/>
  <c r="I160" i="3"/>
  <c r="K160" i="3" s="1"/>
  <c r="S160" i="3" s="1"/>
  <c r="I161" i="3"/>
  <c r="I162" i="3"/>
  <c r="I163" i="3"/>
  <c r="K163" i="3" s="1"/>
  <c r="Q163" i="3" s="1"/>
  <c r="I164" i="3"/>
  <c r="K164" i="3" s="1"/>
  <c r="I165" i="3"/>
  <c r="K165" i="3" s="1"/>
  <c r="M165" i="3" s="1"/>
  <c r="I166" i="3"/>
  <c r="I167" i="3"/>
  <c r="K167" i="3" s="1"/>
  <c r="I168" i="3"/>
  <c r="K168" i="3" s="1"/>
  <c r="I169" i="3"/>
  <c r="K169" i="3" s="1"/>
  <c r="I170" i="3"/>
  <c r="K170" i="3" s="1"/>
  <c r="I171" i="3"/>
  <c r="K171" i="3" s="1"/>
  <c r="I172" i="3"/>
  <c r="I173" i="3"/>
  <c r="K173" i="3" s="1"/>
  <c r="I174" i="3"/>
  <c r="K174" i="3" s="1"/>
  <c r="I175" i="3"/>
  <c r="I176" i="3"/>
  <c r="I177" i="3"/>
  <c r="K177" i="3" s="1"/>
  <c r="I178" i="3"/>
  <c r="K178" i="3" s="1"/>
  <c r="I179" i="3"/>
  <c r="K179" i="3" s="1"/>
  <c r="I180" i="3"/>
  <c r="K180" i="3" s="1"/>
  <c r="I181" i="3"/>
  <c r="K181" i="3" s="1"/>
  <c r="I182" i="3"/>
  <c r="K182" i="3" s="1"/>
  <c r="I183" i="3"/>
  <c r="I184" i="3"/>
  <c r="K184" i="3" s="1"/>
  <c r="I185" i="3"/>
  <c r="K185" i="3" s="1"/>
  <c r="I186" i="3"/>
  <c r="K186" i="3" s="1"/>
  <c r="Q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M192" i="3" s="1"/>
  <c r="I193" i="3"/>
  <c r="I194" i="3"/>
  <c r="K194" i="3" s="1"/>
  <c r="I195" i="3"/>
  <c r="K195" i="3" s="1"/>
  <c r="I3" i="3"/>
  <c r="H4" i="3"/>
  <c r="J4" i="3" s="1"/>
  <c r="H5" i="3"/>
  <c r="J5" i="3" s="1"/>
  <c r="H6" i="3"/>
  <c r="J6" i="3" s="1"/>
  <c r="P6" i="3" s="1"/>
  <c r="H7" i="3"/>
  <c r="J7" i="3" s="1"/>
  <c r="H8" i="3"/>
  <c r="J8" i="3" s="1"/>
  <c r="J9" i="3"/>
  <c r="H10" i="3"/>
  <c r="J10" i="3" s="1"/>
  <c r="H11" i="3"/>
  <c r="J11" i="3" s="1"/>
  <c r="H12" i="3"/>
  <c r="P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R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P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N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52" i="3"/>
  <c r="J52" i="3" s="1"/>
  <c r="H46" i="3"/>
  <c r="J46" i="3" s="1"/>
  <c r="H47" i="3"/>
  <c r="J47" i="3" s="1"/>
  <c r="P47" i="3" s="1"/>
  <c r="H48" i="3"/>
  <c r="J48" i="3" s="1"/>
  <c r="H49" i="3"/>
  <c r="J49" i="3" s="1"/>
  <c r="H50" i="3"/>
  <c r="J50" i="3" s="1"/>
  <c r="N50" i="3" s="1"/>
  <c r="H51" i="3"/>
  <c r="J51" i="3" s="1"/>
  <c r="H53" i="3"/>
  <c r="J53" i="3" s="1"/>
  <c r="H54" i="3"/>
  <c r="J54" i="3" s="1"/>
  <c r="H55" i="3"/>
  <c r="J55" i="3" s="1"/>
  <c r="H56" i="3"/>
  <c r="J56" i="3" s="1"/>
  <c r="H57" i="3"/>
  <c r="J57" i="3" s="1"/>
  <c r="N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P63" i="3" s="1"/>
  <c r="H64" i="3"/>
  <c r="J64" i="3" s="1"/>
  <c r="H65" i="3"/>
  <c r="J65" i="3" s="1"/>
  <c r="L65" i="3" s="1"/>
  <c r="H66" i="3"/>
  <c r="J66" i="3" s="1"/>
  <c r="H67" i="3"/>
  <c r="J67" i="3" s="1"/>
  <c r="H68" i="3"/>
  <c r="J68" i="3" s="1"/>
  <c r="H69" i="3"/>
  <c r="J69" i="3" s="1"/>
  <c r="L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R81" i="3" s="1"/>
  <c r="H82" i="3"/>
  <c r="J82" i="3" s="1"/>
  <c r="H83" i="3"/>
  <c r="J83" i="3" s="1"/>
  <c r="H84" i="3"/>
  <c r="J84" i="3" s="1"/>
  <c r="N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N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P99" i="3" s="1"/>
  <c r="H100" i="3"/>
  <c r="J100" i="3" s="1"/>
  <c r="H101" i="3"/>
  <c r="J101" i="3" s="1"/>
  <c r="H102" i="3"/>
  <c r="J102" i="3" s="1"/>
  <c r="H103" i="3"/>
  <c r="J103" i="3" s="1"/>
  <c r="H104" i="3"/>
  <c r="J104" i="3" s="1"/>
  <c r="H105" i="3"/>
  <c r="J105" i="3" s="1"/>
  <c r="L105" i="3" s="1"/>
  <c r="H106" i="3"/>
  <c r="J106" i="3" s="1"/>
  <c r="H107" i="3"/>
  <c r="J107" i="3" s="1"/>
  <c r="H108" i="3"/>
  <c r="J108" i="3" s="1"/>
  <c r="N108" i="3" s="1"/>
  <c r="H109" i="3"/>
  <c r="J109" i="3" s="1"/>
  <c r="H110" i="3"/>
  <c r="J110" i="3" s="1"/>
  <c r="H111" i="3"/>
  <c r="J111" i="3" s="1"/>
  <c r="L111" i="3" s="1"/>
  <c r="H112" i="3"/>
  <c r="J112" i="3" s="1"/>
  <c r="H113" i="3"/>
  <c r="J113" i="3" s="1"/>
  <c r="L113" i="3" s="1"/>
  <c r="H114" i="3"/>
  <c r="J114" i="3" s="1"/>
  <c r="H115" i="3"/>
  <c r="J115" i="3" s="1"/>
  <c r="H116" i="3"/>
  <c r="J116" i="3" s="1"/>
  <c r="H117" i="3"/>
  <c r="J117" i="3" s="1"/>
  <c r="R117" i="3" s="1"/>
  <c r="H118" i="3"/>
  <c r="J118" i="3" s="1"/>
  <c r="H119" i="3"/>
  <c r="J119" i="3" s="1"/>
  <c r="H120" i="3"/>
  <c r="J120" i="3" s="1"/>
  <c r="R120" i="3" s="1"/>
  <c r="H121" i="3"/>
  <c r="J121" i="3" s="1"/>
  <c r="H122" i="3"/>
  <c r="J122" i="3" s="1"/>
  <c r="H123" i="3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H129" i="3"/>
  <c r="J129" i="3" s="1"/>
  <c r="N129" i="3" s="1"/>
  <c r="H130" i="3"/>
  <c r="J130" i="3" s="1"/>
  <c r="H131" i="3"/>
  <c r="J131" i="3" s="1"/>
  <c r="L131" i="3" s="1"/>
  <c r="H132" i="3"/>
  <c r="H133" i="3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H140" i="3"/>
  <c r="J140" i="3" s="1"/>
  <c r="H141" i="3"/>
  <c r="J141" i="3" s="1"/>
  <c r="L141" i="3" s="1"/>
  <c r="H142" i="3"/>
  <c r="J142" i="3" s="1"/>
  <c r="H143" i="3"/>
  <c r="J143" i="3" s="1"/>
  <c r="H144" i="3"/>
  <c r="J144" i="3" s="1"/>
  <c r="N144" i="3" s="1"/>
  <c r="H145" i="3"/>
  <c r="J145" i="3" s="1"/>
  <c r="H146" i="3"/>
  <c r="J146" i="3" s="1"/>
  <c r="H147" i="3"/>
  <c r="H148" i="3"/>
  <c r="J148" i="3" s="1"/>
  <c r="H149" i="3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H156" i="3"/>
  <c r="J156" i="3" s="1"/>
  <c r="H157" i="3"/>
  <c r="H158" i="3"/>
  <c r="J158" i="3" s="1"/>
  <c r="H159" i="3"/>
  <c r="J159" i="3" s="1"/>
  <c r="H160" i="3"/>
  <c r="J160" i="3" s="1"/>
  <c r="H161" i="3"/>
  <c r="H162" i="3"/>
  <c r="H163" i="3"/>
  <c r="J163" i="3" s="1"/>
  <c r="H164" i="3"/>
  <c r="J164" i="3" s="1"/>
  <c r="H165" i="3"/>
  <c r="J165" i="3" s="1"/>
  <c r="L165" i="3" s="1"/>
  <c r="H166" i="3"/>
  <c r="H167" i="3"/>
  <c r="J167" i="3" s="1"/>
  <c r="H168" i="3"/>
  <c r="J168" i="3" s="1"/>
  <c r="H169" i="3"/>
  <c r="J169" i="3" s="1"/>
  <c r="H170" i="3"/>
  <c r="J170" i="3" s="1"/>
  <c r="H171" i="3"/>
  <c r="J171" i="3" s="1"/>
  <c r="H172" i="3"/>
  <c r="H173" i="3"/>
  <c r="J173" i="3" s="1"/>
  <c r="H174" i="3"/>
  <c r="J174" i="3" s="1"/>
  <c r="H175" i="3"/>
  <c r="H176" i="3"/>
  <c r="H177" i="3"/>
  <c r="J177" i="3" s="1"/>
  <c r="L177" i="3" s="1"/>
  <c r="H178" i="3"/>
  <c r="J178" i="3" s="1"/>
  <c r="H179" i="3"/>
  <c r="J179" i="3" s="1"/>
  <c r="H180" i="3"/>
  <c r="J180" i="3" s="1"/>
  <c r="L180" i="3" s="1"/>
  <c r="H181" i="3"/>
  <c r="J181" i="3" s="1"/>
  <c r="H182" i="3"/>
  <c r="J182" i="3" s="1"/>
  <c r="L182" i="3" s="1"/>
  <c r="H183" i="3"/>
  <c r="H184" i="3"/>
  <c r="J184" i="3" s="1"/>
  <c r="H185" i="3"/>
  <c r="J185" i="3" s="1"/>
  <c r="L185" i="3" s="1"/>
  <c r="H186" i="3"/>
  <c r="J186" i="3" s="1"/>
  <c r="H187" i="3"/>
  <c r="J187" i="3" s="1"/>
  <c r="H188" i="3"/>
  <c r="J188" i="3" s="1"/>
  <c r="H189" i="3"/>
  <c r="J189" i="3" s="1"/>
  <c r="L189" i="3" s="1"/>
  <c r="H190" i="3"/>
  <c r="J190" i="3" s="1"/>
  <c r="H191" i="3"/>
  <c r="J191" i="3" s="1"/>
  <c r="H192" i="3"/>
  <c r="J192" i="3" s="1"/>
  <c r="R192" i="3" s="1"/>
  <c r="H193" i="3"/>
  <c r="H194" i="3"/>
  <c r="J194" i="3" s="1"/>
  <c r="H195" i="3"/>
  <c r="J195" i="3" s="1"/>
  <c r="H3" i="3"/>
  <c r="AC50" i="4"/>
  <c r="AC51" i="4"/>
  <c r="AC52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B50" i="4"/>
  <c r="AB51" i="4"/>
  <c r="AB52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H54" i="4"/>
  <c r="M54" i="4" s="1"/>
  <c r="Q54" i="4" s="1"/>
  <c r="H55" i="4"/>
  <c r="M55" i="4" s="1"/>
  <c r="Q55" i="4" s="1"/>
  <c r="H56" i="4"/>
  <c r="M56" i="4" s="1"/>
  <c r="Q56" i="4" s="1"/>
  <c r="H57" i="4"/>
  <c r="M57" i="4" s="1"/>
  <c r="Q57" i="4" s="1"/>
  <c r="H58" i="4"/>
  <c r="M58" i="4" s="1"/>
  <c r="Q58" i="4" s="1"/>
  <c r="H59" i="4"/>
  <c r="M59" i="4" s="1"/>
  <c r="Q59" i="4" s="1"/>
  <c r="H60" i="4"/>
  <c r="M60" i="4" s="1"/>
  <c r="Q60" i="4" s="1"/>
  <c r="H61" i="4"/>
  <c r="M61" i="4" s="1"/>
  <c r="Q61" i="4" s="1"/>
  <c r="H62" i="4"/>
  <c r="M62" i="4" s="1"/>
  <c r="Q62" i="4" s="1"/>
  <c r="H63" i="4"/>
  <c r="H64" i="4"/>
  <c r="M64" i="4" s="1"/>
  <c r="Q64" i="4" s="1"/>
  <c r="H65" i="4"/>
  <c r="M65" i="4" s="1"/>
  <c r="Q65" i="4" s="1"/>
  <c r="H66" i="4"/>
  <c r="M66" i="4" s="1"/>
  <c r="Q66" i="4" s="1"/>
  <c r="H67" i="4"/>
  <c r="M67" i="4" s="1"/>
  <c r="Q67" i="4" s="1"/>
  <c r="H68" i="4"/>
  <c r="M68" i="4" s="1"/>
  <c r="Q68" i="4" s="1"/>
  <c r="H69" i="4"/>
  <c r="M69" i="4" s="1"/>
  <c r="Q69" i="4" s="1"/>
  <c r="H70" i="4"/>
  <c r="M70" i="4" s="1"/>
  <c r="Q70" i="4" s="1"/>
  <c r="H71" i="4"/>
  <c r="M71" i="4" s="1"/>
  <c r="Q71" i="4" s="1"/>
  <c r="H72" i="4"/>
  <c r="M72" i="4" s="1"/>
  <c r="Q72" i="4" s="1"/>
  <c r="H73" i="4"/>
  <c r="M73" i="4" s="1"/>
  <c r="Q73" i="4" s="1"/>
  <c r="H74" i="4"/>
  <c r="M74" i="4" s="1"/>
  <c r="Q74" i="4" s="1"/>
  <c r="H75" i="4"/>
  <c r="M75" i="4" s="1"/>
  <c r="Q75" i="4" s="1"/>
  <c r="H76" i="4"/>
  <c r="M76" i="4" s="1"/>
  <c r="Q76" i="4" s="1"/>
  <c r="H77" i="4"/>
  <c r="M77" i="4" s="1"/>
  <c r="Q77" i="4" s="1"/>
  <c r="H78" i="4"/>
  <c r="M78" i="4" s="1"/>
  <c r="Q78" i="4" s="1"/>
  <c r="H79" i="4"/>
  <c r="M79" i="4" s="1"/>
  <c r="Q79" i="4" s="1"/>
  <c r="H80" i="4"/>
  <c r="M80" i="4" s="1"/>
  <c r="Q80" i="4" s="1"/>
  <c r="H81" i="4"/>
  <c r="M81" i="4" s="1"/>
  <c r="Q81" i="4" s="1"/>
  <c r="H82" i="4"/>
  <c r="M82" i="4" s="1"/>
  <c r="Q82" i="4" s="1"/>
  <c r="H83" i="4"/>
  <c r="M83" i="4" s="1"/>
  <c r="Q83" i="4" s="1"/>
  <c r="H84" i="4"/>
  <c r="M84" i="4" s="1"/>
  <c r="Q84" i="4" s="1"/>
  <c r="H85" i="4"/>
  <c r="M85" i="4" s="1"/>
  <c r="Q85" i="4" s="1"/>
  <c r="H86" i="4"/>
  <c r="M86" i="4" s="1"/>
  <c r="Q86" i="4" s="1"/>
  <c r="H87" i="4"/>
  <c r="M87" i="4" s="1"/>
  <c r="Q87" i="4" s="1"/>
  <c r="H88" i="4"/>
  <c r="M88" i="4" s="1"/>
  <c r="Q88" i="4" s="1"/>
  <c r="H89" i="4"/>
  <c r="M89" i="4" s="1"/>
  <c r="Q89" i="4" s="1"/>
  <c r="H90" i="4"/>
  <c r="M90" i="4" s="1"/>
  <c r="Q90" i="4" s="1"/>
  <c r="H91" i="4"/>
  <c r="M91" i="4" s="1"/>
  <c r="Q91" i="4" s="1"/>
  <c r="H92" i="4"/>
  <c r="M92" i="4" s="1"/>
  <c r="Q92" i="4" s="1"/>
  <c r="H93" i="4"/>
  <c r="M93" i="4" s="1"/>
  <c r="Q93" i="4" s="1"/>
  <c r="H94" i="4"/>
  <c r="M94" i="4" s="1"/>
  <c r="Q94" i="4" s="1"/>
  <c r="H95" i="4"/>
  <c r="M95" i="4" s="1"/>
  <c r="Q95" i="4" s="1"/>
  <c r="H96" i="4"/>
  <c r="M96" i="4" s="1"/>
  <c r="Q96" i="4" s="1"/>
  <c r="H97" i="4"/>
  <c r="M97" i="4" s="1"/>
  <c r="Q97" i="4" s="1"/>
  <c r="H98" i="4"/>
  <c r="M98" i="4" s="1"/>
  <c r="Q98" i="4" s="1"/>
  <c r="H99" i="4"/>
  <c r="M99" i="4" s="1"/>
  <c r="Q99" i="4" s="1"/>
  <c r="H100" i="4"/>
  <c r="M100" i="4" s="1"/>
  <c r="Q100" i="4" s="1"/>
  <c r="H101" i="4"/>
  <c r="M101" i="4" s="1"/>
  <c r="Q101" i="4" s="1"/>
  <c r="H102" i="4"/>
  <c r="M102" i="4" s="1"/>
  <c r="Q102" i="4" s="1"/>
  <c r="H103" i="4"/>
  <c r="M103" i="4" s="1"/>
  <c r="Q103" i="4" s="1"/>
  <c r="H104" i="4"/>
  <c r="M104" i="4" s="1"/>
  <c r="Q104" i="4" s="1"/>
  <c r="H105" i="4"/>
  <c r="M105" i="4" s="1"/>
  <c r="Q105" i="4" s="1"/>
  <c r="H106" i="4"/>
  <c r="M106" i="4" s="1"/>
  <c r="Q106" i="4" s="1"/>
  <c r="H107" i="4"/>
  <c r="M107" i="4" s="1"/>
  <c r="Q107" i="4" s="1"/>
  <c r="H108" i="4"/>
  <c r="M108" i="4" s="1"/>
  <c r="Q108" i="4" s="1"/>
  <c r="H109" i="4"/>
  <c r="M109" i="4" s="1"/>
  <c r="Q109" i="4" s="1"/>
  <c r="H110" i="4"/>
  <c r="M110" i="4" s="1"/>
  <c r="Q110" i="4" s="1"/>
  <c r="H111" i="4"/>
  <c r="M111" i="4" s="1"/>
  <c r="Q111" i="4" s="1"/>
  <c r="H112" i="4"/>
  <c r="M112" i="4" s="1"/>
  <c r="Q112" i="4" s="1"/>
  <c r="H113" i="4"/>
  <c r="M113" i="4" s="1"/>
  <c r="Q113" i="4" s="1"/>
  <c r="H114" i="4"/>
  <c r="M114" i="4" s="1"/>
  <c r="Q114" i="4" s="1"/>
  <c r="H115" i="4"/>
  <c r="M115" i="4" s="1"/>
  <c r="Q115" i="4" s="1"/>
  <c r="H116" i="4"/>
  <c r="M116" i="4" s="1"/>
  <c r="Q116" i="4" s="1"/>
  <c r="H117" i="4"/>
  <c r="M117" i="4" s="1"/>
  <c r="Q117" i="4" s="1"/>
  <c r="H118" i="4"/>
  <c r="M118" i="4" s="1"/>
  <c r="Q118" i="4" s="1"/>
  <c r="H119" i="4"/>
  <c r="M119" i="4" s="1"/>
  <c r="Q119" i="4" s="1"/>
  <c r="H120" i="4"/>
  <c r="M120" i="4" s="1"/>
  <c r="Q120" i="4" s="1"/>
  <c r="H121" i="4"/>
  <c r="M121" i="4" s="1"/>
  <c r="Q121" i="4" s="1"/>
  <c r="H122" i="4"/>
  <c r="M122" i="4" s="1"/>
  <c r="Q122" i="4" s="1"/>
  <c r="H123" i="4"/>
  <c r="M123" i="4" s="1"/>
  <c r="Q123" i="4" s="1"/>
  <c r="H124" i="4"/>
  <c r="M124" i="4" s="1"/>
  <c r="Q124" i="4" s="1"/>
  <c r="H125" i="4"/>
  <c r="M125" i="4" s="1"/>
  <c r="Q125" i="4" s="1"/>
  <c r="H126" i="4"/>
  <c r="M126" i="4" s="1"/>
  <c r="Q126" i="4" s="1"/>
  <c r="H127" i="4"/>
  <c r="M127" i="4" s="1"/>
  <c r="Q127" i="4" s="1"/>
  <c r="H128" i="4"/>
  <c r="M128" i="4" s="1"/>
  <c r="Q128" i="4" s="1"/>
  <c r="H129" i="4"/>
  <c r="M129" i="4" s="1"/>
  <c r="Q129" i="4" s="1"/>
  <c r="H130" i="4"/>
  <c r="M130" i="4" s="1"/>
  <c r="Q130" i="4" s="1"/>
  <c r="H131" i="4"/>
  <c r="M131" i="4" s="1"/>
  <c r="Q131" i="4" s="1"/>
  <c r="H132" i="4"/>
  <c r="M132" i="4" s="1"/>
  <c r="Q132" i="4" s="1"/>
  <c r="H133" i="4"/>
  <c r="M133" i="4" s="1"/>
  <c r="Q133" i="4" s="1"/>
  <c r="H134" i="4"/>
  <c r="M134" i="4" s="1"/>
  <c r="Q134" i="4" s="1"/>
  <c r="H135" i="4"/>
  <c r="M135" i="4" s="1"/>
  <c r="Q135" i="4" s="1"/>
  <c r="H136" i="4"/>
  <c r="H137" i="4"/>
  <c r="M137" i="4" s="1"/>
  <c r="Q137" i="4" s="1"/>
  <c r="H138" i="4"/>
  <c r="M138" i="4" s="1"/>
  <c r="Q138" i="4" s="1"/>
  <c r="H139" i="4"/>
  <c r="M139" i="4" s="1"/>
  <c r="Q139" i="4" s="1"/>
  <c r="H140" i="4"/>
  <c r="M140" i="4" s="1"/>
  <c r="Q140" i="4" s="1"/>
  <c r="H141" i="4"/>
  <c r="M141" i="4" s="1"/>
  <c r="Q141" i="4" s="1"/>
  <c r="H142" i="4"/>
  <c r="M142" i="4" s="1"/>
  <c r="Q142" i="4" s="1"/>
  <c r="H143" i="4"/>
  <c r="M143" i="4" s="1"/>
  <c r="Q143" i="4" s="1"/>
  <c r="H144" i="4"/>
  <c r="M144" i="4" s="1"/>
  <c r="Q144" i="4" s="1"/>
  <c r="H145" i="4"/>
  <c r="M145" i="4" s="1"/>
  <c r="Q145" i="4" s="1"/>
  <c r="H146" i="4"/>
  <c r="M146" i="4" s="1"/>
  <c r="Q146" i="4" s="1"/>
  <c r="H147" i="4"/>
  <c r="M147" i="4" s="1"/>
  <c r="Q147" i="4" s="1"/>
  <c r="H148" i="4"/>
  <c r="M148" i="4" s="1"/>
  <c r="Q148" i="4" s="1"/>
  <c r="H149" i="4"/>
  <c r="M149" i="4" s="1"/>
  <c r="Q149" i="4" s="1"/>
  <c r="H150" i="4"/>
  <c r="M150" i="4" s="1"/>
  <c r="Q150" i="4" s="1"/>
  <c r="H151" i="4"/>
  <c r="M151" i="4" s="1"/>
  <c r="Q151" i="4" s="1"/>
  <c r="H152" i="4"/>
  <c r="M152" i="4" s="1"/>
  <c r="Q152" i="4" s="1"/>
  <c r="H153" i="4"/>
  <c r="M153" i="4" s="1"/>
  <c r="Q153" i="4" s="1"/>
  <c r="H154" i="4"/>
  <c r="M154" i="4" s="1"/>
  <c r="Q154" i="4" s="1"/>
  <c r="H155" i="4"/>
  <c r="M155" i="4" s="1"/>
  <c r="Q155" i="4" s="1"/>
  <c r="H156" i="4"/>
  <c r="M156" i="4" s="1"/>
  <c r="Q156" i="4" s="1"/>
  <c r="H157" i="4"/>
  <c r="M157" i="4" s="1"/>
  <c r="Q157" i="4" s="1"/>
  <c r="H158" i="4"/>
  <c r="M158" i="4" s="1"/>
  <c r="Q158" i="4" s="1"/>
  <c r="H159" i="4"/>
  <c r="M159" i="4" s="1"/>
  <c r="Q159" i="4" s="1"/>
  <c r="H160" i="4"/>
  <c r="M160" i="4" s="1"/>
  <c r="Q160" i="4" s="1"/>
  <c r="H161" i="4"/>
  <c r="M161" i="4" s="1"/>
  <c r="Q161" i="4" s="1"/>
  <c r="H162" i="4"/>
  <c r="M162" i="4" s="1"/>
  <c r="Q162" i="4" s="1"/>
  <c r="H163" i="4"/>
  <c r="M163" i="4" s="1"/>
  <c r="Q163" i="4" s="1"/>
  <c r="H164" i="4"/>
  <c r="M164" i="4" s="1"/>
  <c r="Q164" i="4" s="1"/>
  <c r="H165" i="4"/>
  <c r="M165" i="4" s="1"/>
  <c r="Q165" i="4" s="1"/>
  <c r="H166" i="4"/>
  <c r="M166" i="4" s="1"/>
  <c r="Q166" i="4" s="1"/>
  <c r="H167" i="4"/>
  <c r="M167" i="4" s="1"/>
  <c r="Q167" i="4" s="1"/>
  <c r="H168" i="4"/>
  <c r="M168" i="4" s="1"/>
  <c r="Q168" i="4" s="1"/>
  <c r="H169" i="4"/>
  <c r="H170" i="4"/>
  <c r="M170" i="4" s="1"/>
  <c r="Q170" i="4" s="1"/>
  <c r="H171" i="4"/>
  <c r="M171" i="4" s="1"/>
  <c r="Q171" i="4" s="1"/>
  <c r="H172" i="4"/>
  <c r="M172" i="4" s="1"/>
  <c r="Q172" i="4" s="1"/>
  <c r="H173" i="4"/>
  <c r="M173" i="4" s="1"/>
  <c r="Q173" i="4" s="1"/>
  <c r="H174" i="4"/>
  <c r="M174" i="4" s="1"/>
  <c r="Q174" i="4" s="1"/>
  <c r="H175" i="4"/>
  <c r="M175" i="4" s="1"/>
  <c r="Q175" i="4" s="1"/>
  <c r="H176" i="4"/>
  <c r="H177" i="4"/>
  <c r="M177" i="4" s="1"/>
  <c r="Q177" i="4" s="1"/>
  <c r="H178" i="4"/>
  <c r="H179" i="4"/>
  <c r="M179" i="4" s="1"/>
  <c r="Q179" i="4" s="1"/>
  <c r="H180" i="4"/>
  <c r="M180" i="4" s="1"/>
  <c r="Q180" i="4" s="1"/>
  <c r="H181" i="4"/>
  <c r="M181" i="4" s="1"/>
  <c r="Q181" i="4" s="1"/>
  <c r="H182" i="4"/>
  <c r="M182" i="4" s="1"/>
  <c r="Q182" i="4" s="1"/>
  <c r="H183" i="4"/>
  <c r="M183" i="4" s="1"/>
  <c r="Q183" i="4" s="1"/>
  <c r="H184" i="4"/>
  <c r="M184" i="4" s="1"/>
  <c r="Q184" i="4" s="1"/>
  <c r="H185" i="4"/>
  <c r="M185" i="4" s="1"/>
  <c r="Q185" i="4" s="1"/>
  <c r="H186" i="4"/>
  <c r="M186" i="4" s="1"/>
  <c r="Q186" i="4" s="1"/>
  <c r="H187" i="4"/>
  <c r="M187" i="4" s="1"/>
  <c r="Q187" i="4" s="1"/>
  <c r="H188" i="4"/>
  <c r="M188" i="4" s="1"/>
  <c r="Q188" i="4" s="1"/>
  <c r="H189" i="4"/>
  <c r="M189" i="4" s="1"/>
  <c r="Q189" i="4" s="1"/>
  <c r="H190" i="4"/>
  <c r="M190" i="4" s="1"/>
  <c r="Q190" i="4" s="1"/>
  <c r="H191" i="4"/>
  <c r="M191" i="4" s="1"/>
  <c r="Q191" i="4" s="1"/>
  <c r="H192" i="4"/>
  <c r="M192" i="4" s="1"/>
  <c r="Q192" i="4" s="1"/>
  <c r="H193" i="4"/>
  <c r="M193" i="4" s="1"/>
  <c r="Q193" i="4" s="1"/>
  <c r="H194" i="4"/>
  <c r="M194" i="4" s="1"/>
  <c r="Q194" i="4" s="1"/>
  <c r="H195" i="4"/>
  <c r="M195" i="4" s="1"/>
  <c r="Q195" i="4" s="1"/>
  <c r="H196" i="4"/>
  <c r="M196" i="4" s="1"/>
  <c r="Q196" i="4" s="1"/>
  <c r="G54" i="4"/>
  <c r="L54" i="4" s="1"/>
  <c r="P54" i="4" s="1"/>
  <c r="G55" i="4"/>
  <c r="L55" i="4" s="1"/>
  <c r="P55" i="4" s="1"/>
  <c r="G56" i="4"/>
  <c r="L56" i="4" s="1"/>
  <c r="P56" i="4" s="1"/>
  <c r="G57" i="4"/>
  <c r="L57" i="4" s="1"/>
  <c r="P57" i="4" s="1"/>
  <c r="G58" i="4"/>
  <c r="L58" i="4" s="1"/>
  <c r="P58" i="4" s="1"/>
  <c r="G59" i="4"/>
  <c r="L59" i="4" s="1"/>
  <c r="P59" i="4" s="1"/>
  <c r="G60" i="4"/>
  <c r="L60" i="4" s="1"/>
  <c r="P60" i="4" s="1"/>
  <c r="G61" i="4"/>
  <c r="L61" i="4" s="1"/>
  <c r="P61" i="4" s="1"/>
  <c r="G62" i="4"/>
  <c r="L62" i="4" s="1"/>
  <c r="P62" i="4" s="1"/>
  <c r="G63" i="4"/>
  <c r="G64" i="4"/>
  <c r="L64" i="4" s="1"/>
  <c r="P64" i="4" s="1"/>
  <c r="G65" i="4"/>
  <c r="L65" i="4" s="1"/>
  <c r="P65" i="4" s="1"/>
  <c r="G66" i="4"/>
  <c r="L66" i="4" s="1"/>
  <c r="P66" i="4" s="1"/>
  <c r="G67" i="4"/>
  <c r="L67" i="4" s="1"/>
  <c r="P67" i="4" s="1"/>
  <c r="G68" i="4"/>
  <c r="L68" i="4" s="1"/>
  <c r="P68" i="4" s="1"/>
  <c r="G69" i="4"/>
  <c r="L69" i="4" s="1"/>
  <c r="P69" i="4" s="1"/>
  <c r="G70" i="4"/>
  <c r="L70" i="4" s="1"/>
  <c r="P70" i="4" s="1"/>
  <c r="G71" i="4"/>
  <c r="L71" i="4" s="1"/>
  <c r="P71" i="4" s="1"/>
  <c r="G72" i="4"/>
  <c r="L72" i="4" s="1"/>
  <c r="P72" i="4" s="1"/>
  <c r="G73" i="4"/>
  <c r="L73" i="4" s="1"/>
  <c r="P73" i="4" s="1"/>
  <c r="G74" i="4"/>
  <c r="L74" i="4" s="1"/>
  <c r="P74" i="4" s="1"/>
  <c r="G75" i="4"/>
  <c r="L75" i="4" s="1"/>
  <c r="P75" i="4" s="1"/>
  <c r="G76" i="4"/>
  <c r="L76" i="4" s="1"/>
  <c r="P76" i="4" s="1"/>
  <c r="G77" i="4"/>
  <c r="L77" i="4" s="1"/>
  <c r="P77" i="4" s="1"/>
  <c r="G78" i="4"/>
  <c r="L78" i="4" s="1"/>
  <c r="P78" i="4" s="1"/>
  <c r="G79" i="4"/>
  <c r="L79" i="4" s="1"/>
  <c r="P79" i="4" s="1"/>
  <c r="G80" i="4"/>
  <c r="L80" i="4" s="1"/>
  <c r="P80" i="4" s="1"/>
  <c r="G81" i="4"/>
  <c r="L81" i="4" s="1"/>
  <c r="P81" i="4" s="1"/>
  <c r="G82" i="4"/>
  <c r="L82" i="4" s="1"/>
  <c r="P82" i="4" s="1"/>
  <c r="G83" i="4"/>
  <c r="L83" i="4" s="1"/>
  <c r="P83" i="4" s="1"/>
  <c r="G84" i="4"/>
  <c r="L84" i="4" s="1"/>
  <c r="P84" i="4" s="1"/>
  <c r="G85" i="4"/>
  <c r="L85" i="4" s="1"/>
  <c r="P85" i="4" s="1"/>
  <c r="G86" i="4"/>
  <c r="L86" i="4" s="1"/>
  <c r="P86" i="4" s="1"/>
  <c r="G87" i="4"/>
  <c r="L87" i="4" s="1"/>
  <c r="P87" i="4" s="1"/>
  <c r="G88" i="4"/>
  <c r="L88" i="4" s="1"/>
  <c r="P88" i="4" s="1"/>
  <c r="G89" i="4"/>
  <c r="L89" i="4" s="1"/>
  <c r="P89" i="4" s="1"/>
  <c r="G90" i="4"/>
  <c r="L90" i="4" s="1"/>
  <c r="P90" i="4" s="1"/>
  <c r="G91" i="4"/>
  <c r="L91" i="4" s="1"/>
  <c r="P91" i="4" s="1"/>
  <c r="G92" i="4"/>
  <c r="L92" i="4" s="1"/>
  <c r="P92" i="4" s="1"/>
  <c r="G93" i="4"/>
  <c r="L93" i="4" s="1"/>
  <c r="P93" i="4" s="1"/>
  <c r="G94" i="4"/>
  <c r="L94" i="4" s="1"/>
  <c r="P94" i="4" s="1"/>
  <c r="G95" i="4"/>
  <c r="L95" i="4" s="1"/>
  <c r="P95" i="4" s="1"/>
  <c r="G96" i="4"/>
  <c r="L96" i="4" s="1"/>
  <c r="P96" i="4" s="1"/>
  <c r="G97" i="4"/>
  <c r="L97" i="4" s="1"/>
  <c r="P97" i="4" s="1"/>
  <c r="G98" i="4"/>
  <c r="L98" i="4" s="1"/>
  <c r="P98" i="4" s="1"/>
  <c r="G99" i="4"/>
  <c r="L99" i="4" s="1"/>
  <c r="P99" i="4" s="1"/>
  <c r="G100" i="4"/>
  <c r="L100" i="4" s="1"/>
  <c r="P100" i="4" s="1"/>
  <c r="G101" i="4"/>
  <c r="L101" i="4" s="1"/>
  <c r="P101" i="4" s="1"/>
  <c r="G102" i="4"/>
  <c r="L102" i="4" s="1"/>
  <c r="P102" i="4" s="1"/>
  <c r="G103" i="4"/>
  <c r="L103" i="4" s="1"/>
  <c r="P103" i="4" s="1"/>
  <c r="G104" i="4"/>
  <c r="L104" i="4" s="1"/>
  <c r="P104" i="4" s="1"/>
  <c r="G105" i="4"/>
  <c r="L105" i="4" s="1"/>
  <c r="P105" i="4" s="1"/>
  <c r="G106" i="4"/>
  <c r="L106" i="4" s="1"/>
  <c r="P106" i="4" s="1"/>
  <c r="G107" i="4"/>
  <c r="L107" i="4" s="1"/>
  <c r="P107" i="4" s="1"/>
  <c r="G108" i="4"/>
  <c r="L108" i="4" s="1"/>
  <c r="P108" i="4" s="1"/>
  <c r="G109" i="4"/>
  <c r="L109" i="4" s="1"/>
  <c r="P109" i="4" s="1"/>
  <c r="G110" i="4"/>
  <c r="L110" i="4" s="1"/>
  <c r="P110" i="4" s="1"/>
  <c r="G111" i="4"/>
  <c r="L111" i="4" s="1"/>
  <c r="P111" i="4" s="1"/>
  <c r="G112" i="4"/>
  <c r="L112" i="4" s="1"/>
  <c r="P112" i="4" s="1"/>
  <c r="G113" i="4"/>
  <c r="L113" i="4" s="1"/>
  <c r="P113" i="4" s="1"/>
  <c r="G114" i="4"/>
  <c r="L114" i="4" s="1"/>
  <c r="P114" i="4" s="1"/>
  <c r="G115" i="4"/>
  <c r="L115" i="4" s="1"/>
  <c r="P115" i="4" s="1"/>
  <c r="G116" i="4"/>
  <c r="L116" i="4" s="1"/>
  <c r="P116" i="4" s="1"/>
  <c r="G117" i="4"/>
  <c r="L117" i="4" s="1"/>
  <c r="P117" i="4" s="1"/>
  <c r="G118" i="4"/>
  <c r="L118" i="4" s="1"/>
  <c r="P118" i="4" s="1"/>
  <c r="G119" i="4"/>
  <c r="L119" i="4" s="1"/>
  <c r="P119" i="4" s="1"/>
  <c r="G120" i="4"/>
  <c r="L120" i="4" s="1"/>
  <c r="P120" i="4" s="1"/>
  <c r="G121" i="4"/>
  <c r="L121" i="4" s="1"/>
  <c r="P121" i="4" s="1"/>
  <c r="G122" i="4"/>
  <c r="L122" i="4" s="1"/>
  <c r="P122" i="4" s="1"/>
  <c r="G123" i="4"/>
  <c r="L123" i="4" s="1"/>
  <c r="P123" i="4" s="1"/>
  <c r="G124" i="4"/>
  <c r="L124" i="4" s="1"/>
  <c r="P124" i="4" s="1"/>
  <c r="G125" i="4"/>
  <c r="L125" i="4" s="1"/>
  <c r="P125" i="4" s="1"/>
  <c r="G126" i="4"/>
  <c r="L126" i="4" s="1"/>
  <c r="P126" i="4" s="1"/>
  <c r="G127" i="4"/>
  <c r="L127" i="4" s="1"/>
  <c r="P127" i="4" s="1"/>
  <c r="G128" i="4"/>
  <c r="L128" i="4" s="1"/>
  <c r="P128" i="4" s="1"/>
  <c r="G129" i="4"/>
  <c r="L129" i="4" s="1"/>
  <c r="P129" i="4" s="1"/>
  <c r="G130" i="4"/>
  <c r="L130" i="4" s="1"/>
  <c r="P130" i="4" s="1"/>
  <c r="G131" i="4"/>
  <c r="L131" i="4" s="1"/>
  <c r="P131" i="4" s="1"/>
  <c r="G132" i="4"/>
  <c r="L132" i="4" s="1"/>
  <c r="P132" i="4" s="1"/>
  <c r="G133" i="4"/>
  <c r="L133" i="4" s="1"/>
  <c r="P133" i="4" s="1"/>
  <c r="G134" i="4"/>
  <c r="L134" i="4" s="1"/>
  <c r="P134" i="4" s="1"/>
  <c r="G135" i="4"/>
  <c r="L135" i="4" s="1"/>
  <c r="P135" i="4" s="1"/>
  <c r="G136" i="4"/>
  <c r="G137" i="4"/>
  <c r="L137" i="4" s="1"/>
  <c r="P137" i="4" s="1"/>
  <c r="G138" i="4"/>
  <c r="L138" i="4" s="1"/>
  <c r="P138" i="4" s="1"/>
  <c r="G139" i="4"/>
  <c r="L139" i="4" s="1"/>
  <c r="P139" i="4" s="1"/>
  <c r="G140" i="4"/>
  <c r="L140" i="4" s="1"/>
  <c r="P140" i="4" s="1"/>
  <c r="G141" i="4"/>
  <c r="L141" i="4" s="1"/>
  <c r="P141" i="4" s="1"/>
  <c r="G142" i="4"/>
  <c r="L142" i="4" s="1"/>
  <c r="P142" i="4" s="1"/>
  <c r="G143" i="4"/>
  <c r="L143" i="4" s="1"/>
  <c r="P143" i="4" s="1"/>
  <c r="G144" i="4"/>
  <c r="L144" i="4" s="1"/>
  <c r="P144" i="4" s="1"/>
  <c r="G145" i="4"/>
  <c r="L145" i="4" s="1"/>
  <c r="P145" i="4" s="1"/>
  <c r="G146" i="4"/>
  <c r="L146" i="4" s="1"/>
  <c r="P146" i="4" s="1"/>
  <c r="G147" i="4"/>
  <c r="L147" i="4" s="1"/>
  <c r="P147" i="4" s="1"/>
  <c r="G148" i="4"/>
  <c r="L148" i="4" s="1"/>
  <c r="P148" i="4" s="1"/>
  <c r="G149" i="4"/>
  <c r="L149" i="4" s="1"/>
  <c r="P149" i="4" s="1"/>
  <c r="G150" i="4"/>
  <c r="L150" i="4" s="1"/>
  <c r="P150" i="4" s="1"/>
  <c r="G151" i="4"/>
  <c r="L151" i="4" s="1"/>
  <c r="P151" i="4" s="1"/>
  <c r="G152" i="4"/>
  <c r="L152" i="4" s="1"/>
  <c r="P152" i="4" s="1"/>
  <c r="G153" i="4"/>
  <c r="L153" i="4" s="1"/>
  <c r="P153" i="4" s="1"/>
  <c r="G154" i="4"/>
  <c r="L154" i="4" s="1"/>
  <c r="P154" i="4" s="1"/>
  <c r="G155" i="4"/>
  <c r="L155" i="4" s="1"/>
  <c r="P155" i="4" s="1"/>
  <c r="G156" i="4"/>
  <c r="L156" i="4" s="1"/>
  <c r="P156" i="4" s="1"/>
  <c r="G157" i="4"/>
  <c r="L157" i="4" s="1"/>
  <c r="P157" i="4" s="1"/>
  <c r="G158" i="4"/>
  <c r="L158" i="4" s="1"/>
  <c r="P158" i="4" s="1"/>
  <c r="G159" i="4"/>
  <c r="L159" i="4" s="1"/>
  <c r="P159" i="4" s="1"/>
  <c r="G160" i="4"/>
  <c r="L160" i="4" s="1"/>
  <c r="P160" i="4" s="1"/>
  <c r="G161" i="4"/>
  <c r="L161" i="4" s="1"/>
  <c r="P161" i="4" s="1"/>
  <c r="G162" i="4"/>
  <c r="L162" i="4" s="1"/>
  <c r="P162" i="4" s="1"/>
  <c r="G163" i="4"/>
  <c r="L163" i="4" s="1"/>
  <c r="P163" i="4" s="1"/>
  <c r="G164" i="4"/>
  <c r="L164" i="4" s="1"/>
  <c r="P164" i="4" s="1"/>
  <c r="G165" i="4"/>
  <c r="L165" i="4" s="1"/>
  <c r="P165" i="4" s="1"/>
  <c r="G166" i="4"/>
  <c r="L166" i="4" s="1"/>
  <c r="P166" i="4" s="1"/>
  <c r="G167" i="4"/>
  <c r="L167" i="4" s="1"/>
  <c r="P167" i="4" s="1"/>
  <c r="G168" i="4"/>
  <c r="L168" i="4" s="1"/>
  <c r="P168" i="4" s="1"/>
  <c r="G169" i="4"/>
  <c r="G170" i="4"/>
  <c r="L170" i="4" s="1"/>
  <c r="P170" i="4" s="1"/>
  <c r="G171" i="4"/>
  <c r="L171" i="4" s="1"/>
  <c r="P171" i="4" s="1"/>
  <c r="G172" i="4"/>
  <c r="L172" i="4" s="1"/>
  <c r="P172" i="4" s="1"/>
  <c r="G173" i="4"/>
  <c r="L173" i="4" s="1"/>
  <c r="P173" i="4" s="1"/>
  <c r="G174" i="4"/>
  <c r="L174" i="4" s="1"/>
  <c r="P174" i="4" s="1"/>
  <c r="G175" i="4"/>
  <c r="L175" i="4" s="1"/>
  <c r="P175" i="4" s="1"/>
  <c r="G176" i="4"/>
  <c r="G177" i="4"/>
  <c r="L177" i="4" s="1"/>
  <c r="P177" i="4" s="1"/>
  <c r="G178" i="4"/>
  <c r="G179" i="4"/>
  <c r="L179" i="4" s="1"/>
  <c r="P179" i="4" s="1"/>
  <c r="G180" i="4"/>
  <c r="L180" i="4" s="1"/>
  <c r="P180" i="4" s="1"/>
  <c r="G181" i="4"/>
  <c r="L181" i="4" s="1"/>
  <c r="P181" i="4" s="1"/>
  <c r="G182" i="4"/>
  <c r="L182" i="4" s="1"/>
  <c r="P182" i="4" s="1"/>
  <c r="G183" i="4"/>
  <c r="L183" i="4" s="1"/>
  <c r="P183" i="4" s="1"/>
  <c r="G184" i="4"/>
  <c r="L184" i="4" s="1"/>
  <c r="P184" i="4" s="1"/>
  <c r="G185" i="4"/>
  <c r="L185" i="4" s="1"/>
  <c r="P185" i="4" s="1"/>
  <c r="G186" i="4"/>
  <c r="L186" i="4" s="1"/>
  <c r="P186" i="4" s="1"/>
  <c r="G187" i="4"/>
  <c r="L187" i="4" s="1"/>
  <c r="P187" i="4" s="1"/>
  <c r="G188" i="4"/>
  <c r="L188" i="4" s="1"/>
  <c r="P188" i="4" s="1"/>
  <c r="G189" i="4"/>
  <c r="L189" i="4" s="1"/>
  <c r="P189" i="4" s="1"/>
  <c r="G190" i="4"/>
  <c r="L190" i="4" s="1"/>
  <c r="P190" i="4" s="1"/>
  <c r="G191" i="4"/>
  <c r="L191" i="4" s="1"/>
  <c r="P191" i="4" s="1"/>
  <c r="G192" i="4"/>
  <c r="L192" i="4" s="1"/>
  <c r="P192" i="4" s="1"/>
  <c r="G193" i="4"/>
  <c r="L193" i="4" s="1"/>
  <c r="P193" i="4" s="1"/>
  <c r="G194" i="4"/>
  <c r="L194" i="4" s="1"/>
  <c r="P194" i="4" s="1"/>
  <c r="G195" i="4"/>
  <c r="L195" i="4" s="1"/>
  <c r="P195" i="4" s="1"/>
  <c r="G196" i="4"/>
  <c r="L196" i="4" s="1"/>
  <c r="P196" i="4" s="1"/>
  <c r="D53" i="2"/>
  <c r="F53" i="2" l="1"/>
  <c r="L53" i="2"/>
  <c r="O53" i="2" s="1"/>
  <c r="N33" i="3"/>
  <c r="R153" i="3"/>
  <c r="P153" i="3"/>
  <c r="N81" i="3"/>
  <c r="P69" i="3"/>
  <c r="R63" i="3"/>
  <c r="P171" i="3"/>
  <c r="N171" i="3"/>
  <c r="L171" i="3"/>
  <c r="P135" i="3"/>
  <c r="N135" i="3"/>
  <c r="L135" i="3"/>
  <c r="R135" i="3"/>
  <c r="R156" i="3"/>
  <c r="N156" i="3"/>
  <c r="N117" i="3"/>
  <c r="L99" i="3"/>
  <c r="L63" i="3"/>
  <c r="N63" i="3"/>
  <c r="M102" i="3"/>
  <c r="N12" i="3"/>
  <c r="R99" i="3"/>
  <c r="L153" i="3"/>
  <c r="N165" i="3"/>
  <c r="L117" i="3"/>
  <c r="R190" i="3"/>
  <c r="P190" i="3"/>
  <c r="N190" i="3"/>
  <c r="L190" i="3"/>
  <c r="R178" i="3"/>
  <c r="P178" i="3"/>
  <c r="L178" i="3"/>
  <c r="N178" i="3"/>
  <c r="R154" i="3"/>
  <c r="P154" i="3"/>
  <c r="N154" i="3"/>
  <c r="L154" i="3"/>
  <c r="R130" i="3"/>
  <c r="P130" i="3"/>
  <c r="L130" i="3"/>
  <c r="N130" i="3"/>
  <c r="R118" i="3"/>
  <c r="P118" i="3"/>
  <c r="N118" i="3"/>
  <c r="L118" i="3"/>
  <c r="R94" i="3"/>
  <c r="P94" i="3"/>
  <c r="N94" i="3"/>
  <c r="L94" i="3"/>
  <c r="R82" i="3"/>
  <c r="P82" i="3"/>
  <c r="N82" i="3"/>
  <c r="L82" i="3"/>
  <c r="R58" i="3"/>
  <c r="P58" i="3"/>
  <c r="N58" i="3"/>
  <c r="L58" i="3"/>
  <c r="R52" i="3"/>
  <c r="P52" i="3"/>
  <c r="N52" i="3"/>
  <c r="L52" i="3"/>
  <c r="R22" i="3"/>
  <c r="P22" i="3"/>
  <c r="L22" i="3"/>
  <c r="N22" i="3"/>
  <c r="R10" i="3"/>
  <c r="P10" i="3"/>
  <c r="N10" i="3"/>
  <c r="L10" i="3"/>
  <c r="S191" i="3"/>
  <c r="Q191" i="3"/>
  <c r="M191" i="3"/>
  <c r="O191" i="3"/>
  <c r="S179" i="3"/>
  <c r="Q179" i="3"/>
  <c r="O179" i="3"/>
  <c r="M179" i="3"/>
  <c r="S143" i="3"/>
  <c r="Q143" i="3"/>
  <c r="O143" i="3"/>
  <c r="M143" i="3"/>
  <c r="S131" i="3"/>
  <c r="Q131" i="3"/>
  <c r="O131" i="3"/>
  <c r="M131" i="3"/>
  <c r="S119" i="3"/>
  <c r="Q119" i="3"/>
  <c r="O119" i="3"/>
  <c r="M119" i="3"/>
  <c r="S107" i="3"/>
  <c r="Q107" i="3"/>
  <c r="O107" i="3"/>
  <c r="M107" i="3"/>
  <c r="S95" i="3"/>
  <c r="Q95" i="3"/>
  <c r="O95" i="3"/>
  <c r="M95" i="3"/>
  <c r="S83" i="3"/>
  <c r="Q83" i="3"/>
  <c r="M83" i="3"/>
  <c r="O83" i="3"/>
  <c r="S71" i="3"/>
  <c r="Q71" i="3"/>
  <c r="O71" i="3"/>
  <c r="M71" i="3"/>
  <c r="S59" i="3"/>
  <c r="Q59" i="3"/>
  <c r="O59" i="3"/>
  <c r="M59" i="3"/>
  <c r="S46" i="3"/>
  <c r="Q46" i="3"/>
  <c r="M46" i="3"/>
  <c r="O46" i="3"/>
  <c r="S35" i="3"/>
  <c r="Q35" i="3"/>
  <c r="O35" i="3"/>
  <c r="M35" i="3"/>
  <c r="S23" i="3"/>
  <c r="Q23" i="3"/>
  <c r="O23" i="3"/>
  <c r="M23" i="3"/>
  <c r="S11" i="3"/>
  <c r="Q11" i="3"/>
  <c r="M11" i="3"/>
  <c r="O11" i="3"/>
  <c r="R46" i="3"/>
  <c r="P46" i="3"/>
  <c r="L46" i="3"/>
  <c r="N46" i="3"/>
  <c r="S154" i="3"/>
  <c r="M154" i="3"/>
  <c r="O154" i="3"/>
  <c r="Q154" i="3"/>
  <c r="S82" i="3"/>
  <c r="M82" i="3"/>
  <c r="O82" i="3"/>
  <c r="Q82" i="3"/>
  <c r="S130" i="3"/>
  <c r="M130" i="3"/>
  <c r="Q130" i="3"/>
  <c r="O130" i="3"/>
  <c r="S94" i="3"/>
  <c r="M94" i="3"/>
  <c r="Q94" i="3"/>
  <c r="O94" i="3"/>
  <c r="S58" i="3"/>
  <c r="M58" i="3"/>
  <c r="O58" i="3"/>
  <c r="Q58" i="3"/>
  <c r="S22" i="3"/>
  <c r="M22" i="3"/>
  <c r="Q22" i="3"/>
  <c r="O22" i="3"/>
  <c r="P128" i="3"/>
  <c r="R128" i="3"/>
  <c r="N128" i="3"/>
  <c r="L128" i="3"/>
  <c r="R90" i="3"/>
  <c r="L90" i="3"/>
  <c r="N90" i="3"/>
  <c r="P90" i="3"/>
  <c r="R142" i="3"/>
  <c r="P142" i="3"/>
  <c r="L142" i="3"/>
  <c r="N142" i="3"/>
  <c r="R106" i="3"/>
  <c r="P106" i="3"/>
  <c r="L106" i="3"/>
  <c r="N106" i="3"/>
  <c r="R70" i="3"/>
  <c r="P70" i="3"/>
  <c r="N70" i="3"/>
  <c r="L70" i="3"/>
  <c r="R34" i="3"/>
  <c r="P34" i="3"/>
  <c r="L34" i="3"/>
  <c r="N34" i="3"/>
  <c r="S167" i="3"/>
  <c r="Q167" i="3"/>
  <c r="O167" i="3"/>
  <c r="M167" i="3"/>
  <c r="P92" i="3"/>
  <c r="N92" i="3"/>
  <c r="R92" i="3"/>
  <c r="L92" i="3"/>
  <c r="P56" i="3"/>
  <c r="N56" i="3"/>
  <c r="R56" i="3"/>
  <c r="L56" i="3"/>
  <c r="P44" i="3"/>
  <c r="N44" i="3"/>
  <c r="R44" i="3"/>
  <c r="L44" i="3"/>
  <c r="P8" i="3"/>
  <c r="N8" i="3"/>
  <c r="R8" i="3"/>
  <c r="L8" i="3"/>
  <c r="P32" i="3"/>
  <c r="N32" i="3"/>
  <c r="R32" i="3"/>
  <c r="L32" i="3"/>
  <c r="P187" i="3"/>
  <c r="L187" i="3"/>
  <c r="R187" i="3"/>
  <c r="N187" i="3"/>
  <c r="P163" i="3"/>
  <c r="R163" i="3"/>
  <c r="L163" i="3"/>
  <c r="N163" i="3"/>
  <c r="P139" i="3"/>
  <c r="R139" i="3"/>
  <c r="L139" i="3"/>
  <c r="N139" i="3"/>
  <c r="P115" i="3"/>
  <c r="L115" i="3"/>
  <c r="N115" i="3"/>
  <c r="R115" i="3"/>
  <c r="P91" i="3"/>
  <c r="N91" i="3"/>
  <c r="R91" i="3"/>
  <c r="L91" i="3"/>
  <c r="P67" i="3"/>
  <c r="R67" i="3"/>
  <c r="N67" i="3"/>
  <c r="L67" i="3"/>
  <c r="P55" i="3"/>
  <c r="N55" i="3"/>
  <c r="R55" i="3"/>
  <c r="L55" i="3"/>
  <c r="P31" i="3"/>
  <c r="R31" i="3"/>
  <c r="N31" i="3"/>
  <c r="L31" i="3"/>
  <c r="P19" i="3"/>
  <c r="R19" i="3"/>
  <c r="N19" i="3"/>
  <c r="L19" i="3"/>
  <c r="P7" i="3"/>
  <c r="R7" i="3"/>
  <c r="L7" i="3"/>
  <c r="N7" i="3"/>
  <c r="Q188" i="3"/>
  <c r="O188" i="3"/>
  <c r="S188" i="3"/>
  <c r="M188" i="3"/>
  <c r="Q164" i="3"/>
  <c r="S164" i="3"/>
  <c r="M164" i="3"/>
  <c r="O164" i="3"/>
  <c r="Q128" i="3"/>
  <c r="S128" i="3"/>
  <c r="M128" i="3"/>
  <c r="O128" i="3"/>
  <c r="Q104" i="3"/>
  <c r="O104" i="3"/>
  <c r="M104" i="3"/>
  <c r="S104" i="3"/>
  <c r="Q68" i="3"/>
  <c r="S68" i="3"/>
  <c r="M68" i="3"/>
  <c r="O68" i="3"/>
  <c r="Q44" i="3"/>
  <c r="O44" i="3"/>
  <c r="S44" i="3"/>
  <c r="M44" i="3"/>
  <c r="S8" i="3"/>
  <c r="Q8" i="3"/>
  <c r="O8" i="3"/>
  <c r="M8" i="3"/>
  <c r="P152" i="3"/>
  <c r="N152" i="3"/>
  <c r="L152" i="3"/>
  <c r="R152" i="3"/>
  <c r="Q136" i="3"/>
  <c r="S136" i="3"/>
  <c r="O136" i="3"/>
  <c r="M136" i="3"/>
  <c r="P151" i="3"/>
  <c r="L151" i="3"/>
  <c r="R151" i="3"/>
  <c r="N151" i="3"/>
  <c r="P127" i="3"/>
  <c r="L127" i="3"/>
  <c r="N127" i="3"/>
  <c r="R127" i="3"/>
  <c r="P103" i="3"/>
  <c r="R103" i="3"/>
  <c r="L103" i="3"/>
  <c r="N103" i="3"/>
  <c r="P79" i="3"/>
  <c r="L79" i="3"/>
  <c r="R79" i="3"/>
  <c r="N79" i="3"/>
  <c r="P43" i="3"/>
  <c r="R43" i="3"/>
  <c r="L43" i="3"/>
  <c r="N43" i="3"/>
  <c r="Q152" i="3"/>
  <c r="O152" i="3"/>
  <c r="S152" i="3"/>
  <c r="M152" i="3"/>
  <c r="Q140" i="3"/>
  <c r="O140" i="3"/>
  <c r="S140" i="3"/>
  <c r="M140" i="3"/>
  <c r="Q116" i="3"/>
  <c r="S116" i="3"/>
  <c r="O116" i="3"/>
  <c r="M116" i="3"/>
  <c r="Q92" i="3"/>
  <c r="M92" i="3"/>
  <c r="O92" i="3"/>
  <c r="S92" i="3"/>
  <c r="Q80" i="3"/>
  <c r="S80" i="3"/>
  <c r="O80" i="3"/>
  <c r="M80" i="3"/>
  <c r="Q56" i="3"/>
  <c r="M56" i="3"/>
  <c r="O56" i="3"/>
  <c r="S56" i="3"/>
  <c r="Q32" i="3"/>
  <c r="S32" i="3"/>
  <c r="O32" i="3"/>
  <c r="M32" i="3"/>
  <c r="Q20" i="3"/>
  <c r="O20" i="3"/>
  <c r="S20" i="3"/>
  <c r="M20" i="3"/>
  <c r="R186" i="3"/>
  <c r="N186" i="3"/>
  <c r="L186" i="3"/>
  <c r="P186" i="3"/>
  <c r="R174" i="3"/>
  <c r="P174" i="3"/>
  <c r="L174" i="3"/>
  <c r="N174" i="3"/>
  <c r="R150" i="3"/>
  <c r="P150" i="3"/>
  <c r="N150" i="3"/>
  <c r="L150" i="3"/>
  <c r="R138" i="3"/>
  <c r="P138" i="3"/>
  <c r="N138" i="3"/>
  <c r="L138" i="3"/>
  <c r="R126" i="3"/>
  <c r="P126" i="3"/>
  <c r="N126" i="3"/>
  <c r="L126" i="3"/>
  <c r="R114" i="3"/>
  <c r="P114" i="3"/>
  <c r="N114" i="3"/>
  <c r="L114" i="3"/>
  <c r="R102" i="3"/>
  <c r="P102" i="3"/>
  <c r="N102" i="3"/>
  <c r="L102" i="3"/>
  <c r="R78" i="3"/>
  <c r="L78" i="3"/>
  <c r="P78" i="3"/>
  <c r="N78" i="3"/>
  <c r="R42" i="3"/>
  <c r="N42" i="3"/>
  <c r="L42" i="3"/>
  <c r="P42" i="3"/>
  <c r="S187" i="3"/>
  <c r="O187" i="3"/>
  <c r="M187" i="3"/>
  <c r="Q187" i="3"/>
  <c r="S151" i="3"/>
  <c r="O151" i="3"/>
  <c r="M151" i="3"/>
  <c r="Q151" i="3"/>
  <c r="S139" i="3"/>
  <c r="O139" i="3"/>
  <c r="M139" i="3"/>
  <c r="Q139" i="3"/>
  <c r="S115" i="3"/>
  <c r="O115" i="3"/>
  <c r="M115" i="3"/>
  <c r="Q115" i="3"/>
  <c r="S103" i="3"/>
  <c r="O103" i="3"/>
  <c r="M103" i="3"/>
  <c r="Q103" i="3"/>
  <c r="S79" i="3"/>
  <c r="O79" i="3"/>
  <c r="Q79" i="3"/>
  <c r="M79" i="3"/>
  <c r="S67" i="3"/>
  <c r="O67" i="3"/>
  <c r="M67" i="3"/>
  <c r="Q67" i="3"/>
  <c r="S43" i="3"/>
  <c r="O43" i="3"/>
  <c r="M43" i="3"/>
  <c r="Q43" i="3"/>
  <c r="S31" i="3"/>
  <c r="O31" i="3"/>
  <c r="M31" i="3"/>
  <c r="Q31" i="3"/>
  <c r="S7" i="3"/>
  <c r="O7" i="3"/>
  <c r="M7" i="3"/>
  <c r="Q7" i="3"/>
  <c r="P76" i="3"/>
  <c r="R76" i="3"/>
  <c r="N76" i="3"/>
  <c r="L76" i="3"/>
  <c r="R89" i="3"/>
  <c r="N89" i="3"/>
  <c r="L89" i="3"/>
  <c r="P89" i="3"/>
  <c r="R77" i="3"/>
  <c r="P77" i="3"/>
  <c r="N77" i="3"/>
  <c r="L77" i="3"/>
  <c r="R53" i="3"/>
  <c r="N53" i="3"/>
  <c r="P53" i="3"/>
  <c r="L53" i="3"/>
  <c r="R41" i="3"/>
  <c r="N41" i="3"/>
  <c r="P41" i="3"/>
  <c r="L41" i="3"/>
  <c r="R29" i="3"/>
  <c r="N29" i="3"/>
  <c r="L29" i="3"/>
  <c r="P29" i="3"/>
  <c r="R17" i="3"/>
  <c r="N17" i="3"/>
  <c r="P17" i="3"/>
  <c r="L17" i="3"/>
  <c r="R5" i="3"/>
  <c r="N5" i="3"/>
  <c r="P5" i="3"/>
  <c r="L5" i="3"/>
  <c r="P16" i="3"/>
  <c r="L16" i="3"/>
  <c r="N16" i="3"/>
  <c r="R16" i="3"/>
  <c r="P184" i="3"/>
  <c r="R184" i="3"/>
  <c r="L184" i="3"/>
  <c r="N184" i="3"/>
  <c r="P148" i="3"/>
  <c r="R148" i="3"/>
  <c r="L148" i="3"/>
  <c r="N148" i="3"/>
  <c r="P124" i="3"/>
  <c r="L124" i="3"/>
  <c r="R124" i="3"/>
  <c r="N124" i="3"/>
  <c r="P100" i="3"/>
  <c r="R100" i="3"/>
  <c r="N100" i="3"/>
  <c r="L100" i="3"/>
  <c r="P64" i="3"/>
  <c r="N64" i="3"/>
  <c r="L64" i="3"/>
  <c r="R64" i="3"/>
  <c r="P40" i="3"/>
  <c r="N40" i="3"/>
  <c r="R40" i="3"/>
  <c r="L40" i="3"/>
  <c r="Q113" i="3"/>
  <c r="O113" i="3"/>
  <c r="S113" i="3"/>
  <c r="M113" i="3"/>
  <c r="Q65" i="3"/>
  <c r="S65" i="3"/>
  <c r="M65" i="3"/>
  <c r="O65" i="3"/>
  <c r="P160" i="3"/>
  <c r="L160" i="3"/>
  <c r="R160" i="3"/>
  <c r="N160" i="3"/>
  <c r="P136" i="3"/>
  <c r="R136" i="3"/>
  <c r="N136" i="3"/>
  <c r="L136" i="3"/>
  <c r="P112" i="3"/>
  <c r="R112" i="3"/>
  <c r="L112" i="3"/>
  <c r="N112" i="3"/>
  <c r="P88" i="3"/>
  <c r="R88" i="3"/>
  <c r="L88" i="3"/>
  <c r="N88" i="3"/>
  <c r="P51" i="3"/>
  <c r="N51" i="3"/>
  <c r="L51" i="3"/>
  <c r="R51" i="3"/>
  <c r="P28" i="3"/>
  <c r="N28" i="3"/>
  <c r="L28" i="3"/>
  <c r="R28" i="3"/>
  <c r="P4" i="3"/>
  <c r="R4" i="3"/>
  <c r="N4" i="3"/>
  <c r="L4" i="3"/>
  <c r="Q185" i="3"/>
  <c r="O185" i="3"/>
  <c r="M185" i="3"/>
  <c r="S185" i="3"/>
  <c r="Q173" i="3"/>
  <c r="S173" i="3"/>
  <c r="M173" i="3"/>
  <c r="O173" i="3"/>
  <c r="Q137" i="3"/>
  <c r="S137" i="3"/>
  <c r="M137" i="3"/>
  <c r="O137" i="3"/>
  <c r="Q125" i="3"/>
  <c r="O125" i="3"/>
  <c r="S125" i="3"/>
  <c r="M125" i="3"/>
  <c r="Q101" i="3"/>
  <c r="S101" i="3"/>
  <c r="M101" i="3"/>
  <c r="O101" i="3"/>
  <c r="Q89" i="3"/>
  <c r="O89" i="3"/>
  <c r="S89" i="3"/>
  <c r="M89" i="3"/>
  <c r="Q77" i="3"/>
  <c r="O77" i="3"/>
  <c r="S77" i="3"/>
  <c r="M77" i="3"/>
  <c r="Q53" i="3"/>
  <c r="S53" i="3"/>
  <c r="O53" i="3"/>
  <c r="M53" i="3"/>
  <c r="Q41" i="3"/>
  <c r="O41" i="3"/>
  <c r="S41" i="3"/>
  <c r="M41" i="3"/>
  <c r="Q29" i="3"/>
  <c r="M29" i="3"/>
  <c r="O29" i="3"/>
  <c r="S29" i="3"/>
  <c r="Q17" i="3"/>
  <c r="O17" i="3"/>
  <c r="S17" i="3"/>
  <c r="M17" i="3"/>
  <c r="Q5" i="3"/>
  <c r="O5" i="3"/>
  <c r="S5" i="3"/>
  <c r="M5" i="3"/>
  <c r="P116" i="3"/>
  <c r="N116" i="3"/>
  <c r="R116" i="3"/>
  <c r="L116" i="3"/>
  <c r="S190" i="3"/>
  <c r="M190" i="3"/>
  <c r="Q190" i="3"/>
  <c r="O190" i="3"/>
  <c r="S118" i="3"/>
  <c r="M118" i="3"/>
  <c r="Q118" i="3"/>
  <c r="O118" i="3"/>
  <c r="Q184" i="3"/>
  <c r="M184" i="3"/>
  <c r="O184" i="3"/>
  <c r="S184" i="3"/>
  <c r="Q148" i="3"/>
  <c r="M148" i="3"/>
  <c r="O148" i="3"/>
  <c r="S148" i="3"/>
  <c r="Q112" i="3"/>
  <c r="M112" i="3"/>
  <c r="O112" i="3"/>
  <c r="S112" i="3"/>
  <c r="Q76" i="3"/>
  <c r="M76" i="3"/>
  <c r="O76" i="3"/>
  <c r="S76" i="3"/>
  <c r="Q40" i="3"/>
  <c r="M40" i="3"/>
  <c r="S40" i="3"/>
  <c r="O40" i="3"/>
  <c r="S4" i="3"/>
  <c r="Q4" i="3"/>
  <c r="M4" i="3"/>
  <c r="O4" i="3"/>
  <c r="P194" i="3"/>
  <c r="N194" i="3"/>
  <c r="R194" i="3"/>
  <c r="L194" i="3"/>
  <c r="R170" i="3"/>
  <c r="N170" i="3"/>
  <c r="L170" i="3"/>
  <c r="P170" i="3"/>
  <c r="P158" i="3"/>
  <c r="N158" i="3"/>
  <c r="L158" i="3"/>
  <c r="R158" i="3"/>
  <c r="N146" i="3"/>
  <c r="P146" i="3"/>
  <c r="R146" i="3"/>
  <c r="L146" i="3"/>
  <c r="R134" i="3"/>
  <c r="N134" i="3"/>
  <c r="L134" i="3"/>
  <c r="P134" i="3"/>
  <c r="P122" i="3"/>
  <c r="N122" i="3"/>
  <c r="R122" i="3"/>
  <c r="L122" i="3"/>
  <c r="N110" i="3"/>
  <c r="P110" i="3"/>
  <c r="L110" i="3"/>
  <c r="R110" i="3"/>
  <c r="R98" i="3"/>
  <c r="N98" i="3"/>
  <c r="P98" i="3"/>
  <c r="L98" i="3"/>
  <c r="N86" i="3"/>
  <c r="P86" i="3"/>
  <c r="L86" i="3"/>
  <c r="R86" i="3"/>
  <c r="N74" i="3"/>
  <c r="L74" i="3"/>
  <c r="R74" i="3"/>
  <c r="P74" i="3"/>
  <c r="N62" i="3"/>
  <c r="R62" i="3"/>
  <c r="P62" i="3"/>
  <c r="L62" i="3"/>
  <c r="N49" i="3"/>
  <c r="P49" i="3"/>
  <c r="R49" i="3"/>
  <c r="L49" i="3"/>
  <c r="N38" i="3"/>
  <c r="L38" i="3"/>
  <c r="P38" i="3"/>
  <c r="R38" i="3"/>
  <c r="N26" i="3"/>
  <c r="R26" i="3"/>
  <c r="P26" i="3"/>
  <c r="L26" i="3"/>
  <c r="N14" i="3"/>
  <c r="P14" i="3"/>
  <c r="R14" i="3"/>
  <c r="L14" i="3"/>
  <c r="P140" i="3"/>
  <c r="N140" i="3"/>
  <c r="R140" i="3"/>
  <c r="L140" i="3"/>
  <c r="R181" i="3"/>
  <c r="N181" i="3"/>
  <c r="L181" i="3"/>
  <c r="P181" i="3"/>
  <c r="P169" i="3"/>
  <c r="L169" i="3"/>
  <c r="N169" i="3"/>
  <c r="R169" i="3"/>
  <c r="R145" i="3"/>
  <c r="N145" i="3"/>
  <c r="L145" i="3"/>
  <c r="P145" i="3"/>
  <c r="P97" i="3"/>
  <c r="L97" i="3"/>
  <c r="N97" i="3"/>
  <c r="R97" i="3"/>
  <c r="O194" i="3"/>
  <c r="S194" i="3"/>
  <c r="Q194" i="3"/>
  <c r="M194" i="3"/>
  <c r="P133" i="3"/>
  <c r="L133" i="3"/>
  <c r="R133" i="3"/>
  <c r="N133" i="3"/>
  <c r="R121" i="3"/>
  <c r="P121" i="3"/>
  <c r="L121" i="3"/>
  <c r="N121" i="3"/>
  <c r="R109" i="3"/>
  <c r="N109" i="3"/>
  <c r="L109" i="3"/>
  <c r="P109" i="3"/>
  <c r="P85" i="3"/>
  <c r="R85" i="3"/>
  <c r="L85" i="3"/>
  <c r="N85" i="3"/>
  <c r="R73" i="3"/>
  <c r="N73" i="3"/>
  <c r="P73" i="3"/>
  <c r="L73" i="3"/>
  <c r="N48" i="3"/>
  <c r="L48" i="3"/>
  <c r="P48" i="3"/>
  <c r="R48" i="3"/>
  <c r="N37" i="3"/>
  <c r="R37" i="3"/>
  <c r="P37" i="3"/>
  <c r="L37" i="3"/>
  <c r="N25" i="3"/>
  <c r="P25" i="3"/>
  <c r="L25" i="3"/>
  <c r="R25" i="3"/>
  <c r="N13" i="3"/>
  <c r="R13" i="3"/>
  <c r="P13" i="3"/>
  <c r="L13" i="3"/>
  <c r="O182" i="3"/>
  <c r="Q182" i="3"/>
  <c r="M182" i="3"/>
  <c r="S182" i="3"/>
  <c r="O170" i="3"/>
  <c r="Q170" i="3"/>
  <c r="S170" i="3"/>
  <c r="M170" i="3"/>
  <c r="O158" i="3"/>
  <c r="S158" i="3"/>
  <c r="Q158" i="3"/>
  <c r="M158" i="3"/>
  <c r="O146" i="3"/>
  <c r="Q146" i="3"/>
  <c r="M146" i="3"/>
  <c r="S146" i="3"/>
  <c r="O134" i="3"/>
  <c r="Q134" i="3"/>
  <c r="S134" i="3"/>
  <c r="M134" i="3"/>
  <c r="O122" i="3"/>
  <c r="S122" i="3"/>
  <c r="Q122" i="3"/>
  <c r="M122" i="3"/>
  <c r="O110" i="3"/>
  <c r="Q110" i="3"/>
  <c r="S110" i="3"/>
  <c r="M110" i="3"/>
  <c r="O98" i="3"/>
  <c r="M98" i="3"/>
  <c r="S98" i="3"/>
  <c r="Q98" i="3"/>
  <c r="O86" i="3"/>
  <c r="S86" i="3"/>
  <c r="Q86" i="3"/>
  <c r="M86" i="3"/>
  <c r="O74" i="3"/>
  <c r="Q74" i="3"/>
  <c r="M74" i="3"/>
  <c r="S74" i="3"/>
  <c r="O62" i="3"/>
  <c r="M62" i="3"/>
  <c r="Q62" i="3"/>
  <c r="S62" i="3"/>
  <c r="O49" i="3"/>
  <c r="S49" i="3"/>
  <c r="Q49" i="3"/>
  <c r="M49" i="3"/>
  <c r="O38" i="3"/>
  <c r="Q38" i="3"/>
  <c r="M38" i="3"/>
  <c r="S38" i="3"/>
  <c r="O26" i="3"/>
  <c r="M26" i="3"/>
  <c r="S26" i="3"/>
  <c r="Q26" i="3"/>
  <c r="O14" i="3"/>
  <c r="S14" i="3"/>
  <c r="Q14" i="3"/>
  <c r="M14" i="3"/>
  <c r="P61" i="3"/>
  <c r="R61" i="3"/>
  <c r="L61" i="3"/>
  <c r="N61" i="3"/>
  <c r="R96" i="3"/>
  <c r="L96" i="3"/>
  <c r="P96" i="3"/>
  <c r="N96" i="3"/>
  <c r="R60" i="3"/>
  <c r="L60" i="3"/>
  <c r="P60" i="3"/>
  <c r="N60" i="3"/>
  <c r="S169" i="3"/>
  <c r="M169" i="3"/>
  <c r="Q169" i="3"/>
  <c r="O169" i="3"/>
  <c r="S133" i="3"/>
  <c r="M133" i="3"/>
  <c r="Q133" i="3"/>
  <c r="O133" i="3"/>
  <c r="S121" i="3"/>
  <c r="Q121" i="3"/>
  <c r="M121" i="3"/>
  <c r="O121" i="3"/>
  <c r="S97" i="3"/>
  <c r="M97" i="3"/>
  <c r="O97" i="3"/>
  <c r="Q97" i="3"/>
  <c r="S85" i="3"/>
  <c r="Q85" i="3"/>
  <c r="M85" i="3"/>
  <c r="O85" i="3"/>
  <c r="S61" i="3"/>
  <c r="M61" i="3"/>
  <c r="Q61" i="3"/>
  <c r="O61" i="3"/>
  <c r="S48" i="3"/>
  <c r="Q48" i="3"/>
  <c r="M48" i="3"/>
  <c r="O48" i="3"/>
  <c r="S25" i="3"/>
  <c r="M25" i="3"/>
  <c r="Q25" i="3"/>
  <c r="O25" i="3"/>
  <c r="S13" i="3"/>
  <c r="M13" i="3"/>
  <c r="Q13" i="3"/>
  <c r="O13" i="3"/>
  <c r="P164" i="3"/>
  <c r="N164" i="3"/>
  <c r="R164" i="3"/>
  <c r="L164" i="3"/>
  <c r="R191" i="3"/>
  <c r="N191" i="3"/>
  <c r="P191" i="3"/>
  <c r="L191" i="3"/>
  <c r="N179" i="3"/>
  <c r="R179" i="3"/>
  <c r="P179" i="3"/>
  <c r="L179" i="3"/>
  <c r="N167" i="3"/>
  <c r="R167" i="3"/>
  <c r="P167" i="3"/>
  <c r="L167" i="3"/>
  <c r="N143" i="3"/>
  <c r="R143" i="3"/>
  <c r="L143" i="3"/>
  <c r="P143" i="3"/>
  <c r="N131" i="3"/>
  <c r="P131" i="3"/>
  <c r="R131" i="3"/>
  <c r="P119" i="3"/>
  <c r="N119" i="3"/>
  <c r="R119" i="3"/>
  <c r="L119" i="3"/>
  <c r="N107" i="3"/>
  <c r="P107" i="3"/>
  <c r="L107" i="3"/>
  <c r="R107" i="3"/>
  <c r="N95" i="3"/>
  <c r="P95" i="3"/>
  <c r="R95" i="3"/>
  <c r="L95" i="3"/>
  <c r="N83" i="3"/>
  <c r="P83" i="3"/>
  <c r="R83" i="3"/>
  <c r="L83" i="3"/>
  <c r="N71" i="3"/>
  <c r="P71" i="3"/>
  <c r="L71" i="3"/>
  <c r="R71" i="3"/>
  <c r="N59" i="3"/>
  <c r="P59" i="3"/>
  <c r="R59" i="3"/>
  <c r="L59" i="3"/>
  <c r="N35" i="3"/>
  <c r="P35" i="3"/>
  <c r="L35" i="3"/>
  <c r="R35" i="3"/>
  <c r="R23" i="3"/>
  <c r="P23" i="3"/>
  <c r="N23" i="3"/>
  <c r="L23" i="3"/>
  <c r="P11" i="3"/>
  <c r="R11" i="3"/>
  <c r="N11" i="3"/>
  <c r="L11" i="3"/>
  <c r="P188" i="3"/>
  <c r="N188" i="3"/>
  <c r="L188" i="3"/>
  <c r="R188" i="3"/>
  <c r="P104" i="3"/>
  <c r="N104" i="3"/>
  <c r="R104" i="3"/>
  <c r="L104" i="3"/>
  <c r="Q100" i="3"/>
  <c r="S100" i="3"/>
  <c r="O100" i="3"/>
  <c r="M100" i="3"/>
  <c r="Q64" i="3"/>
  <c r="O64" i="3"/>
  <c r="S64" i="3"/>
  <c r="M64" i="3"/>
  <c r="S52" i="3"/>
  <c r="M52" i="3"/>
  <c r="O52" i="3"/>
  <c r="Q28" i="3"/>
  <c r="O28" i="3"/>
  <c r="S28" i="3"/>
  <c r="M28" i="3"/>
  <c r="S10" i="3"/>
  <c r="M10" i="3"/>
  <c r="O10" i="3"/>
  <c r="Q52" i="3"/>
  <c r="R30" i="3"/>
  <c r="N30" i="3"/>
  <c r="P30" i="3"/>
  <c r="L30" i="3"/>
  <c r="R18" i="3"/>
  <c r="N18" i="3"/>
  <c r="L18" i="3"/>
  <c r="R6" i="3"/>
  <c r="N6" i="3"/>
  <c r="L6" i="3"/>
  <c r="L129" i="3"/>
  <c r="M144" i="3"/>
  <c r="M84" i="3"/>
  <c r="N153" i="3"/>
  <c r="O72" i="3"/>
  <c r="P84" i="3"/>
  <c r="R171" i="3"/>
  <c r="S186" i="3"/>
  <c r="O186" i="3"/>
  <c r="M186" i="3"/>
  <c r="S174" i="3"/>
  <c r="O174" i="3"/>
  <c r="Q174" i="3"/>
  <c r="S150" i="3"/>
  <c r="O150" i="3"/>
  <c r="M150" i="3"/>
  <c r="S138" i="3"/>
  <c r="O138" i="3"/>
  <c r="S126" i="3"/>
  <c r="O126" i="3"/>
  <c r="Q126" i="3"/>
  <c r="S114" i="3"/>
  <c r="O114" i="3"/>
  <c r="Q114" i="3"/>
  <c r="M114" i="3"/>
  <c r="S102" i="3"/>
  <c r="O102" i="3"/>
  <c r="S90" i="3"/>
  <c r="O90" i="3"/>
  <c r="Q90" i="3"/>
  <c r="S78" i="3"/>
  <c r="O78" i="3"/>
  <c r="M78" i="3"/>
  <c r="Q78" i="3"/>
  <c r="S66" i="3"/>
  <c r="O66" i="3"/>
  <c r="S54" i="3"/>
  <c r="O54" i="3"/>
  <c r="Q54" i="3"/>
  <c r="S42" i="3"/>
  <c r="O42" i="3"/>
  <c r="M42" i="3"/>
  <c r="Q42" i="3"/>
  <c r="S30" i="3"/>
  <c r="O30" i="3"/>
  <c r="S18" i="3"/>
  <c r="O18" i="3"/>
  <c r="Q18" i="3"/>
  <c r="S6" i="3"/>
  <c r="O6" i="3"/>
  <c r="M6" i="3"/>
  <c r="Q6" i="3"/>
  <c r="M174" i="3"/>
  <c r="M18" i="3"/>
  <c r="N180" i="3"/>
  <c r="N120" i="3"/>
  <c r="P81" i="3"/>
  <c r="P18" i="3"/>
  <c r="Q30" i="3"/>
  <c r="R185" i="3"/>
  <c r="P185" i="3"/>
  <c r="N185" i="3"/>
  <c r="R173" i="3"/>
  <c r="N173" i="3"/>
  <c r="R137" i="3"/>
  <c r="N137" i="3"/>
  <c r="R125" i="3"/>
  <c r="N125" i="3"/>
  <c r="R113" i="3"/>
  <c r="P113" i="3"/>
  <c r="N113" i="3"/>
  <c r="R101" i="3"/>
  <c r="N101" i="3"/>
  <c r="R72" i="3"/>
  <c r="P72" i="3"/>
  <c r="L72" i="3"/>
  <c r="L144" i="3"/>
  <c r="L108" i="3"/>
  <c r="M108" i="3"/>
  <c r="P137" i="3"/>
  <c r="P87" i="3"/>
  <c r="R87" i="3"/>
  <c r="N87" i="3"/>
  <c r="P75" i="3"/>
  <c r="R75" i="3"/>
  <c r="L75" i="3"/>
  <c r="P50" i="3"/>
  <c r="R50" i="3"/>
  <c r="L50" i="3"/>
  <c r="P39" i="3"/>
  <c r="R39" i="3"/>
  <c r="L39" i="3"/>
  <c r="P27" i="3"/>
  <c r="L27" i="3"/>
  <c r="N27" i="3"/>
  <c r="P15" i="3"/>
  <c r="N15" i="3"/>
  <c r="R15" i="3"/>
  <c r="L15" i="3"/>
  <c r="L125" i="3"/>
  <c r="L87" i="3"/>
  <c r="M138" i="3"/>
  <c r="P192" i="3"/>
  <c r="Q144" i="3"/>
  <c r="S165" i="3"/>
  <c r="O195" i="3"/>
  <c r="Q195" i="3"/>
  <c r="M195" i="3"/>
  <c r="O171" i="3"/>
  <c r="Q171" i="3"/>
  <c r="S171" i="3"/>
  <c r="M171" i="3"/>
  <c r="O159" i="3"/>
  <c r="M159" i="3"/>
  <c r="O135" i="3"/>
  <c r="Q135" i="3"/>
  <c r="M135" i="3"/>
  <c r="O123" i="3"/>
  <c r="M123" i="3"/>
  <c r="O111" i="3"/>
  <c r="S111" i="3"/>
  <c r="Q111" i="3"/>
  <c r="O99" i="3"/>
  <c r="Q99" i="3"/>
  <c r="M99" i="3"/>
  <c r="O87" i="3"/>
  <c r="M87" i="3"/>
  <c r="O75" i="3"/>
  <c r="S75" i="3"/>
  <c r="Q75" i="3"/>
  <c r="O63" i="3"/>
  <c r="Q63" i="3"/>
  <c r="M63" i="3"/>
  <c r="O50" i="3"/>
  <c r="Q50" i="3"/>
  <c r="S50" i="3"/>
  <c r="M50" i="3"/>
  <c r="O39" i="3"/>
  <c r="S39" i="3"/>
  <c r="Q39" i="3"/>
  <c r="O27" i="3"/>
  <c r="Q27" i="3"/>
  <c r="S27" i="3"/>
  <c r="M27" i="3"/>
  <c r="O15" i="3"/>
  <c r="Q15" i="3"/>
  <c r="M15" i="3"/>
  <c r="P195" i="3"/>
  <c r="R195" i="3"/>
  <c r="N195" i="3"/>
  <c r="P159" i="3"/>
  <c r="R159" i="3"/>
  <c r="N159" i="3"/>
  <c r="P123" i="3"/>
  <c r="R123" i="3"/>
  <c r="N123" i="3"/>
  <c r="P111" i="3"/>
  <c r="R111" i="3"/>
  <c r="R84" i="3"/>
  <c r="L84" i="3"/>
  <c r="L195" i="3"/>
  <c r="L159" i="3"/>
  <c r="L123" i="3"/>
  <c r="M72" i="3"/>
  <c r="N111" i="3"/>
  <c r="P125" i="3"/>
  <c r="S99" i="3"/>
  <c r="P68" i="3"/>
  <c r="N68" i="3"/>
  <c r="R68" i="3"/>
  <c r="L68" i="3"/>
  <c r="R54" i="3"/>
  <c r="N54" i="3"/>
  <c r="L54" i="3"/>
  <c r="R24" i="3"/>
  <c r="N24" i="3"/>
  <c r="L24" i="3"/>
  <c r="P24" i="3"/>
  <c r="S181" i="3"/>
  <c r="M181" i="3"/>
  <c r="O181" i="3"/>
  <c r="Q181" i="3"/>
  <c r="S163" i="3"/>
  <c r="O163" i="3"/>
  <c r="M163" i="3"/>
  <c r="S145" i="3"/>
  <c r="O145" i="3"/>
  <c r="M145" i="3"/>
  <c r="Q145" i="3"/>
  <c r="S127" i="3"/>
  <c r="O127" i="3"/>
  <c r="M127" i="3"/>
  <c r="S109" i="3"/>
  <c r="O109" i="3"/>
  <c r="M109" i="3"/>
  <c r="Q109" i="3"/>
  <c r="S91" i="3"/>
  <c r="O91" i="3"/>
  <c r="M91" i="3"/>
  <c r="S73" i="3"/>
  <c r="O73" i="3"/>
  <c r="M73" i="3"/>
  <c r="Q73" i="3"/>
  <c r="S55" i="3"/>
  <c r="O55" i="3"/>
  <c r="M55" i="3"/>
  <c r="S37" i="3"/>
  <c r="M37" i="3"/>
  <c r="O37" i="3"/>
  <c r="S19" i="3"/>
  <c r="O19" i="3"/>
  <c r="M19" i="3"/>
  <c r="M39" i="3"/>
  <c r="O108" i="3"/>
  <c r="P120" i="3"/>
  <c r="Q72" i="3"/>
  <c r="S159" i="3"/>
  <c r="S36" i="3"/>
  <c r="N182" i="3"/>
  <c r="R182" i="3"/>
  <c r="P182" i="3"/>
  <c r="R12" i="3"/>
  <c r="L12" i="3"/>
  <c r="L192" i="3"/>
  <c r="L156" i="3"/>
  <c r="L120" i="3"/>
  <c r="L81" i="3"/>
  <c r="N75" i="3"/>
  <c r="P117" i="3"/>
  <c r="P54" i="3"/>
  <c r="Q127" i="3"/>
  <c r="Q66" i="3"/>
  <c r="Q10" i="3"/>
  <c r="O192" i="3"/>
  <c r="S192" i="3"/>
  <c r="Q192" i="3"/>
  <c r="O180" i="3"/>
  <c r="S180" i="3"/>
  <c r="Q168" i="3"/>
  <c r="S168" i="3"/>
  <c r="O168" i="3"/>
  <c r="M168" i="3"/>
  <c r="O156" i="3"/>
  <c r="Q156" i="3"/>
  <c r="S156" i="3"/>
  <c r="O120" i="3"/>
  <c r="S120" i="3"/>
  <c r="S96" i="3"/>
  <c r="Q96" i="3"/>
  <c r="O96" i="3"/>
  <c r="M96" i="3"/>
  <c r="O84" i="3"/>
  <c r="S84" i="3"/>
  <c r="Q60" i="3"/>
  <c r="S60" i="3"/>
  <c r="M60" i="3"/>
  <c r="O47" i="3"/>
  <c r="S47" i="3"/>
  <c r="O36" i="3"/>
  <c r="Q36" i="3"/>
  <c r="S24" i="3"/>
  <c r="Q24" i="3"/>
  <c r="M24" i="3"/>
  <c r="S12" i="3"/>
  <c r="O12" i="3"/>
  <c r="Q12" i="3"/>
  <c r="R180" i="3"/>
  <c r="P180" i="3"/>
  <c r="R168" i="3"/>
  <c r="P168" i="3"/>
  <c r="N168" i="3"/>
  <c r="R144" i="3"/>
  <c r="P144" i="3"/>
  <c r="R108" i="3"/>
  <c r="P108" i="3"/>
  <c r="P80" i="3"/>
  <c r="N80" i="3"/>
  <c r="R80" i="3"/>
  <c r="R66" i="3"/>
  <c r="L66" i="3"/>
  <c r="P66" i="3"/>
  <c r="S178" i="3"/>
  <c r="M178" i="3"/>
  <c r="O178" i="3"/>
  <c r="Q178" i="3"/>
  <c r="Q160" i="3"/>
  <c r="O160" i="3"/>
  <c r="M160" i="3"/>
  <c r="S142" i="3"/>
  <c r="Q142" i="3"/>
  <c r="M142" i="3"/>
  <c r="O142" i="3"/>
  <c r="Q124" i="3"/>
  <c r="M124" i="3"/>
  <c r="O124" i="3"/>
  <c r="S106" i="3"/>
  <c r="O106" i="3"/>
  <c r="Q106" i="3"/>
  <c r="M106" i="3"/>
  <c r="Q88" i="3"/>
  <c r="S88" i="3"/>
  <c r="M88" i="3"/>
  <c r="O88" i="3"/>
  <c r="S70" i="3"/>
  <c r="O70" i="3"/>
  <c r="M70" i="3"/>
  <c r="Q70" i="3"/>
  <c r="Q51" i="3"/>
  <c r="M51" i="3"/>
  <c r="O51" i="3"/>
  <c r="S34" i="3"/>
  <c r="M34" i="3"/>
  <c r="O34" i="3"/>
  <c r="Q34" i="3"/>
  <c r="Q16" i="3"/>
  <c r="S16" i="3"/>
  <c r="O16" i="3"/>
  <c r="M16" i="3"/>
  <c r="L173" i="3"/>
  <c r="L137" i="3"/>
  <c r="L101" i="3"/>
  <c r="L80" i="3"/>
  <c r="N72" i="3"/>
  <c r="P173" i="3"/>
  <c r="Q123" i="3"/>
  <c r="S87" i="3"/>
  <c r="R65" i="3"/>
  <c r="P65" i="3"/>
  <c r="N65" i="3"/>
  <c r="R36" i="3"/>
  <c r="P36" i="3"/>
  <c r="L36" i="3"/>
  <c r="N36" i="3"/>
  <c r="P20" i="3"/>
  <c r="N20" i="3"/>
  <c r="R20" i="3"/>
  <c r="L20" i="3"/>
  <c r="M156" i="3"/>
  <c r="Q180" i="3"/>
  <c r="Q120" i="3"/>
  <c r="R93" i="3"/>
  <c r="P93" i="3"/>
  <c r="L93" i="3"/>
  <c r="R69" i="3"/>
  <c r="N69" i="3"/>
  <c r="R57" i="3"/>
  <c r="P57" i="3"/>
  <c r="L57" i="3"/>
  <c r="R45" i="3"/>
  <c r="L45" i="3"/>
  <c r="P45" i="3"/>
  <c r="N45" i="3"/>
  <c r="R33" i="3"/>
  <c r="L33" i="3"/>
  <c r="R21" i="3"/>
  <c r="N21" i="3"/>
  <c r="L21" i="3"/>
  <c r="P21" i="3"/>
  <c r="R9" i="3"/>
  <c r="L9" i="3"/>
  <c r="N9" i="3"/>
  <c r="P9" i="3"/>
  <c r="M90" i="3"/>
  <c r="M30" i="3"/>
  <c r="N192" i="3"/>
  <c r="N99" i="3"/>
  <c r="P101" i="3"/>
  <c r="Q55" i="3"/>
  <c r="S135" i="3"/>
  <c r="S15" i="3"/>
  <c r="Q189" i="3"/>
  <c r="O189" i="3"/>
  <c r="S189" i="3"/>
  <c r="M189" i="3"/>
  <c r="Q177" i="3"/>
  <c r="O177" i="3"/>
  <c r="S177" i="3"/>
  <c r="M177" i="3"/>
  <c r="Q165" i="3"/>
  <c r="O165" i="3"/>
  <c r="Q153" i="3"/>
  <c r="O153" i="3"/>
  <c r="M153" i="3"/>
  <c r="Q141" i="3"/>
  <c r="O141" i="3"/>
  <c r="S141" i="3"/>
  <c r="M141" i="3"/>
  <c r="Q129" i="3"/>
  <c r="O129" i="3"/>
  <c r="S129" i="3"/>
  <c r="Q117" i="3"/>
  <c r="O117" i="3"/>
  <c r="M117" i="3"/>
  <c r="Q105" i="3"/>
  <c r="O105" i="3"/>
  <c r="S105" i="3"/>
  <c r="M105" i="3"/>
  <c r="Q93" i="3"/>
  <c r="O93" i="3"/>
  <c r="S93" i="3"/>
  <c r="Q81" i="3"/>
  <c r="O81" i="3"/>
  <c r="M81" i="3"/>
  <c r="Q69" i="3"/>
  <c r="O69" i="3"/>
  <c r="S69" i="3"/>
  <c r="M69" i="3"/>
  <c r="Q57" i="3"/>
  <c r="O57" i="3"/>
  <c r="S57" i="3"/>
  <c r="Q45" i="3"/>
  <c r="O45" i="3"/>
  <c r="M45" i="3"/>
  <c r="Q33" i="3"/>
  <c r="O33" i="3"/>
  <c r="S33" i="3"/>
  <c r="M33" i="3"/>
  <c r="Q21" i="3"/>
  <c r="O21" i="3"/>
  <c r="S21" i="3"/>
  <c r="Q9" i="3"/>
  <c r="O9" i="3"/>
  <c r="S9" i="3"/>
  <c r="M9" i="3"/>
  <c r="R189" i="3"/>
  <c r="P189" i="3"/>
  <c r="R177" i="3"/>
  <c r="P177" i="3"/>
  <c r="N177" i="3"/>
  <c r="R165" i="3"/>
  <c r="P165" i="3"/>
  <c r="R141" i="3"/>
  <c r="P141" i="3"/>
  <c r="N141" i="3"/>
  <c r="R129" i="3"/>
  <c r="P129" i="3"/>
  <c r="R105" i="3"/>
  <c r="P105" i="3"/>
  <c r="N105" i="3"/>
  <c r="R47" i="3"/>
  <c r="L47" i="3"/>
  <c r="N47" i="3"/>
  <c r="L168" i="3"/>
  <c r="M180" i="3"/>
  <c r="M120" i="3"/>
  <c r="M57" i="3"/>
  <c r="N189" i="3"/>
  <c r="N66" i="3"/>
  <c r="O144" i="3"/>
  <c r="O24" i="3"/>
  <c r="P156" i="3"/>
  <c r="Q108" i="3"/>
  <c r="Q47" i="3"/>
  <c r="S195" i="3"/>
  <c r="N53" i="2"/>
  <c r="Q53" i="2" s="1"/>
  <c r="T53" i="2" s="1"/>
  <c r="M53" i="2"/>
  <c r="P53" i="2" s="1"/>
  <c r="S53" i="2" s="1"/>
  <c r="R53" i="2" l="1"/>
  <c r="U53" i="2"/>
  <c r="AD53" i="2"/>
  <c r="X53" i="2"/>
  <c r="AA53" i="2"/>
  <c r="Z53" i="2"/>
  <c r="AC53" i="2"/>
  <c r="AF53" i="2"/>
  <c r="W53" i="2"/>
  <c r="V53" i="2"/>
  <c r="Y53" i="2"/>
  <c r="AB53" i="2"/>
  <c r="AE53" i="2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2" i="7"/>
  <c r="M16" i="7" s="1"/>
  <c r="B12" i="7" l="1"/>
  <c r="C11" i="7" s="1"/>
  <c r="T9" i="5"/>
  <c r="T8" i="5"/>
  <c r="AH71" i="4"/>
  <c r="AL71" i="4" s="1"/>
  <c r="AH84" i="4"/>
  <c r="AL84" i="4" s="1"/>
  <c r="AH95" i="4"/>
  <c r="AL95" i="4" s="1"/>
  <c r="AH96" i="4"/>
  <c r="AL96" i="4" s="1"/>
  <c r="AH123" i="4"/>
  <c r="AL123" i="4" s="1"/>
  <c r="AH147" i="4"/>
  <c r="AL147" i="4" s="1"/>
  <c r="AH168" i="4"/>
  <c r="AL168" i="4" s="1"/>
  <c r="AH188" i="4"/>
  <c r="AL188" i="4" s="1"/>
  <c r="AH191" i="4"/>
  <c r="AL191" i="4" s="1"/>
  <c r="AH192" i="4"/>
  <c r="AL192" i="4" s="1"/>
  <c r="AG54" i="4"/>
  <c r="AK54" i="4" s="1"/>
  <c r="AG55" i="4"/>
  <c r="AK55" i="4" s="1"/>
  <c r="AG66" i="4"/>
  <c r="AK66" i="4" s="1"/>
  <c r="AG67" i="4"/>
  <c r="AG78" i="4"/>
  <c r="AG79" i="4"/>
  <c r="AG90" i="4"/>
  <c r="AG91" i="4"/>
  <c r="AG102" i="4"/>
  <c r="AG103" i="4"/>
  <c r="AG114" i="4"/>
  <c r="AG115" i="4"/>
  <c r="AG126" i="4"/>
  <c r="AG127" i="4"/>
  <c r="AG138" i="4"/>
  <c r="AG139" i="4"/>
  <c r="AG150" i="4"/>
  <c r="AG151" i="4"/>
  <c r="AG162" i="4"/>
  <c r="AG163" i="4"/>
  <c r="AG174" i="4"/>
  <c r="AG175" i="4"/>
  <c r="AG186" i="4"/>
  <c r="AG187" i="4"/>
  <c r="AC5" i="4"/>
  <c r="AH5" i="4" s="1"/>
  <c r="AL5" i="4" s="1"/>
  <c r="AC6" i="4"/>
  <c r="AH6" i="4" s="1"/>
  <c r="AL6" i="4" s="1"/>
  <c r="AC7" i="4"/>
  <c r="AC8" i="4"/>
  <c r="AH8" i="4" s="1"/>
  <c r="AL8" i="4" s="1"/>
  <c r="AC9" i="4"/>
  <c r="AH9" i="4" s="1"/>
  <c r="AL9" i="4" s="1"/>
  <c r="AC10" i="4"/>
  <c r="AH10" i="4" s="1"/>
  <c r="AL10" i="4" s="1"/>
  <c r="AC11" i="4"/>
  <c r="AH11" i="4" s="1"/>
  <c r="AL11" i="4" s="1"/>
  <c r="AC12" i="4"/>
  <c r="AH12" i="4" s="1"/>
  <c r="AL12" i="4" s="1"/>
  <c r="AC13" i="4"/>
  <c r="AH13" i="4" s="1"/>
  <c r="AL13" i="4" s="1"/>
  <c r="AC14" i="4"/>
  <c r="AH14" i="4" s="1"/>
  <c r="AL14" i="4" s="1"/>
  <c r="AC15" i="4"/>
  <c r="AH15" i="4" s="1"/>
  <c r="AL15" i="4" s="1"/>
  <c r="AC16" i="4"/>
  <c r="AH16" i="4" s="1"/>
  <c r="AL16" i="4" s="1"/>
  <c r="AC17" i="4"/>
  <c r="AH17" i="4" s="1"/>
  <c r="AL17" i="4" s="1"/>
  <c r="AT17" i="4" s="1"/>
  <c r="AC18" i="4"/>
  <c r="AH18" i="4" s="1"/>
  <c r="AL18" i="4" s="1"/>
  <c r="AC19" i="4"/>
  <c r="AH19" i="4" s="1"/>
  <c r="AL19" i="4" s="1"/>
  <c r="AC20" i="4"/>
  <c r="AH20" i="4" s="1"/>
  <c r="AL20" i="4" s="1"/>
  <c r="AC21" i="4"/>
  <c r="AH21" i="4" s="1"/>
  <c r="AL21" i="4" s="1"/>
  <c r="AC22" i="4"/>
  <c r="AH22" i="4" s="1"/>
  <c r="AL22" i="4" s="1"/>
  <c r="AC23" i="4"/>
  <c r="AH23" i="4" s="1"/>
  <c r="AL23" i="4" s="1"/>
  <c r="AC24" i="4"/>
  <c r="AH24" i="4" s="1"/>
  <c r="AL24" i="4" s="1"/>
  <c r="AC25" i="4"/>
  <c r="AH25" i="4" s="1"/>
  <c r="AL25" i="4" s="1"/>
  <c r="AC26" i="4"/>
  <c r="AH26" i="4" s="1"/>
  <c r="AL26" i="4" s="1"/>
  <c r="AC27" i="4"/>
  <c r="AH27" i="4" s="1"/>
  <c r="AL27" i="4" s="1"/>
  <c r="AC28" i="4"/>
  <c r="AH28" i="4" s="1"/>
  <c r="AL28" i="4" s="1"/>
  <c r="AC29" i="4"/>
  <c r="AH29" i="4" s="1"/>
  <c r="AL29" i="4" s="1"/>
  <c r="AP29" i="4" s="1"/>
  <c r="AC30" i="4"/>
  <c r="AH30" i="4" s="1"/>
  <c r="AL30" i="4" s="1"/>
  <c r="AC31" i="4"/>
  <c r="AH31" i="4" s="1"/>
  <c r="AL31" i="4" s="1"/>
  <c r="AC32" i="4"/>
  <c r="AH32" i="4" s="1"/>
  <c r="AL32" i="4" s="1"/>
  <c r="AC33" i="4"/>
  <c r="AH33" i="4" s="1"/>
  <c r="AL33" i="4" s="1"/>
  <c r="AC34" i="4"/>
  <c r="AH34" i="4" s="1"/>
  <c r="AL34" i="4" s="1"/>
  <c r="AC35" i="4"/>
  <c r="AH35" i="4" s="1"/>
  <c r="AL35" i="4" s="1"/>
  <c r="AC36" i="4"/>
  <c r="AH36" i="4" s="1"/>
  <c r="AL36" i="4" s="1"/>
  <c r="AC37" i="4"/>
  <c r="AH37" i="4" s="1"/>
  <c r="AL37" i="4" s="1"/>
  <c r="AC38" i="4"/>
  <c r="AH38" i="4" s="1"/>
  <c r="AL38" i="4" s="1"/>
  <c r="AC39" i="4"/>
  <c r="AH39" i="4" s="1"/>
  <c r="AL39" i="4" s="1"/>
  <c r="AC40" i="4"/>
  <c r="AH40" i="4" s="1"/>
  <c r="AL40" i="4" s="1"/>
  <c r="AC41" i="4"/>
  <c r="AH41" i="4" s="1"/>
  <c r="AL41" i="4" s="1"/>
  <c r="AT41" i="4" s="1"/>
  <c r="AC42" i="4"/>
  <c r="AH42" i="4" s="1"/>
  <c r="AL42" i="4" s="1"/>
  <c r="AC43" i="4"/>
  <c r="AH43" i="4" s="1"/>
  <c r="AL43" i="4" s="1"/>
  <c r="AC44" i="4"/>
  <c r="AH44" i="4" s="1"/>
  <c r="AL44" i="4" s="1"/>
  <c r="AC45" i="4"/>
  <c r="AH45" i="4" s="1"/>
  <c r="AL45" i="4" s="1"/>
  <c r="AC46" i="4"/>
  <c r="AH46" i="4" s="1"/>
  <c r="AL46" i="4" s="1"/>
  <c r="AC53" i="4"/>
  <c r="AH53" i="4" s="1"/>
  <c r="AL53" i="4" s="1"/>
  <c r="AC47" i="4"/>
  <c r="AH47" i="4" s="1"/>
  <c r="AL47" i="4" s="1"/>
  <c r="AC48" i="4"/>
  <c r="AC49" i="4"/>
  <c r="AH49" i="4" s="1"/>
  <c r="AL49" i="4" s="1"/>
  <c r="AH50" i="4"/>
  <c r="AL50" i="4" s="1"/>
  <c r="AH51" i="4"/>
  <c r="AL51" i="4" s="1"/>
  <c r="AH52" i="4"/>
  <c r="AH54" i="4"/>
  <c r="AL54" i="4" s="1"/>
  <c r="AH55" i="4"/>
  <c r="AL55" i="4" s="1"/>
  <c r="AH56" i="4"/>
  <c r="AL56" i="4" s="1"/>
  <c r="AH57" i="4"/>
  <c r="AL57" i="4" s="1"/>
  <c r="AH58" i="4"/>
  <c r="AL58" i="4" s="1"/>
  <c r="AH59" i="4"/>
  <c r="AL59" i="4" s="1"/>
  <c r="AH60" i="4"/>
  <c r="AL60" i="4" s="1"/>
  <c r="AH61" i="4"/>
  <c r="AL61" i="4" s="1"/>
  <c r="AH62" i="4"/>
  <c r="AL62" i="4" s="1"/>
  <c r="AH64" i="4"/>
  <c r="AL64" i="4" s="1"/>
  <c r="AH65" i="4"/>
  <c r="AH66" i="4"/>
  <c r="AL66" i="4" s="1"/>
  <c r="AH67" i="4"/>
  <c r="AL67" i="4" s="1"/>
  <c r="AH68" i="4"/>
  <c r="AL68" i="4" s="1"/>
  <c r="AH69" i="4"/>
  <c r="AL69" i="4" s="1"/>
  <c r="AH70" i="4"/>
  <c r="AL70" i="4" s="1"/>
  <c r="AH72" i="4"/>
  <c r="AL72" i="4" s="1"/>
  <c r="AH73" i="4"/>
  <c r="AL73" i="4" s="1"/>
  <c r="AH74" i="4"/>
  <c r="AL74" i="4" s="1"/>
  <c r="AH75" i="4"/>
  <c r="AL75" i="4" s="1"/>
  <c r="AH76" i="4"/>
  <c r="AL76" i="4" s="1"/>
  <c r="AH77" i="4"/>
  <c r="AH78" i="4"/>
  <c r="AL78" i="4" s="1"/>
  <c r="AH79" i="4"/>
  <c r="AL79" i="4" s="1"/>
  <c r="AH80" i="4"/>
  <c r="AL80" i="4" s="1"/>
  <c r="AH81" i="4"/>
  <c r="AL81" i="4" s="1"/>
  <c r="AH82" i="4"/>
  <c r="AL82" i="4" s="1"/>
  <c r="AH83" i="4"/>
  <c r="AL83" i="4" s="1"/>
  <c r="AH85" i="4"/>
  <c r="AL85" i="4" s="1"/>
  <c r="AH86" i="4"/>
  <c r="AL86" i="4" s="1"/>
  <c r="AH87" i="4"/>
  <c r="AL87" i="4" s="1"/>
  <c r="AH88" i="4"/>
  <c r="AL88" i="4" s="1"/>
  <c r="AH89" i="4"/>
  <c r="AH90" i="4"/>
  <c r="AL90" i="4" s="1"/>
  <c r="AH91" i="4"/>
  <c r="AL91" i="4" s="1"/>
  <c r="AH92" i="4"/>
  <c r="AL92" i="4" s="1"/>
  <c r="AH93" i="4"/>
  <c r="AL93" i="4" s="1"/>
  <c r="AH94" i="4"/>
  <c r="AL94" i="4" s="1"/>
  <c r="AH97" i="4"/>
  <c r="AL97" i="4" s="1"/>
  <c r="AH98" i="4"/>
  <c r="AL98" i="4" s="1"/>
  <c r="AH99" i="4"/>
  <c r="AL99" i="4" s="1"/>
  <c r="AH100" i="4"/>
  <c r="AL100" i="4" s="1"/>
  <c r="AH101" i="4"/>
  <c r="AH102" i="4"/>
  <c r="AL102" i="4" s="1"/>
  <c r="AH103" i="4"/>
  <c r="AL103" i="4" s="1"/>
  <c r="AH104" i="4"/>
  <c r="AL104" i="4" s="1"/>
  <c r="AH105" i="4"/>
  <c r="AL105" i="4" s="1"/>
  <c r="AH106" i="4"/>
  <c r="AL106" i="4" s="1"/>
  <c r="AH107" i="4"/>
  <c r="AL107" i="4" s="1"/>
  <c r="AH108" i="4"/>
  <c r="AL108" i="4" s="1"/>
  <c r="AH109" i="4"/>
  <c r="AL109" i="4" s="1"/>
  <c r="AH110" i="4"/>
  <c r="AL110" i="4" s="1"/>
  <c r="AH111" i="4"/>
  <c r="AL111" i="4" s="1"/>
  <c r="AH112" i="4"/>
  <c r="AL112" i="4" s="1"/>
  <c r="AH113" i="4"/>
  <c r="AH114" i="4"/>
  <c r="AL114" i="4" s="1"/>
  <c r="AH115" i="4"/>
  <c r="AL115" i="4" s="1"/>
  <c r="AH116" i="4"/>
  <c r="AL116" i="4" s="1"/>
  <c r="AH117" i="4"/>
  <c r="AL117" i="4" s="1"/>
  <c r="AH118" i="4"/>
  <c r="AL118" i="4" s="1"/>
  <c r="AH119" i="4"/>
  <c r="AL119" i="4" s="1"/>
  <c r="AH120" i="4"/>
  <c r="AL120" i="4" s="1"/>
  <c r="AH121" i="4"/>
  <c r="AL121" i="4" s="1"/>
  <c r="AH122" i="4"/>
  <c r="AL122" i="4" s="1"/>
  <c r="AH124" i="4"/>
  <c r="AL124" i="4" s="1"/>
  <c r="AH125" i="4"/>
  <c r="AH126" i="4"/>
  <c r="AL126" i="4" s="1"/>
  <c r="AH127" i="4"/>
  <c r="AL127" i="4" s="1"/>
  <c r="AH128" i="4"/>
  <c r="AL128" i="4" s="1"/>
  <c r="AH129" i="4"/>
  <c r="AL129" i="4" s="1"/>
  <c r="AH130" i="4"/>
  <c r="AL130" i="4" s="1"/>
  <c r="AH131" i="4"/>
  <c r="AL131" i="4" s="1"/>
  <c r="AH132" i="4"/>
  <c r="AL132" i="4" s="1"/>
  <c r="AH133" i="4"/>
  <c r="AL133" i="4" s="1"/>
  <c r="AH134" i="4"/>
  <c r="AL134" i="4" s="1"/>
  <c r="AH135" i="4"/>
  <c r="AL135" i="4" s="1"/>
  <c r="AH137" i="4"/>
  <c r="AH138" i="4"/>
  <c r="AL138" i="4" s="1"/>
  <c r="AH139" i="4"/>
  <c r="AL139" i="4" s="1"/>
  <c r="AH140" i="4"/>
  <c r="AL140" i="4" s="1"/>
  <c r="AH141" i="4"/>
  <c r="AL141" i="4" s="1"/>
  <c r="AH142" i="4"/>
  <c r="AL142" i="4" s="1"/>
  <c r="AH143" i="4"/>
  <c r="AL143" i="4" s="1"/>
  <c r="AH144" i="4"/>
  <c r="AL144" i="4" s="1"/>
  <c r="AH145" i="4"/>
  <c r="AL145" i="4" s="1"/>
  <c r="AH146" i="4"/>
  <c r="AL146" i="4" s="1"/>
  <c r="AH148" i="4"/>
  <c r="AL148" i="4" s="1"/>
  <c r="AH149" i="4"/>
  <c r="AH150" i="4"/>
  <c r="AL150" i="4" s="1"/>
  <c r="AH151" i="4"/>
  <c r="AL151" i="4" s="1"/>
  <c r="AH152" i="4"/>
  <c r="AL152" i="4" s="1"/>
  <c r="AH153" i="4"/>
  <c r="AL153" i="4" s="1"/>
  <c r="AH154" i="4"/>
  <c r="AL154" i="4" s="1"/>
  <c r="AH155" i="4"/>
  <c r="AL155" i="4" s="1"/>
  <c r="AH156" i="4"/>
  <c r="AL156" i="4" s="1"/>
  <c r="AH157" i="4"/>
  <c r="AL157" i="4" s="1"/>
  <c r="AH158" i="4"/>
  <c r="AL158" i="4" s="1"/>
  <c r="AH159" i="4"/>
  <c r="AL159" i="4" s="1"/>
  <c r="AH160" i="4"/>
  <c r="AL160" i="4" s="1"/>
  <c r="AH161" i="4"/>
  <c r="AH162" i="4"/>
  <c r="AL162" i="4" s="1"/>
  <c r="AH163" i="4"/>
  <c r="AL163" i="4" s="1"/>
  <c r="AH164" i="4"/>
  <c r="AL164" i="4" s="1"/>
  <c r="AH165" i="4"/>
  <c r="AL165" i="4" s="1"/>
  <c r="AH166" i="4"/>
  <c r="AL166" i="4" s="1"/>
  <c r="AH167" i="4"/>
  <c r="AL167" i="4" s="1"/>
  <c r="AH170" i="4"/>
  <c r="AL170" i="4" s="1"/>
  <c r="AH171" i="4"/>
  <c r="AL171" i="4" s="1"/>
  <c r="AH172" i="4"/>
  <c r="AL172" i="4" s="1"/>
  <c r="AH173" i="4"/>
  <c r="AH174" i="4"/>
  <c r="AL174" i="4" s="1"/>
  <c r="AH175" i="4"/>
  <c r="AL175" i="4" s="1"/>
  <c r="AH177" i="4"/>
  <c r="AL177" i="4" s="1"/>
  <c r="AH179" i="4"/>
  <c r="AL179" i="4" s="1"/>
  <c r="AH180" i="4"/>
  <c r="AL180" i="4" s="1"/>
  <c r="AH181" i="4"/>
  <c r="AL181" i="4" s="1"/>
  <c r="AH182" i="4"/>
  <c r="AL182" i="4" s="1"/>
  <c r="AH183" i="4"/>
  <c r="AL183" i="4" s="1"/>
  <c r="AH184" i="4"/>
  <c r="AL184" i="4" s="1"/>
  <c r="AH185" i="4"/>
  <c r="AH186" i="4"/>
  <c r="AL186" i="4" s="1"/>
  <c r="AH187" i="4"/>
  <c r="AL187" i="4" s="1"/>
  <c r="AH189" i="4"/>
  <c r="AL189" i="4" s="1"/>
  <c r="AH190" i="4"/>
  <c r="AL190" i="4" s="1"/>
  <c r="AH193" i="4"/>
  <c r="AL193" i="4" s="1"/>
  <c r="AH194" i="4"/>
  <c r="AL194" i="4" s="1"/>
  <c r="AH195" i="4"/>
  <c r="AL195" i="4" s="1"/>
  <c r="AH196" i="4"/>
  <c r="AL196" i="4" s="1"/>
  <c r="AC4" i="4"/>
  <c r="AH4" i="4" s="1"/>
  <c r="AL4" i="4" s="1"/>
  <c r="AB4" i="4"/>
  <c r="AG4" i="4" s="1"/>
  <c r="AK4" i="4" s="1"/>
  <c r="AB5" i="4"/>
  <c r="AG5" i="4" s="1"/>
  <c r="AK5" i="4" s="1"/>
  <c r="AS5" i="4" s="1"/>
  <c r="AB6" i="4"/>
  <c r="AG6" i="4" s="1"/>
  <c r="AK6" i="4" s="1"/>
  <c r="AB7" i="4"/>
  <c r="AB8" i="4"/>
  <c r="AG8" i="4" s="1"/>
  <c r="AK8" i="4" s="1"/>
  <c r="AB9" i="4"/>
  <c r="AG9" i="4" s="1"/>
  <c r="AK9" i="4" s="1"/>
  <c r="AB10" i="4"/>
  <c r="AG10" i="4" s="1"/>
  <c r="AK10" i="4" s="1"/>
  <c r="AB11" i="4"/>
  <c r="AG11" i="4" s="1"/>
  <c r="AK11" i="4" s="1"/>
  <c r="AB12" i="4"/>
  <c r="AG12" i="4" s="1"/>
  <c r="AK12" i="4" s="1"/>
  <c r="AB13" i="4"/>
  <c r="AG13" i="4" s="1"/>
  <c r="AK13" i="4" s="1"/>
  <c r="AB14" i="4"/>
  <c r="AG14" i="4" s="1"/>
  <c r="AK14" i="4" s="1"/>
  <c r="AB15" i="4"/>
  <c r="AG15" i="4" s="1"/>
  <c r="AK15" i="4" s="1"/>
  <c r="AB16" i="4"/>
  <c r="AG16" i="4" s="1"/>
  <c r="AK16" i="4" s="1"/>
  <c r="AB17" i="4"/>
  <c r="AG17" i="4" s="1"/>
  <c r="AK17" i="4" s="1"/>
  <c r="AS17" i="4" s="1"/>
  <c r="AB18" i="4"/>
  <c r="AG18" i="4" s="1"/>
  <c r="AK18" i="4" s="1"/>
  <c r="AB19" i="4"/>
  <c r="AG19" i="4" s="1"/>
  <c r="AK19" i="4" s="1"/>
  <c r="AB20" i="4"/>
  <c r="AG20" i="4" s="1"/>
  <c r="AK20" i="4" s="1"/>
  <c r="AB21" i="4"/>
  <c r="AG21" i="4" s="1"/>
  <c r="AK21" i="4" s="1"/>
  <c r="AB22" i="4"/>
  <c r="AG22" i="4" s="1"/>
  <c r="AK22" i="4" s="1"/>
  <c r="AB23" i="4"/>
  <c r="AG23" i="4" s="1"/>
  <c r="AK23" i="4" s="1"/>
  <c r="AB24" i="4"/>
  <c r="AG24" i="4" s="1"/>
  <c r="AK24" i="4" s="1"/>
  <c r="AB25" i="4"/>
  <c r="AG25" i="4" s="1"/>
  <c r="AK25" i="4" s="1"/>
  <c r="AB26" i="4"/>
  <c r="AG26" i="4" s="1"/>
  <c r="AK26" i="4" s="1"/>
  <c r="AB27" i="4"/>
  <c r="AG27" i="4" s="1"/>
  <c r="AK27" i="4" s="1"/>
  <c r="AB28" i="4"/>
  <c r="AG28" i="4" s="1"/>
  <c r="AK28" i="4" s="1"/>
  <c r="AB29" i="4"/>
  <c r="AG29" i="4" s="1"/>
  <c r="AK29" i="4" s="1"/>
  <c r="AS29" i="4" s="1"/>
  <c r="AB30" i="4"/>
  <c r="AG30" i="4" s="1"/>
  <c r="AK30" i="4" s="1"/>
  <c r="AB31" i="4"/>
  <c r="AG31" i="4" s="1"/>
  <c r="AK31" i="4" s="1"/>
  <c r="AB32" i="4"/>
  <c r="AG32" i="4" s="1"/>
  <c r="AK32" i="4" s="1"/>
  <c r="AB33" i="4"/>
  <c r="AG33" i="4" s="1"/>
  <c r="AK33" i="4" s="1"/>
  <c r="AB34" i="4"/>
  <c r="AG34" i="4" s="1"/>
  <c r="AK34" i="4" s="1"/>
  <c r="AB35" i="4"/>
  <c r="AG35" i="4" s="1"/>
  <c r="AK35" i="4" s="1"/>
  <c r="AB36" i="4"/>
  <c r="AG36" i="4" s="1"/>
  <c r="AK36" i="4" s="1"/>
  <c r="AB37" i="4"/>
  <c r="AG37" i="4" s="1"/>
  <c r="AK37" i="4" s="1"/>
  <c r="AB38" i="4"/>
  <c r="AG38" i="4" s="1"/>
  <c r="AK38" i="4" s="1"/>
  <c r="AB39" i="4"/>
  <c r="AG39" i="4" s="1"/>
  <c r="AK39" i="4" s="1"/>
  <c r="AB40" i="4"/>
  <c r="AG40" i="4" s="1"/>
  <c r="AK40" i="4" s="1"/>
  <c r="AB41" i="4"/>
  <c r="AG41" i="4" s="1"/>
  <c r="AK41" i="4" s="1"/>
  <c r="AS41" i="4" s="1"/>
  <c r="AB42" i="4"/>
  <c r="AG42" i="4" s="1"/>
  <c r="AK42" i="4" s="1"/>
  <c r="AB43" i="4"/>
  <c r="AG43" i="4" s="1"/>
  <c r="AK43" i="4" s="1"/>
  <c r="AB44" i="4"/>
  <c r="AG44" i="4" s="1"/>
  <c r="AK44" i="4" s="1"/>
  <c r="AB45" i="4"/>
  <c r="AG45" i="4" s="1"/>
  <c r="AK45" i="4" s="1"/>
  <c r="AB46" i="4"/>
  <c r="AG46" i="4" s="1"/>
  <c r="AK46" i="4" s="1"/>
  <c r="AB53" i="4"/>
  <c r="AG53" i="4" s="1"/>
  <c r="AK53" i="4" s="1"/>
  <c r="AB47" i="4"/>
  <c r="AG47" i="4" s="1"/>
  <c r="AK47" i="4" s="1"/>
  <c r="AB48" i="4"/>
  <c r="AB49" i="4"/>
  <c r="AG49" i="4" s="1"/>
  <c r="AK49" i="4" s="1"/>
  <c r="AG50" i="4"/>
  <c r="AK50" i="4" s="1"/>
  <c r="AG51" i="4"/>
  <c r="AK51" i="4" s="1"/>
  <c r="AG52" i="4"/>
  <c r="AG56" i="4"/>
  <c r="AK56" i="4" s="1"/>
  <c r="AG57" i="4"/>
  <c r="AK57" i="4" s="1"/>
  <c r="AG58" i="4"/>
  <c r="AK58" i="4" s="1"/>
  <c r="AG59" i="4"/>
  <c r="AK59" i="4" s="1"/>
  <c r="AG60" i="4"/>
  <c r="AK60" i="4" s="1"/>
  <c r="AG61" i="4"/>
  <c r="AK61" i="4" s="1"/>
  <c r="AG62" i="4"/>
  <c r="AK62" i="4" s="1"/>
  <c r="AG64" i="4"/>
  <c r="AK64" i="4" s="1"/>
  <c r="AG65" i="4"/>
  <c r="AG68" i="4"/>
  <c r="AG69" i="4"/>
  <c r="AG70" i="4"/>
  <c r="AG71" i="4"/>
  <c r="AG72" i="4"/>
  <c r="AG73" i="4"/>
  <c r="AG74" i="4"/>
  <c r="AG75" i="4"/>
  <c r="AG76" i="4"/>
  <c r="AG77" i="4"/>
  <c r="AG80" i="4"/>
  <c r="AG81" i="4"/>
  <c r="AG82" i="4"/>
  <c r="AG83" i="4"/>
  <c r="AG84" i="4"/>
  <c r="AG85" i="4"/>
  <c r="AG86" i="4"/>
  <c r="AG87" i="4"/>
  <c r="AG88" i="4"/>
  <c r="AG89" i="4"/>
  <c r="AG92" i="4"/>
  <c r="AG93" i="4"/>
  <c r="AG94" i="4"/>
  <c r="AG95" i="4"/>
  <c r="AG96" i="4"/>
  <c r="AG97" i="4"/>
  <c r="AG98" i="4"/>
  <c r="AG99" i="4"/>
  <c r="AG100" i="4"/>
  <c r="AG101" i="4"/>
  <c r="AG104" i="4"/>
  <c r="AG105" i="4"/>
  <c r="AG106" i="4"/>
  <c r="AG107" i="4"/>
  <c r="AG108" i="4"/>
  <c r="AG109" i="4"/>
  <c r="AG110" i="4"/>
  <c r="AG111" i="4"/>
  <c r="AG112" i="4"/>
  <c r="AG113" i="4"/>
  <c r="AG116" i="4"/>
  <c r="AG117" i="4"/>
  <c r="AG118" i="4"/>
  <c r="AG119" i="4"/>
  <c r="AG120" i="4"/>
  <c r="AG121" i="4"/>
  <c r="AG122" i="4"/>
  <c r="AG123" i="4"/>
  <c r="AG124" i="4"/>
  <c r="AG125" i="4"/>
  <c r="AG128" i="4"/>
  <c r="AG129" i="4"/>
  <c r="AG130" i="4"/>
  <c r="AG131" i="4"/>
  <c r="AG132" i="4"/>
  <c r="AG133" i="4"/>
  <c r="AG134" i="4"/>
  <c r="AG135" i="4"/>
  <c r="AG137" i="4"/>
  <c r="AG140" i="4"/>
  <c r="AG141" i="4"/>
  <c r="AG142" i="4"/>
  <c r="AG143" i="4"/>
  <c r="AG144" i="4"/>
  <c r="AG145" i="4"/>
  <c r="AG146" i="4"/>
  <c r="AG147" i="4"/>
  <c r="AG148" i="4"/>
  <c r="AG149" i="4"/>
  <c r="AG152" i="4"/>
  <c r="AG153" i="4"/>
  <c r="AG154" i="4"/>
  <c r="AG155" i="4"/>
  <c r="AG156" i="4"/>
  <c r="AG157" i="4"/>
  <c r="AG158" i="4"/>
  <c r="AG159" i="4"/>
  <c r="AG160" i="4"/>
  <c r="AG161" i="4"/>
  <c r="AG164" i="4"/>
  <c r="AG165" i="4"/>
  <c r="AG166" i="4"/>
  <c r="AG167" i="4"/>
  <c r="AG168" i="4"/>
  <c r="AG170" i="4"/>
  <c r="AG171" i="4"/>
  <c r="AG172" i="4"/>
  <c r="AG173" i="4"/>
  <c r="AG177" i="4"/>
  <c r="AG179" i="4"/>
  <c r="AG180" i="4"/>
  <c r="AG181" i="4"/>
  <c r="AG182" i="4"/>
  <c r="AG183" i="4"/>
  <c r="AG184" i="4"/>
  <c r="AG185" i="4"/>
  <c r="AG188" i="4"/>
  <c r="AG189" i="4"/>
  <c r="AG190" i="4"/>
  <c r="AG191" i="4"/>
  <c r="AG192" i="4"/>
  <c r="AG193" i="4"/>
  <c r="AG194" i="4"/>
  <c r="AG195" i="4"/>
  <c r="AG196" i="4"/>
  <c r="H5" i="4"/>
  <c r="M5" i="4" s="1"/>
  <c r="Q5" i="4" s="1"/>
  <c r="H6" i="4"/>
  <c r="M6" i="4" s="1"/>
  <c r="Q6" i="4" s="1"/>
  <c r="H7" i="4"/>
  <c r="H8" i="4"/>
  <c r="M8" i="4" s="1"/>
  <c r="Q8" i="4" s="1"/>
  <c r="H9" i="4"/>
  <c r="M9" i="4" s="1"/>
  <c r="Q9" i="4" s="1"/>
  <c r="H10" i="4"/>
  <c r="M10" i="4" s="1"/>
  <c r="Q10" i="4" s="1"/>
  <c r="H11" i="4"/>
  <c r="M11" i="4" s="1"/>
  <c r="Q11" i="4" s="1"/>
  <c r="H12" i="4"/>
  <c r="M12" i="4" s="1"/>
  <c r="Q12" i="4" s="1"/>
  <c r="H13" i="4"/>
  <c r="M13" i="4" s="1"/>
  <c r="Q13" i="4" s="1"/>
  <c r="H14" i="4"/>
  <c r="M14" i="4" s="1"/>
  <c r="Q14" i="4" s="1"/>
  <c r="H15" i="4"/>
  <c r="M15" i="4" s="1"/>
  <c r="Q15" i="4" s="1"/>
  <c r="H16" i="4"/>
  <c r="M16" i="4" s="1"/>
  <c r="Q16" i="4" s="1"/>
  <c r="H17" i="4"/>
  <c r="M17" i="4" s="1"/>
  <c r="Q17" i="4" s="1"/>
  <c r="H18" i="4"/>
  <c r="M18" i="4" s="1"/>
  <c r="Q18" i="4" s="1"/>
  <c r="H19" i="4"/>
  <c r="M19" i="4" s="1"/>
  <c r="Q19" i="4" s="1"/>
  <c r="H20" i="4"/>
  <c r="M20" i="4" s="1"/>
  <c r="Q20" i="4" s="1"/>
  <c r="H21" i="4"/>
  <c r="M21" i="4" s="1"/>
  <c r="Q21" i="4" s="1"/>
  <c r="H22" i="4"/>
  <c r="M22" i="4" s="1"/>
  <c r="Q22" i="4" s="1"/>
  <c r="H23" i="4"/>
  <c r="M23" i="4" s="1"/>
  <c r="Q23" i="4" s="1"/>
  <c r="H24" i="4"/>
  <c r="M24" i="4" s="1"/>
  <c r="Q24" i="4" s="1"/>
  <c r="H25" i="4"/>
  <c r="M25" i="4" s="1"/>
  <c r="Q25" i="4" s="1"/>
  <c r="H26" i="4"/>
  <c r="M26" i="4" s="1"/>
  <c r="Q26" i="4" s="1"/>
  <c r="H27" i="4"/>
  <c r="M27" i="4" s="1"/>
  <c r="Q27" i="4" s="1"/>
  <c r="H28" i="4"/>
  <c r="M28" i="4" s="1"/>
  <c r="Q28" i="4" s="1"/>
  <c r="H29" i="4"/>
  <c r="M29" i="4" s="1"/>
  <c r="Q29" i="4" s="1"/>
  <c r="H30" i="4"/>
  <c r="M30" i="4" s="1"/>
  <c r="Q30" i="4" s="1"/>
  <c r="H31" i="4"/>
  <c r="M31" i="4" s="1"/>
  <c r="Q31" i="4" s="1"/>
  <c r="H32" i="4"/>
  <c r="M32" i="4" s="1"/>
  <c r="Q32" i="4" s="1"/>
  <c r="U32" i="4" s="1"/>
  <c r="H33" i="4"/>
  <c r="M33" i="4" s="1"/>
  <c r="Q33" i="4" s="1"/>
  <c r="H34" i="4"/>
  <c r="M34" i="4" s="1"/>
  <c r="Q34" i="4" s="1"/>
  <c r="Y34" i="4" s="1"/>
  <c r="H35" i="4"/>
  <c r="M35" i="4" s="1"/>
  <c r="Q35" i="4" s="1"/>
  <c r="H36" i="4"/>
  <c r="M36" i="4" s="1"/>
  <c r="Q36" i="4" s="1"/>
  <c r="H37" i="4"/>
  <c r="M37" i="4" s="1"/>
  <c r="Q37" i="4" s="1"/>
  <c r="H38" i="4"/>
  <c r="M38" i="4" s="1"/>
  <c r="Q38" i="4" s="1"/>
  <c r="H39" i="4"/>
  <c r="M39" i="4" s="1"/>
  <c r="Q39" i="4" s="1"/>
  <c r="H40" i="4"/>
  <c r="M40" i="4" s="1"/>
  <c r="Q40" i="4" s="1"/>
  <c r="H41" i="4"/>
  <c r="M41" i="4" s="1"/>
  <c r="Q41" i="4" s="1"/>
  <c r="H42" i="4"/>
  <c r="M42" i="4" s="1"/>
  <c r="Q42" i="4" s="1"/>
  <c r="H43" i="4"/>
  <c r="M43" i="4" s="1"/>
  <c r="Q43" i="4" s="1"/>
  <c r="H44" i="4"/>
  <c r="M44" i="4" s="1"/>
  <c r="Q44" i="4" s="1"/>
  <c r="H45" i="4"/>
  <c r="M45" i="4" s="1"/>
  <c r="Q45" i="4" s="1"/>
  <c r="H46" i="4"/>
  <c r="M46" i="4" s="1"/>
  <c r="Q46" i="4" s="1"/>
  <c r="H53" i="4"/>
  <c r="M53" i="4" s="1"/>
  <c r="Q53" i="4" s="1"/>
  <c r="H47" i="4"/>
  <c r="M47" i="4" s="1"/>
  <c r="Q47" i="4" s="1"/>
  <c r="H48" i="4"/>
  <c r="H49" i="4"/>
  <c r="M49" i="4" s="1"/>
  <c r="Q49" i="4" s="1"/>
  <c r="H50" i="4"/>
  <c r="M50" i="4" s="1"/>
  <c r="Q50" i="4" s="1"/>
  <c r="H51" i="4"/>
  <c r="M51" i="4" s="1"/>
  <c r="Q51" i="4" s="1"/>
  <c r="H52" i="4"/>
  <c r="M52" i="4" s="1"/>
  <c r="Q52" i="4" s="1"/>
  <c r="Y109" i="4"/>
  <c r="H4" i="4"/>
  <c r="M4" i="4" s="1"/>
  <c r="Q4" i="4" s="1"/>
  <c r="G5" i="4"/>
  <c r="L5" i="4" s="1"/>
  <c r="P5" i="4" s="1"/>
  <c r="G6" i="4"/>
  <c r="L6" i="4" s="1"/>
  <c r="P6" i="4" s="1"/>
  <c r="G7" i="4"/>
  <c r="G8" i="4"/>
  <c r="L8" i="4" s="1"/>
  <c r="P8" i="4" s="1"/>
  <c r="G9" i="4"/>
  <c r="L9" i="4" s="1"/>
  <c r="P9" i="4" s="1"/>
  <c r="G10" i="4"/>
  <c r="L10" i="4" s="1"/>
  <c r="P10" i="4" s="1"/>
  <c r="G11" i="4"/>
  <c r="L11" i="4" s="1"/>
  <c r="P11" i="4" s="1"/>
  <c r="G12" i="4"/>
  <c r="L12" i="4" s="1"/>
  <c r="P12" i="4" s="1"/>
  <c r="G13" i="4"/>
  <c r="L13" i="4" s="1"/>
  <c r="P13" i="4" s="1"/>
  <c r="G14" i="4"/>
  <c r="L14" i="4" s="1"/>
  <c r="P14" i="4" s="1"/>
  <c r="G15" i="4"/>
  <c r="L15" i="4" s="1"/>
  <c r="P15" i="4" s="1"/>
  <c r="G16" i="4"/>
  <c r="L16" i="4" s="1"/>
  <c r="P16" i="4" s="1"/>
  <c r="G17" i="4"/>
  <c r="L17" i="4" s="1"/>
  <c r="P17" i="4" s="1"/>
  <c r="G18" i="4"/>
  <c r="L18" i="4" s="1"/>
  <c r="P18" i="4" s="1"/>
  <c r="G19" i="4"/>
  <c r="L19" i="4" s="1"/>
  <c r="P19" i="4" s="1"/>
  <c r="G20" i="4"/>
  <c r="L20" i="4" s="1"/>
  <c r="P20" i="4" s="1"/>
  <c r="G21" i="4"/>
  <c r="L21" i="4" s="1"/>
  <c r="P21" i="4" s="1"/>
  <c r="G22" i="4"/>
  <c r="L22" i="4" s="1"/>
  <c r="P22" i="4" s="1"/>
  <c r="G23" i="4"/>
  <c r="L23" i="4" s="1"/>
  <c r="P23" i="4" s="1"/>
  <c r="G24" i="4"/>
  <c r="L24" i="4" s="1"/>
  <c r="P24" i="4" s="1"/>
  <c r="G25" i="4"/>
  <c r="L25" i="4" s="1"/>
  <c r="P25" i="4" s="1"/>
  <c r="G26" i="4"/>
  <c r="L26" i="4" s="1"/>
  <c r="P26" i="4" s="1"/>
  <c r="G27" i="4"/>
  <c r="L27" i="4" s="1"/>
  <c r="P27" i="4" s="1"/>
  <c r="G28" i="4"/>
  <c r="L28" i="4" s="1"/>
  <c r="P28" i="4" s="1"/>
  <c r="G29" i="4"/>
  <c r="L29" i="4" s="1"/>
  <c r="P29" i="4" s="1"/>
  <c r="G30" i="4"/>
  <c r="L30" i="4" s="1"/>
  <c r="P30" i="4" s="1"/>
  <c r="G31" i="4"/>
  <c r="L31" i="4" s="1"/>
  <c r="P31" i="4" s="1"/>
  <c r="G32" i="4"/>
  <c r="L32" i="4" s="1"/>
  <c r="P32" i="4" s="1"/>
  <c r="G33" i="4"/>
  <c r="L33" i="4" s="1"/>
  <c r="P33" i="4" s="1"/>
  <c r="G34" i="4"/>
  <c r="L34" i="4" s="1"/>
  <c r="P34" i="4" s="1"/>
  <c r="G35" i="4"/>
  <c r="L35" i="4" s="1"/>
  <c r="P35" i="4" s="1"/>
  <c r="G36" i="4"/>
  <c r="L36" i="4" s="1"/>
  <c r="P36" i="4" s="1"/>
  <c r="G37" i="4"/>
  <c r="L37" i="4" s="1"/>
  <c r="P37" i="4" s="1"/>
  <c r="G38" i="4"/>
  <c r="L38" i="4" s="1"/>
  <c r="P38" i="4" s="1"/>
  <c r="G39" i="4"/>
  <c r="L39" i="4" s="1"/>
  <c r="P39" i="4" s="1"/>
  <c r="G40" i="4"/>
  <c r="L40" i="4" s="1"/>
  <c r="P40" i="4" s="1"/>
  <c r="G41" i="4"/>
  <c r="L41" i="4" s="1"/>
  <c r="P41" i="4" s="1"/>
  <c r="G42" i="4"/>
  <c r="L42" i="4" s="1"/>
  <c r="P42" i="4" s="1"/>
  <c r="G43" i="4"/>
  <c r="L43" i="4" s="1"/>
  <c r="P43" i="4" s="1"/>
  <c r="G44" i="4"/>
  <c r="L44" i="4" s="1"/>
  <c r="P44" i="4" s="1"/>
  <c r="G45" i="4"/>
  <c r="L45" i="4" s="1"/>
  <c r="P45" i="4" s="1"/>
  <c r="G46" i="4"/>
  <c r="L46" i="4" s="1"/>
  <c r="P46" i="4" s="1"/>
  <c r="G53" i="4"/>
  <c r="L53" i="4" s="1"/>
  <c r="P53" i="4" s="1"/>
  <c r="G47" i="4"/>
  <c r="L47" i="4" s="1"/>
  <c r="P47" i="4" s="1"/>
  <c r="G48" i="4"/>
  <c r="G49" i="4"/>
  <c r="L49" i="4" s="1"/>
  <c r="P49" i="4" s="1"/>
  <c r="G50" i="4"/>
  <c r="L50" i="4" s="1"/>
  <c r="P50" i="4" s="1"/>
  <c r="G51" i="4"/>
  <c r="L51" i="4" s="1"/>
  <c r="P51" i="4" s="1"/>
  <c r="G52" i="4"/>
  <c r="L52" i="4" s="1"/>
  <c r="P52" i="4" s="1"/>
  <c r="B193" i="4"/>
  <c r="B189" i="4"/>
  <c r="B152" i="4"/>
  <c r="B98" i="4"/>
  <c r="B96" i="4"/>
  <c r="B90" i="4"/>
  <c r="B75" i="4"/>
  <c r="B69" i="4"/>
  <c r="B44" i="4"/>
  <c r="AW14" i="4"/>
  <c r="B14" i="4"/>
  <c r="AW13" i="4"/>
  <c r="C73" i="5" l="1"/>
  <c r="C131" i="5"/>
  <c r="C154" i="5"/>
  <c r="C10" i="5"/>
  <c r="C72" i="5"/>
  <c r="C165" i="5"/>
  <c r="H165" i="5" s="1"/>
  <c r="J165" i="5" s="1"/>
  <c r="L165" i="5" s="1"/>
  <c r="C92" i="5"/>
  <c r="C179" i="5"/>
  <c r="H179" i="5" s="1"/>
  <c r="J179" i="5" s="1"/>
  <c r="P179" i="5" s="1"/>
  <c r="C21" i="5"/>
  <c r="H21" i="5" s="1"/>
  <c r="J21" i="5" s="1"/>
  <c r="C139" i="5"/>
  <c r="H139" i="5" s="1"/>
  <c r="J139" i="5" s="1"/>
  <c r="P139" i="5" s="1"/>
  <c r="C60" i="5"/>
  <c r="H60" i="5" s="1"/>
  <c r="J60" i="5" s="1"/>
  <c r="L60" i="5" s="1"/>
  <c r="C114" i="5"/>
  <c r="H114" i="5" s="1"/>
  <c r="J114" i="5" s="1"/>
  <c r="N114" i="5" s="1"/>
  <c r="C65" i="5"/>
  <c r="H65" i="5" s="1"/>
  <c r="J65" i="5" s="1"/>
  <c r="N65" i="5" s="1"/>
  <c r="C160" i="5"/>
  <c r="H160" i="5" s="1"/>
  <c r="J160" i="5" s="1"/>
  <c r="P160" i="5" s="1"/>
  <c r="C16" i="5"/>
  <c r="H16" i="5" s="1"/>
  <c r="J16" i="5" s="1"/>
  <c r="C123" i="5"/>
  <c r="H123" i="5" s="1"/>
  <c r="J123" i="5" s="1"/>
  <c r="L123" i="5" s="1"/>
  <c r="C52" i="5"/>
  <c r="C150" i="5"/>
  <c r="H150" i="5" s="1"/>
  <c r="J150" i="5" s="1"/>
  <c r="N150" i="5" s="1"/>
  <c r="C15" i="5"/>
  <c r="C138" i="5"/>
  <c r="H138" i="5" s="1"/>
  <c r="J138" i="5" s="1"/>
  <c r="N138" i="5" s="1"/>
  <c r="C158" i="5"/>
  <c r="H158" i="5" s="1"/>
  <c r="J158" i="5" s="1"/>
  <c r="P158" i="5" s="1"/>
  <c r="C146" i="5"/>
  <c r="H146" i="5" s="1"/>
  <c r="J146" i="5" s="1"/>
  <c r="P146" i="5" s="1"/>
  <c r="C95" i="5"/>
  <c r="H95" i="5" s="1"/>
  <c r="J95" i="5" s="1"/>
  <c r="P95" i="5" s="1"/>
  <c r="C142" i="5"/>
  <c r="H142" i="5" s="1"/>
  <c r="J142" i="5" s="1"/>
  <c r="P142" i="5" s="1"/>
  <c r="C24" i="5"/>
  <c r="H24" i="5" s="1"/>
  <c r="J24" i="5" s="1"/>
  <c r="C141" i="5"/>
  <c r="H141" i="5" s="1"/>
  <c r="J141" i="5" s="1"/>
  <c r="P141" i="5" s="1"/>
  <c r="C80" i="5"/>
  <c r="H80" i="5" s="1"/>
  <c r="J80" i="5" s="1"/>
  <c r="P80" i="5" s="1"/>
  <c r="C143" i="5"/>
  <c r="H143" i="5" s="1"/>
  <c r="J143" i="5" s="1"/>
  <c r="L143" i="5" s="1"/>
  <c r="C127" i="5"/>
  <c r="H127" i="5" s="1"/>
  <c r="J127" i="5" s="1"/>
  <c r="P127" i="5" s="1"/>
  <c r="C12" i="5"/>
  <c r="H12" i="5" s="1"/>
  <c r="J12" i="5" s="1"/>
  <c r="C102" i="5"/>
  <c r="H102" i="5" s="1"/>
  <c r="J102" i="5" s="1"/>
  <c r="N102" i="5" s="1"/>
  <c r="C53" i="5"/>
  <c r="H53" i="5" s="1"/>
  <c r="J53" i="5" s="1"/>
  <c r="L53" i="5" s="1"/>
  <c r="C148" i="5"/>
  <c r="H148" i="5" s="1"/>
  <c r="J148" i="5" s="1"/>
  <c r="L148" i="5" s="1"/>
  <c r="C4" i="5"/>
  <c r="H4" i="5" s="1"/>
  <c r="J4" i="5" s="1"/>
  <c r="C111" i="5"/>
  <c r="H111" i="5" s="1"/>
  <c r="J111" i="5" s="1"/>
  <c r="N111" i="5" s="1"/>
  <c r="C6" i="5"/>
  <c r="C86" i="5"/>
  <c r="C74" i="5"/>
  <c r="C71" i="5"/>
  <c r="C130" i="5"/>
  <c r="H130" i="5" s="1"/>
  <c r="J130" i="5" s="1"/>
  <c r="P130" i="5" s="1"/>
  <c r="C117" i="5"/>
  <c r="H117" i="5" s="1"/>
  <c r="J117" i="5" s="1"/>
  <c r="P117" i="5" s="1"/>
  <c r="C68" i="5"/>
  <c r="H68" i="5" s="1"/>
  <c r="J68" i="5" s="1"/>
  <c r="P68" i="5" s="1"/>
  <c r="C107" i="5"/>
  <c r="H107" i="5" s="1"/>
  <c r="J107" i="5" s="1"/>
  <c r="P107" i="5" s="1"/>
  <c r="C115" i="5"/>
  <c r="H115" i="5" s="1"/>
  <c r="J115" i="5" s="1"/>
  <c r="P115" i="5" s="1"/>
  <c r="C90" i="5"/>
  <c r="H90" i="5" s="1"/>
  <c r="J90" i="5" s="1"/>
  <c r="N90" i="5" s="1"/>
  <c r="C185" i="5"/>
  <c r="H185" i="5" s="1"/>
  <c r="J185" i="5" s="1"/>
  <c r="L185" i="5" s="1"/>
  <c r="C41" i="5"/>
  <c r="H41" i="5" s="1"/>
  <c r="J41" i="5" s="1"/>
  <c r="C136" i="5"/>
  <c r="H136" i="5" s="1"/>
  <c r="J136" i="5" s="1"/>
  <c r="P136" i="5" s="1"/>
  <c r="C99" i="5"/>
  <c r="H99" i="5" s="1"/>
  <c r="J99" i="5" s="1"/>
  <c r="N99" i="5" s="1"/>
  <c r="C190" i="5"/>
  <c r="C83" i="5"/>
  <c r="C192" i="5"/>
  <c r="H192" i="5" s="1"/>
  <c r="J192" i="5" s="1"/>
  <c r="N192" i="5" s="1"/>
  <c r="C51" i="5"/>
  <c r="C62" i="5"/>
  <c r="C14" i="5"/>
  <c r="H14" i="5" s="1"/>
  <c r="J14" i="5" s="1"/>
  <c r="C122" i="5"/>
  <c r="H122" i="5" s="1"/>
  <c r="J122" i="5" s="1"/>
  <c r="P122" i="5" s="1"/>
  <c r="C46" i="5"/>
  <c r="H46" i="5" s="1"/>
  <c r="J46" i="5" s="1"/>
  <c r="C118" i="5"/>
  <c r="H118" i="5" s="1"/>
  <c r="J118" i="5" s="1"/>
  <c r="N118" i="5" s="1"/>
  <c r="C81" i="5"/>
  <c r="H81" i="5" s="1"/>
  <c r="J81" i="5" s="1"/>
  <c r="P81" i="5" s="1"/>
  <c r="C56" i="5"/>
  <c r="H56" i="5" s="1"/>
  <c r="J56" i="5" s="1"/>
  <c r="P56" i="5" s="1"/>
  <c r="C59" i="5"/>
  <c r="H59" i="5" s="1"/>
  <c r="J59" i="5" s="1"/>
  <c r="P59" i="5" s="1"/>
  <c r="C103" i="5"/>
  <c r="H103" i="5" s="1"/>
  <c r="J103" i="5" s="1"/>
  <c r="P103" i="5" s="1"/>
  <c r="C78" i="5"/>
  <c r="H78" i="5" s="1"/>
  <c r="J78" i="5" s="1"/>
  <c r="N78" i="5" s="1"/>
  <c r="C173" i="5"/>
  <c r="H173" i="5" s="1"/>
  <c r="J173" i="5" s="1"/>
  <c r="L173" i="5" s="1"/>
  <c r="C29" i="5"/>
  <c r="H29" i="5" s="1"/>
  <c r="J29" i="5" s="1"/>
  <c r="C124" i="5"/>
  <c r="H124" i="5" s="1"/>
  <c r="J124" i="5" s="1"/>
  <c r="N124" i="5" s="1"/>
  <c r="C87" i="5"/>
  <c r="H87" i="5" s="1"/>
  <c r="J87" i="5" s="1"/>
  <c r="N87" i="5" s="1"/>
  <c r="C93" i="5"/>
  <c r="C178" i="5"/>
  <c r="H178" i="5" s="1"/>
  <c r="J178" i="5" s="1"/>
  <c r="N178" i="5" s="1"/>
  <c r="C163" i="5"/>
  <c r="H163" i="5" s="1"/>
  <c r="J163" i="5" s="1"/>
  <c r="N163" i="5" s="1"/>
  <c r="C184" i="5"/>
  <c r="H184" i="5" s="1"/>
  <c r="J184" i="5" s="1"/>
  <c r="N184" i="5" s="1"/>
  <c r="C3" i="5"/>
  <c r="H3" i="5" s="1"/>
  <c r="J3" i="5" s="1"/>
  <c r="C144" i="5"/>
  <c r="H144" i="5" s="1"/>
  <c r="J144" i="5" s="1"/>
  <c r="N144" i="5" s="1"/>
  <c r="C23" i="5"/>
  <c r="H23" i="5" s="1"/>
  <c r="J23" i="5" s="1"/>
  <c r="C106" i="5"/>
  <c r="H106" i="5" s="1"/>
  <c r="J106" i="5" s="1"/>
  <c r="P106" i="5" s="1"/>
  <c r="C57" i="5"/>
  <c r="H57" i="5" s="1"/>
  <c r="J57" i="5" s="1"/>
  <c r="P57" i="5" s="1"/>
  <c r="C188" i="5"/>
  <c r="H188" i="5" s="1"/>
  <c r="J188" i="5" s="1"/>
  <c r="L188" i="5" s="1"/>
  <c r="C44" i="5"/>
  <c r="H44" i="5" s="1"/>
  <c r="J44" i="5" s="1"/>
  <c r="C180" i="5"/>
  <c r="H180" i="5" s="1"/>
  <c r="J180" i="5" s="1"/>
  <c r="L180" i="5" s="1"/>
  <c r="C11" i="5"/>
  <c r="H11" i="5" s="1"/>
  <c r="J11" i="5" s="1"/>
  <c r="C91" i="5"/>
  <c r="H91" i="5" s="1"/>
  <c r="J91" i="5" s="1"/>
  <c r="N91" i="5" s="1"/>
  <c r="C13" i="5"/>
  <c r="H13" i="5" s="1"/>
  <c r="J13" i="5" s="1"/>
  <c r="C66" i="5"/>
  <c r="H66" i="5" s="1"/>
  <c r="J66" i="5" s="1"/>
  <c r="N66" i="5" s="1"/>
  <c r="C161" i="5"/>
  <c r="H161" i="5" s="1"/>
  <c r="J161" i="5" s="1"/>
  <c r="P161" i="5" s="1"/>
  <c r="C17" i="5"/>
  <c r="C112" i="5"/>
  <c r="C75" i="5"/>
  <c r="C168" i="5"/>
  <c r="C40" i="5"/>
  <c r="H40" i="5" s="1"/>
  <c r="J40" i="5" s="1"/>
  <c r="C49" i="5"/>
  <c r="H49" i="5" s="1"/>
  <c r="J49" i="5" s="1"/>
  <c r="C133" i="5"/>
  <c r="H133" i="5" s="1"/>
  <c r="J133" i="5" s="1"/>
  <c r="N133" i="5" s="1"/>
  <c r="C61" i="5"/>
  <c r="H61" i="5" s="1"/>
  <c r="J61" i="5" s="1"/>
  <c r="P61" i="5" s="1"/>
  <c r="C96" i="5"/>
  <c r="H96" i="5" s="1"/>
  <c r="J96" i="5" s="1"/>
  <c r="N96" i="5" s="1"/>
  <c r="C94" i="5"/>
  <c r="H94" i="5" s="1"/>
  <c r="J94" i="5" s="1"/>
  <c r="L94" i="5" s="1"/>
  <c r="C33" i="5"/>
  <c r="H33" i="5" s="1"/>
  <c r="J33" i="5" s="1"/>
  <c r="C176" i="5"/>
  <c r="H176" i="5" s="1"/>
  <c r="J176" i="5" s="1"/>
  <c r="L176" i="5" s="1"/>
  <c r="C32" i="5"/>
  <c r="H32" i="5" s="1"/>
  <c r="J32" i="5" s="1"/>
  <c r="C132" i="5"/>
  <c r="C177" i="5"/>
  <c r="C79" i="5"/>
  <c r="C54" i="5"/>
  <c r="C149" i="5"/>
  <c r="C5" i="5"/>
  <c r="H5" i="5" s="1"/>
  <c r="J5" i="5" s="1"/>
  <c r="C100" i="5"/>
  <c r="H100" i="5" s="1"/>
  <c r="J100" i="5" s="1"/>
  <c r="L100" i="5" s="1"/>
  <c r="C63" i="5"/>
  <c r="H63" i="5" s="1"/>
  <c r="J63" i="5" s="1"/>
  <c r="P63" i="5" s="1"/>
  <c r="C134" i="5"/>
  <c r="H134" i="5" s="1"/>
  <c r="J134" i="5" s="1"/>
  <c r="P134" i="5" s="1"/>
  <c r="C175" i="5"/>
  <c r="C48" i="5"/>
  <c r="H48" i="5" s="1"/>
  <c r="J48" i="5" s="1"/>
  <c r="C194" i="5"/>
  <c r="H194" i="5" s="1"/>
  <c r="J194" i="5" s="1"/>
  <c r="N194" i="5" s="1"/>
  <c r="C121" i="5"/>
  <c r="H121" i="5" s="1"/>
  <c r="J121" i="5" s="1"/>
  <c r="N121" i="5" s="1"/>
  <c r="C170" i="5"/>
  <c r="H170" i="5" s="1"/>
  <c r="J170" i="5" s="1"/>
  <c r="N170" i="5" s="1"/>
  <c r="C47" i="5"/>
  <c r="C82" i="5"/>
  <c r="H82" i="5" s="1"/>
  <c r="J82" i="5" s="1"/>
  <c r="N82" i="5" s="1"/>
  <c r="C191" i="5"/>
  <c r="H191" i="5" s="1"/>
  <c r="J191" i="5" s="1"/>
  <c r="P191" i="5" s="1"/>
  <c r="C9" i="5"/>
  <c r="H9" i="5" s="1"/>
  <c r="J9" i="5" s="1"/>
  <c r="C164" i="5"/>
  <c r="H164" i="5" s="1"/>
  <c r="J164" i="5" s="1"/>
  <c r="L164" i="5" s="1"/>
  <c r="C20" i="5"/>
  <c r="H20" i="5" s="1"/>
  <c r="J20" i="5" s="1"/>
  <c r="C84" i="5"/>
  <c r="H84" i="5" s="1"/>
  <c r="J84" i="5" s="1"/>
  <c r="L84" i="5" s="1"/>
  <c r="C153" i="5"/>
  <c r="H153" i="5" s="1"/>
  <c r="J153" i="5" s="1"/>
  <c r="P153" i="5" s="1"/>
  <c r="C67" i="5"/>
  <c r="H67" i="5" s="1"/>
  <c r="J67" i="5" s="1"/>
  <c r="P67" i="5" s="1"/>
  <c r="C186" i="5"/>
  <c r="H186" i="5" s="1"/>
  <c r="J186" i="5" s="1"/>
  <c r="P186" i="5" s="1"/>
  <c r="C42" i="5"/>
  <c r="C137" i="5"/>
  <c r="H137" i="5" s="1"/>
  <c r="J137" i="5" s="1"/>
  <c r="L137" i="5" s="1"/>
  <c r="C88" i="5"/>
  <c r="H88" i="5" s="1"/>
  <c r="J88" i="5" s="1"/>
  <c r="L88" i="5" s="1"/>
  <c r="C195" i="5"/>
  <c r="H195" i="5" s="1"/>
  <c r="J195" i="5" s="1"/>
  <c r="L195" i="5" s="1"/>
  <c r="C50" i="5"/>
  <c r="H50" i="5" s="1"/>
  <c r="J50" i="5" s="1"/>
  <c r="C26" i="5"/>
  <c r="H26" i="5" s="1"/>
  <c r="J26" i="5" s="1"/>
  <c r="C31" i="5"/>
  <c r="H31" i="5" s="1"/>
  <c r="J31" i="5" s="1"/>
  <c r="C159" i="5"/>
  <c r="H159" i="5" s="1"/>
  <c r="J159" i="5" s="1"/>
  <c r="L159" i="5" s="1"/>
  <c r="C34" i="5"/>
  <c r="H34" i="5" s="1"/>
  <c r="J34" i="5" s="1"/>
  <c r="C69" i="5"/>
  <c r="H69" i="5" s="1"/>
  <c r="J69" i="5" s="1"/>
  <c r="P69" i="5" s="1"/>
  <c r="C89" i="5"/>
  <c r="H89" i="5" s="1"/>
  <c r="J89" i="5" s="1"/>
  <c r="L89" i="5" s="1"/>
  <c r="C182" i="5"/>
  <c r="C193" i="5"/>
  <c r="C110" i="5"/>
  <c r="C97" i="5"/>
  <c r="H97" i="5" s="1"/>
  <c r="J97" i="5" s="1"/>
  <c r="L97" i="5" s="1"/>
  <c r="C70" i="5"/>
  <c r="H70" i="5" s="1"/>
  <c r="J70" i="5" s="1"/>
  <c r="P70" i="5" s="1"/>
  <c r="C155" i="5"/>
  <c r="H155" i="5" s="1"/>
  <c r="J155" i="5" s="1"/>
  <c r="P155" i="5" s="1"/>
  <c r="C152" i="5"/>
  <c r="H152" i="5" s="1"/>
  <c r="J152" i="5" s="1"/>
  <c r="N152" i="5" s="1"/>
  <c r="C8" i="5"/>
  <c r="H8" i="5" s="1"/>
  <c r="J8" i="5" s="1"/>
  <c r="C36" i="5"/>
  <c r="H36" i="5" s="1"/>
  <c r="J36" i="5" s="1"/>
  <c r="C129" i="5"/>
  <c r="H129" i="5" s="1"/>
  <c r="J129" i="5" s="1"/>
  <c r="P129" i="5" s="1"/>
  <c r="C55" i="5"/>
  <c r="H55" i="5" s="1"/>
  <c r="J55" i="5" s="1"/>
  <c r="P55" i="5" s="1"/>
  <c r="C174" i="5"/>
  <c r="H174" i="5" s="1"/>
  <c r="J174" i="5" s="1"/>
  <c r="N174" i="5" s="1"/>
  <c r="C30" i="5"/>
  <c r="H30" i="5" s="1"/>
  <c r="J30" i="5" s="1"/>
  <c r="C125" i="5"/>
  <c r="C76" i="5"/>
  <c r="H76" i="5" s="1"/>
  <c r="J76" i="5" s="1"/>
  <c r="P76" i="5" s="1"/>
  <c r="C183" i="5"/>
  <c r="H183" i="5" s="1"/>
  <c r="J183" i="5" s="1"/>
  <c r="N183" i="5" s="1"/>
  <c r="C39" i="5"/>
  <c r="C37" i="5"/>
  <c r="C101" i="5"/>
  <c r="H101" i="5" s="1"/>
  <c r="J101" i="5" s="1"/>
  <c r="P101" i="5" s="1"/>
  <c r="C98" i="5"/>
  <c r="H98" i="5" s="1"/>
  <c r="J98" i="5" s="1"/>
  <c r="L98" i="5" s="1"/>
  <c r="C19" i="5"/>
  <c r="H19" i="5" s="1"/>
  <c r="J19" i="5" s="1"/>
  <c r="C181" i="5"/>
  <c r="H181" i="5" s="1"/>
  <c r="J181" i="5" s="1"/>
  <c r="N181" i="5" s="1"/>
  <c r="C38" i="5"/>
  <c r="H38" i="5" s="1"/>
  <c r="J38" i="5" s="1"/>
  <c r="C109" i="5"/>
  <c r="H109" i="5" s="1"/>
  <c r="J109" i="5" s="1"/>
  <c r="N109" i="5" s="1"/>
  <c r="C85" i="5"/>
  <c r="H85" i="5" s="1"/>
  <c r="J85" i="5" s="1"/>
  <c r="L85" i="5" s="1"/>
  <c r="C58" i="5"/>
  <c r="H58" i="5" s="1"/>
  <c r="J58" i="5" s="1"/>
  <c r="C119" i="5"/>
  <c r="H119" i="5" s="1"/>
  <c r="J119" i="5" s="1"/>
  <c r="N119" i="5" s="1"/>
  <c r="C140" i="5"/>
  <c r="H140" i="5" s="1"/>
  <c r="J140" i="5" s="1"/>
  <c r="N140" i="5" s="1"/>
  <c r="C105" i="5"/>
  <c r="H105" i="5" s="1"/>
  <c r="J105" i="5" s="1"/>
  <c r="P105" i="5" s="1"/>
  <c r="C187" i="5"/>
  <c r="C43" i="5"/>
  <c r="H43" i="5" s="1"/>
  <c r="J43" i="5" s="1"/>
  <c r="C162" i="5"/>
  <c r="H162" i="5" s="1"/>
  <c r="J162" i="5" s="1"/>
  <c r="L162" i="5" s="1"/>
  <c r="C18" i="5"/>
  <c r="H18" i="5" s="1"/>
  <c r="J18" i="5" s="1"/>
  <c r="C113" i="5"/>
  <c r="H113" i="5" s="1"/>
  <c r="J113" i="5" s="1"/>
  <c r="L113" i="5" s="1"/>
  <c r="C64" i="5"/>
  <c r="H64" i="5" s="1"/>
  <c r="J64" i="5" s="1"/>
  <c r="P64" i="5" s="1"/>
  <c r="C171" i="5"/>
  <c r="H171" i="5" s="1"/>
  <c r="J171" i="5" s="1"/>
  <c r="N171" i="5" s="1"/>
  <c r="C27" i="5"/>
  <c r="H27" i="5" s="1"/>
  <c r="J27" i="5" s="1"/>
  <c r="C116" i="5"/>
  <c r="H116" i="5" s="1"/>
  <c r="J116" i="5" s="1"/>
  <c r="L116" i="5" s="1"/>
  <c r="C25" i="5"/>
  <c r="H25" i="5" s="1"/>
  <c r="J25" i="5" s="1"/>
  <c r="C157" i="5"/>
  <c r="H157" i="5" s="1"/>
  <c r="J157" i="5" s="1"/>
  <c r="N157" i="5" s="1"/>
  <c r="C145" i="5"/>
  <c r="H145" i="5" s="1"/>
  <c r="J145" i="5" s="1"/>
  <c r="L145" i="5" s="1"/>
  <c r="C167" i="5"/>
  <c r="H167" i="5" s="1"/>
  <c r="J167" i="5" s="1"/>
  <c r="N167" i="5" s="1"/>
  <c r="C166" i="5"/>
  <c r="H166" i="5" s="1"/>
  <c r="J166" i="5" s="1"/>
  <c r="N166" i="5" s="1"/>
  <c r="C22" i="5"/>
  <c r="H22" i="5" s="1"/>
  <c r="J22" i="5" s="1"/>
  <c r="C120" i="5"/>
  <c r="H120" i="5" s="1"/>
  <c r="J120" i="5" s="1"/>
  <c r="N120" i="5" s="1"/>
  <c r="C189" i="5"/>
  <c r="H189" i="5" s="1"/>
  <c r="J189" i="5" s="1"/>
  <c r="P189" i="5" s="1"/>
  <c r="C104" i="5"/>
  <c r="H104" i="5" s="1"/>
  <c r="J104" i="5" s="1"/>
  <c r="L104" i="5" s="1"/>
  <c r="C45" i="5"/>
  <c r="H45" i="5" s="1"/>
  <c r="J45" i="5" s="1"/>
  <c r="C151" i="5"/>
  <c r="C7" i="5"/>
  <c r="C108" i="5"/>
  <c r="C126" i="5"/>
  <c r="H126" i="5" s="1"/>
  <c r="J126" i="5" s="1"/>
  <c r="N126" i="5" s="1"/>
  <c r="C77" i="5"/>
  <c r="H77" i="5" s="1"/>
  <c r="J77" i="5" s="1"/>
  <c r="P77" i="5" s="1"/>
  <c r="C172" i="5"/>
  <c r="H172" i="5" s="1"/>
  <c r="J172" i="5" s="1"/>
  <c r="N172" i="5" s="1"/>
  <c r="C28" i="5"/>
  <c r="H28" i="5" s="1"/>
  <c r="J28" i="5" s="1"/>
  <c r="C135" i="5"/>
  <c r="C128" i="5"/>
  <c r="H128" i="5" s="1"/>
  <c r="J128" i="5" s="1"/>
  <c r="N128" i="5" s="1"/>
  <c r="C169" i="5"/>
  <c r="H169" i="5" s="1"/>
  <c r="J169" i="5" s="1"/>
  <c r="N169" i="5" s="1"/>
  <c r="C35" i="5"/>
  <c r="H35" i="5" s="1"/>
  <c r="J35" i="5" s="1"/>
  <c r="C156" i="5"/>
  <c r="H156" i="5" s="1"/>
  <c r="J156" i="5" s="1"/>
  <c r="P156" i="5" s="1"/>
  <c r="C147" i="5"/>
  <c r="H147" i="5" s="1"/>
  <c r="J147" i="5" s="1"/>
  <c r="L147" i="5" s="1"/>
  <c r="D4" i="5"/>
  <c r="I4" i="5" s="1"/>
  <c r="K4" i="5" s="1"/>
  <c r="D75" i="5"/>
  <c r="I75" i="5" s="1"/>
  <c r="K75" i="5" s="1"/>
  <c r="M75" i="5" s="1"/>
  <c r="D50" i="5"/>
  <c r="I50" i="5" s="1"/>
  <c r="K50" i="5" s="1"/>
  <c r="D15" i="5"/>
  <c r="D108" i="5"/>
  <c r="I108" i="5" s="1"/>
  <c r="K108" i="5" s="1"/>
  <c r="Q108" i="5" s="1"/>
  <c r="D59" i="5"/>
  <c r="I59" i="5" s="1"/>
  <c r="K59" i="5" s="1"/>
  <c r="M59" i="5" s="1"/>
  <c r="D70" i="5"/>
  <c r="I70" i="5" s="1"/>
  <c r="K70" i="5" s="1"/>
  <c r="O70" i="5" s="1"/>
  <c r="D141" i="5"/>
  <c r="I141" i="5" s="1"/>
  <c r="K141" i="5" s="1"/>
  <c r="M141" i="5" s="1"/>
  <c r="D182" i="5"/>
  <c r="I182" i="5" s="1"/>
  <c r="K182" i="5" s="1"/>
  <c r="O182" i="5" s="1"/>
  <c r="D188" i="5"/>
  <c r="I188" i="5" s="1"/>
  <c r="K188" i="5" s="1"/>
  <c r="Q188" i="5" s="1"/>
  <c r="D44" i="5"/>
  <c r="I44" i="5" s="1"/>
  <c r="K44" i="5" s="1"/>
  <c r="D163" i="5"/>
  <c r="I163" i="5" s="1"/>
  <c r="K163" i="5" s="1"/>
  <c r="Q163" i="5" s="1"/>
  <c r="D19" i="5"/>
  <c r="I19" i="5" s="1"/>
  <c r="K19" i="5" s="1"/>
  <c r="D114" i="5"/>
  <c r="I114" i="5" s="1"/>
  <c r="K114" i="5" s="1"/>
  <c r="M114" i="5" s="1"/>
  <c r="D65" i="5"/>
  <c r="I65" i="5" s="1"/>
  <c r="K65" i="5" s="1"/>
  <c r="Q65" i="5" s="1"/>
  <c r="D172" i="5"/>
  <c r="I172" i="5" s="1"/>
  <c r="K172" i="5" s="1"/>
  <c r="O172" i="5" s="1"/>
  <c r="D28" i="5"/>
  <c r="I28" i="5" s="1"/>
  <c r="K28" i="5" s="1"/>
  <c r="D177" i="5"/>
  <c r="D83" i="5"/>
  <c r="I83" i="5" s="1"/>
  <c r="K83" i="5" s="1"/>
  <c r="Q83" i="5" s="1"/>
  <c r="D21" i="5"/>
  <c r="I21" i="5" s="1"/>
  <c r="K21" i="5" s="1"/>
  <c r="D51" i="5"/>
  <c r="I51" i="5" s="1"/>
  <c r="K51" i="5" s="1"/>
  <c r="D147" i="5"/>
  <c r="I147" i="5" s="1"/>
  <c r="K147" i="5" s="1"/>
  <c r="M147" i="5" s="1"/>
  <c r="D171" i="5"/>
  <c r="I171" i="5" s="1"/>
  <c r="K171" i="5" s="1"/>
  <c r="O171" i="5" s="1"/>
  <c r="D170" i="5"/>
  <c r="I170" i="5" s="1"/>
  <c r="K170" i="5" s="1"/>
  <c r="Q170" i="5" s="1"/>
  <c r="D96" i="5"/>
  <c r="I96" i="5" s="1"/>
  <c r="K96" i="5" s="1"/>
  <c r="O96" i="5" s="1"/>
  <c r="D191" i="5"/>
  <c r="I191" i="5" s="1"/>
  <c r="K191" i="5" s="1"/>
  <c r="Q191" i="5" s="1"/>
  <c r="D46" i="5"/>
  <c r="I46" i="5" s="1"/>
  <c r="K46" i="5" s="1"/>
  <c r="D52" i="5"/>
  <c r="I52" i="5" s="1"/>
  <c r="K52" i="5" s="1"/>
  <c r="D129" i="5"/>
  <c r="I129" i="5" s="1"/>
  <c r="K129" i="5" s="1"/>
  <c r="M129" i="5" s="1"/>
  <c r="D134" i="5"/>
  <c r="I134" i="5" s="1"/>
  <c r="K134" i="5" s="1"/>
  <c r="O134" i="5" s="1"/>
  <c r="D190" i="5"/>
  <c r="I190" i="5" s="1"/>
  <c r="K190" i="5" s="1"/>
  <c r="Q190" i="5" s="1"/>
  <c r="D176" i="5"/>
  <c r="I176" i="5" s="1"/>
  <c r="K176" i="5" s="1"/>
  <c r="M176" i="5" s="1"/>
  <c r="D32" i="5"/>
  <c r="I32" i="5" s="1"/>
  <c r="K32" i="5" s="1"/>
  <c r="D151" i="5"/>
  <c r="I151" i="5" s="1"/>
  <c r="K151" i="5" s="1"/>
  <c r="Q151" i="5" s="1"/>
  <c r="D7" i="5"/>
  <c r="I7" i="5" s="1"/>
  <c r="K7" i="5" s="1"/>
  <c r="D102" i="5"/>
  <c r="D53" i="5"/>
  <c r="D160" i="5"/>
  <c r="D16" i="5"/>
  <c r="I16" i="5" s="1"/>
  <c r="K16" i="5" s="1"/>
  <c r="D73" i="5"/>
  <c r="I73" i="5" s="1"/>
  <c r="K73" i="5" s="1"/>
  <c r="Q73" i="5" s="1"/>
  <c r="D130" i="5"/>
  <c r="I130" i="5" s="1"/>
  <c r="K130" i="5" s="1"/>
  <c r="O130" i="5" s="1"/>
  <c r="D195" i="5"/>
  <c r="I195" i="5" s="1"/>
  <c r="K195" i="5" s="1"/>
  <c r="M195" i="5" s="1"/>
  <c r="D165" i="5"/>
  <c r="I165" i="5" s="1"/>
  <c r="K165" i="5" s="1"/>
  <c r="Q165" i="5" s="1"/>
  <c r="D43" i="5"/>
  <c r="I43" i="5" s="1"/>
  <c r="K43" i="5" s="1"/>
  <c r="D135" i="5"/>
  <c r="D27" i="5"/>
  <c r="I27" i="5" s="1"/>
  <c r="K27" i="5" s="1"/>
  <c r="D122" i="5"/>
  <c r="I122" i="5" s="1"/>
  <c r="K122" i="5" s="1"/>
  <c r="Q122" i="5" s="1"/>
  <c r="D84" i="5"/>
  <c r="I84" i="5" s="1"/>
  <c r="K84" i="5" s="1"/>
  <c r="Q84" i="5" s="1"/>
  <c r="D179" i="5"/>
  <c r="D35" i="5"/>
  <c r="I35" i="5" s="1"/>
  <c r="K35" i="5" s="1"/>
  <c r="D157" i="5"/>
  <c r="I157" i="5" s="1"/>
  <c r="K157" i="5" s="1"/>
  <c r="O157" i="5" s="1"/>
  <c r="D34" i="5"/>
  <c r="D117" i="5"/>
  <c r="I117" i="5" s="1"/>
  <c r="K117" i="5" s="1"/>
  <c r="O117" i="5" s="1"/>
  <c r="D86" i="5"/>
  <c r="I86" i="5" s="1"/>
  <c r="K86" i="5" s="1"/>
  <c r="O86" i="5" s="1"/>
  <c r="D166" i="5"/>
  <c r="I166" i="5" s="1"/>
  <c r="K166" i="5" s="1"/>
  <c r="M166" i="5" s="1"/>
  <c r="D164" i="5"/>
  <c r="I164" i="5" s="1"/>
  <c r="K164" i="5" s="1"/>
  <c r="Q164" i="5" s="1"/>
  <c r="D20" i="5"/>
  <c r="I20" i="5" s="1"/>
  <c r="K20" i="5" s="1"/>
  <c r="D169" i="5"/>
  <c r="I169" i="5" s="1"/>
  <c r="K169" i="5" s="1"/>
  <c r="Q169" i="5" s="1"/>
  <c r="D139" i="5"/>
  <c r="I139" i="5" s="1"/>
  <c r="K139" i="5" s="1"/>
  <c r="Q139" i="5" s="1"/>
  <c r="D90" i="5"/>
  <c r="I90" i="5" s="1"/>
  <c r="K90" i="5" s="1"/>
  <c r="Q90" i="5" s="1"/>
  <c r="D185" i="5"/>
  <c r="I185" i="5" s="1"/>
  <c r="K185" i="5" s="1"/>
  <c r="O185" i="5" s="1"/>
  <c r="D41" i="5"/>
  <c r="I41" i="5" s="1"/>
  <c r="K41" i="5" s="1"/>
  <c r="D148" i="5"/>
  <c r="I148" i="5" s="1"/>
  <c r="K148" i="5" s="1"/>
  <c r="O148" i="5" s="1"/>
  <c r="D85" i="5"/>
  <c r="I85" i="5" s="1"/>
  <c r="K85" i="5" s="1"/>
  <c r="Q85" i="5" s="1"/>
  <c r="D138" i="5"/>
  <c r="I138" i="5" s="1"/>
  <c r="K138" i="5" s="1"/>
  <c r="Q138" i="5" s="1"/>
  <c r="D87" i="5"/>
  <c r="I87" i="5" s="1"/>
  <c r="K87" i="5" s="1"/>
  <c r="Q87" i="5" s="1"/>
  <c r="D183" i="5"/>
  <c r="I183" i="5" s="1"/>
  <c r="K183" i="5" s="1"/>
  <c r="Q183" i="5" s="1"/>
  <c r="D62" i="5"/>
  <c r="D72" i="5"/>
  <c r="I72" i="5" s="1"/>
  <c r="K72" i="5" s="1"/>
  <c r="M72" i="5" s="1"/>
  <c r="D167" i="5"/>
  <c r="I167" i="5" s="1"/>
  <c r="K167" i="5" s="1"/>
  <c r="Q167" i="5" s="1"/>
  <c r="D23" i="5"/>
  <c r="I23" i="5" s="1"/>
  <c r="K23" i="5" s="1"/>
  <c r="D109" i="5"/>
  <c r="I109" i="5" s="1"/>
  <c r="K109" i="5" s="1"/>
  <c r="Q109" i="5" s="1"/>
  <c r="D10" i="5"/>
  <c r="I10" i="5" s="1"/>
  <c r="K10" i="5" s="1"/>
  <c r="D105" i="5"/>
  <c r="I105" i="5" s="1"/>
  <c r="K105" i="5" s="1"/>
  <c r="O105" i="5" s="1"/>
  <c r="D38" i="5"/>
  <c r="I38" i="5" s="1"/>
  <c r="K38" i="5" s="1"/>
  <c r="D142" i="5"/>
  <c r="I142" i="5" s="1"/>
  <c r="K142" i="5" s="1"/>
  <c r="O142" i="5" s="1"/>
  <c r="D152" i="5"/>
  <c r="I152" i="5" s="1"/>
  <c r="K152" i="5" s="1"/>
  <c r="Q152" i="5" s="1"/>
  <c r="D8" i="5"/>
  <c r="I8" i="5" s="1"/>
  <c r="K8" i="5" s="1"/>
  <c r="D145" i="5"/>
  <c r="I145" i="5" s="1"/>
  <c r="K145" i="5" s="1"/>
  <c r="Q145" i="5" s="1"/>
  <c r="D127" i="5"/>
  <c r="I127" i="5" s="1"/>
  <c r="K127" i="5" s="1"/>
  <c r="Q127" i="5" s="1"/>
  <c r="D78" i="5"/>
  <c r="I78" i="5" s="1"/>
  <c r="K78" i="5" s="1"/>
  <c r="M78" i="5" s="1"/>
  <c r="D173" i="5"/>
  <c r="I173" i="5" s="1"/>
  <c r="K173" i="5" s="1"/>
  <c r="O173" i="5" s="1"/>
  <c r="D29" i="5"/>
  <c r="I29" i="5" s="1"/>
  <c r="K29" i="5" s="1"/>
  <c r="D136" i="5"/>
  <c r="D144" i="5"/>
  <c r="I144" i="5" s="1"/>
  <c r="K144" i="5" s="1"/>
  <c r="Q144" i="5" s="1"/>
  <c r="D6" i="5"/>
  <c r="D63" i="5"/>
  <c r="I63" i="5" s="1"/>
  <c r="K63" i="5" s="1"/>
  <c r="M63" i="5" s="1"/>
  <c r="D39" i="5"/>
  <c r="I39" i="5" s="1"/>
  <c r="K39" i="5" s="1"/>
  <c r="D123" i="5"/>
  <c r="I123" i="5" s="1"/>
  <c r="K123" i="5" s="1"/>
  <c r="Q123" i="5" s="1"/>
  <c r="D60" i="5"/>
  <c r="I60" i="5" s="1"/>
  <c r="K60" i="5" s="1"/>
  <c r="Q60" i="5" s="1"/>
  <c r="D155" i="5"/>
  <c r="I155" i="5" s="1"/>
  <c r="K155" i="5" s="1"/>
  <c r="Q155" i="5" s="1"/>
  <c r="D11" i="5"/>
  <c r="I11" i="5" s="1"/>
  <c r="K11" i="5" s="1"/>
  <c r="D61" i="5"/>
  <c r="I61" i="5" s="1"/>
  <c r="K61" i="5" s="1"/>
  <c r="Q61" i="5" s="1"/>
  <c r="D93" i="5"/>
  <c r="I93" i="5" s="1"/>
  <c r="K93" i="5" s="1"/>
  <c r="M93" i="5" s="1"/>
  <c r="D106" i="5"/>
  <c r="I106" i="5" s="1"/>
  <c r="K106" i="5" s="1"/>
  <c r="O106" i="5" s="1"/>
  <c r="D140" i="5"/>
  <c r="I140" i="5" s="1"/>
  <c r="K140" i="5" s="1"/>
  <c r="M140" i="5" s="1"/>
  <c r="D97" i="5"/>
  <c r="D115" i="5"/>
  <c r="I115" i="5" s="1"/>
  <c r="K115" i="5" s="1"/>
  <c r="Q115" i="5" s="1"/>
  <c r="D66" i="5"/>
  <c r="I66" i="5" s="1"/>
  <c r="K66" i="5" s="1"/>
  <c r="M66" i="5" s="1"/>
  <c r="D161" i="5"/>
  <c r="I161" i="5" s="1"/>
  <c r="K161" i="5" s="1"/>
  <c r="M161" i="5" s="1"/>
  <c r="D17" i="5"/>
  <c r="D124" i="5"/>
  <c r="I124" i="5" s="1"/>
  <c r="K124" i="5" s="1"/>
  <c r="O124" i="5" s="1"/>
  <c r="D95" i="5"/>
  <c r="I95" i="5" s="1"/>
  <c r="K95" i="5" s="1"/>
  <c r="Q95" i="5" s="1"/>
  <c r="D64" i="5"/>
  <c r="I64" i="5" s="1"/>
  <c r="K64" i="5" s="1"/>
  <c r="M64" i="5" s="1"/>
  <c r="D111" i="5"/>
  <c r="I111" i="5" s="1"/>
  <c r="K111" i="5" s="1"/>
  <c r="O111" i="5" s="1"/>
  <c r="D192" i="5"/>
  <c r="I192" i="5" s="1"/>
  <c r="K192" i="5" s="1"/>
  <c r="Q192" i="5" s="1"/>
  <c r="D47" i="5"/>
  <c r="D143" i="5"/>
  <c r="I143" i="5" s="1"/>
  <c r="K143" i="5" s="1"/>
  <c r="M143" i="5" s="1"/>
  <c r="D194" i="5"/>
  <c r="I194" i="5" s="1"/>
  <c r="K194" i="5" s="1"/>
  <c r="Q194" i="5" s="1"/>
  <c r="D25" i="5"/>
  <c r="I25" i="5" s="1"/>
  <c r="K25" i="5" s="1"/>
  <c r="D81" i="5"/>
  <c r="I81" i="5" s="1"/>
  <c r="K81" i="5" s="1"/>
  <c r="M81" i="5" s="1"/>
  <c r="D82" i="5"/>
  <c r="I82" i="5" s="1"/>
  <c r="K82" i="5" s="1"/>
  <c r="O82" i="5" s="1"/>
  <c r="D128" i="5"/>
  <c r="D158" i="5"/>
  <c r="I158" i="5" s="1"/>
  <c r="K158" i="5" s="1"/>
  <c r="O158" i="5" s="1"/>
  <c r="D48" i="5"/>
  <c r="I48" i="5" s="1"/>
  <c r="K48" i="5" s="1"/>
  <c r="D103" i="5"/>
  <c r="I103" i="5" s="1"/>
  <c r="K103" i="5" s="1"/>
  <c r="O103" i="5" s="1"/>
  <c r="D54" i="5"/>
  <c r="I54" i="5" s="1"/>
  <c r="K54" i="5" s="1"/>
  <c r="Q54" i="5" s="1"/>
  <c r="D149" i="5"/>
  <c r="I149" i="5" s="1"/>
  <c r="K149" i="5" s="1"/>
  <c r="M149" i="5" s="1"/>
  <c r="D5" i="5"/>
  <c r="I5" i="5" s="1"/>
  <c r="K5" i="5" s="1"/>
  <c r="D112" i="5"/>
  <c r="I112" i="5" s="1"/>
  <c r="K112" i="5" s="1"/>
  <c r="Q112" i="5" s="1"/>
  <c r="D101" i="5"/>
  <c r="I101" i="5" s="1"/>
  <c r="K101" i="5" s="1"/>
  <c r="M101" i="5" s="1"/>
  <c r="D132" i="5"/>
  <c r="I132" i="5" s="1"/>
  <c r="K132" i="5" s="1"/>
  <c r="O132" i="5" s="1"/>
  <c r="D118" i="5"/>
  <c r="I118" i="5" s="1"/>
  <c r="K118" i="5" s="1"/>
  <c r="Q118" i="5" s="1"/>
  <c r="D68" i="5"/>
  <c r="I68" i="5" s="1"/>
  <c r="K68" i="5" s="1"/>
  <c r="O68" i="5" s="1"/>
  <c r="D89" i="5"/>
  <c r="I89" i="5" s="1"/>
  <c r="K89" i="5" s="1"/>
  <c r="O89" i="5" s="1"/>
  <c r="D180" i="5"/>
  <c r="I180" i="5" s="1"/>
  <c r="K180" i="5" s="1"/>
  <c r="M180" i="5" s="1"/>
  <c r="D36" i="5"/>
  <c r="I36" i="5" s="1"/>
  <c r="K36" i="5" s="1"/>
  <c r="D131" i="5"/>
  <c r="I131" i="5" s="1"/>
  <c r="K131" i="5" s="1"/>
  <c r="Q131" i="5" s="1"/>
  <c r="D146" i="5"/>
  <c r="I146" i="5" s="1"/>
  <c r="K146" i="5" s="1"/>
  <c r="Q146" i="5" s="1"/>
  <c r="D69" i="5"/>
  <c r="I69" i="5" s="1"/>
  <c r="K69" i="5" s="1"/>
  <c r="M69" i="5" s="1"/>
  <c r="D58" i="5"/>
  <c r="I58" i="5" s="1"/>
  <c r="K58" i="5" s="1"/>
  <c r="O58" i="5" s="1"/>
  <c r="D116" i="5"/>
  <c r="D110" i="5"/>
  <c r="I110" i="5" s="1"/>
  <c r="K110" i="5" s="1"/>
  <c r="Q110" i="5" s="1"/>
  <c r="D91" i="5"/>
  <c r="I91" i="5" s="1"/>
  <c r="K91" i="5" s="1"/>
  <c r="M91" i="5" s="1"/>
  <c r="D186" i="5"/>
  <c r="I186" i="5" s="1"/>
  <c r="K186" i="5" s="1"/>
  <c r="Q186" i="5" s="1"/>
  <c r="D42" i="5"/>
  <c r="I42" i="5" s="1"/>
  <c r="K42" i="5" s="1"/>
  <c r="D137" i="5"/>
  <c r="I137" i="5" s="1"/>
  <c r="K137" i="5" s="1"/>
  <c r="M137" i="5" s="1"/>
  <c r="D100" i="5"/>
  <c r="I100" i="5" s="1"/>
  <c r="K100" i="5" s="1"/>
  <c r="M100" i="5" s="1"/>
  <c r="D193" i="5"/>
  <c r="I193" i="5" s="1"/>
  <c r="K193" i="5" s="1"/>
  <c r="M193" i="5" s="1"/>
  <c r="D168" i="5"/>
  <c r="D24" i="5"/>
  <c r="I24" i="5" s="1"/>
  <c r="K24" i="5" s="1"/>
  <c r="D119" i="5"/>
  <c r="I119" i="5" s="1"/>
  <c r="K119" i="5" s="1"/>
  <c r="Q119" i="5" s="1"/>
  <c r="D98" i="5"/>
  <c r="I98" i="5" s="1"/>
  <c r="K98" i="5" s="1"/>
  <c r="Q98" i="5" s="1"/>
  <c r="D178" i="5"/>
  <c r="I178" i="5" s="1"/>
  <c r="K178" i="5" s="1"/>
  <c r="O178" i="5" s="1"/>
  <c r="D57" i="5"/>
  <c r="I57" i="5" s="1"/>
  <c r="K57" i="5" s="1"/>
  <c r="Q57" i="5" s="1"/>
  <c r="D22" i="5"/>
  <c r="D104" i="5"/>
  <c r="I104" i="5" s="1"/>
  <c r="K104" i="5" s="1"/>
  <c r="Q104" i="5" s="1"/>
  <c r="D74" i="5"/>
  <c r="I74" i="5" s="1"/>
  <c r="K74" i="5" s="1"/>
  <c r="O74" i="5" s="1"/>
  <c r="D79" i="5"/>
  <c r="I79" i="5" s="1"/>
  <c r="K79" i="5" s="1"/>
  <c r="O79" i="5" s="1"/>
  <c r="D174" i="5"/>
  <c r="I174" i="5" s="1"/>
  <c r="K174" i="5" s="1"/>
  <c r="Q174" i="5" s="1"/>
  <c r="D30" i="5"/>
  <c r="I30" i="5" s="1"/>
  <c r="K30" i="5" s="1"/>
  <c r="D125" i="5"/>
  <c r="I125" i="5" s="1"/>
  <c r="K125" i="5" s="1"/>
  <c r="Q125" i="5" s="1"/>
  <c r="D88" i="5"/>
  <c r="I88" i="5" s="1"/>
  <c r="K88" i="5" s="1"/>
  <c r="O88" i="5" s="1"/>
  <c r="D121" i="5"/>
  <c r="I121" i="5" s="1"/>
  <c r="K121" i="5" s="1"/>
  <c r="Q121" i="5" s="1"/>
  <c r="D3" i="5"/>
  <c r="I3" i="5" s="1"/>
  <c r="K3" i="5" s="1"/>
  <c r="D133" i="5"/>
  <c r="I133" i="5" s="1"/>
  <c r="K133" i="5" s="1"/>
  <c r="Q133" i="5" s="1"/>
  <c r="D156" i="5"/>
  <c r="I156" i="5" s="1"/>
  <c r="K156" i="5" s="1"/>
  <c r="Q156" i="5" s="1"/>
  <c r="D12" i="5"/>
  <c r="I12" i="5" s="1"/>
  <c r="K12" i="5" s="1"/>
  <c r="D107" i="5"/>
  <c r="I107" i="5" s="1"/>
  <c r="K107" i="5" s="1"/>
  <c r="Q107" i="5" s="1"/>
  <c r="D49" i="5"/>
  <c r="I49" i="5" s="1"/>
  <c r="K49" i="5" s="1"/>
  <c r="D154" i="5"/>
  <c r="I154" i="5" s="1"/>
  <c r="K154" i="5" s="1"/>
  <c r="Q154" i="5" s="1"/>
  <c r="D189" i="5"/>
  <c r="I189" i="5" s="1"/>
  <c r="K189" i="5" s="1"/>
  <c r="Q189" i="5" s="1"/>
  <c r="D45" i="5"/>
  <c r="I45" i="5" s="1"/>
  <c r="K45" i="5" s="1"/>
  <c r="D181" i="5"/>
  <c r="I181" i="5" s="1"/>
  <c r="K181" i="5" s="1"/>
  <c r="Q181" i="5" s="1"/>
  <c r="D92" i="5"/>
  <c r="I92" i="5" s="1"/>
  <c r="K92" i="5" s="1"/>
  <c r="O92" i="5" s="1"/>
  <c r="D26" i="5"/>
  <c r="I26" i="5" s="1"/>
  <c r="K26" i="5" s="1"/>
  <c r="D67" i="5"/>
  <c r="I67" i="5" s="1"/>
  <c r="K67" i="5" s="1"/>
  <c r="Q67" i="5" s="1"/>
  <c r="D162" i="5"/>
  <c r="I162" i="5" s="1"/>
  <c r="K162" i="5" s="1"/>
  <c r="Q162" i="5" s="1"/>
  <c r="D18" i="5"/>
  <c r="I18" i="5" s="1"/>
  <c r="K18" i="5" s="1"/>
  <c r="D113" i="5"/>
  <c r="I113" i="5" s="1"/>
  <c r="K113" i="5" s="1"/>
  <c r="O113" i="5" s="1"/>
  <c r="D76" i="5"/>
  <c r="I76" i="5" s="1"/>
  <c r="K76" i="5" s="1"/>
  <c r="O76" i="5" s="1"/>
  <c r="D99" i="5"/>
  <c r="I99" i="5" s="1"/>
  <c r="K99" i="5" s="1"/>
  <c r="Q99" i="5" s="1"/>
  <c r="D33" i="5"/>
  <c r="I33" i="5" s="1"/>
  <c r="K33" i="5" s="1"/>
  <c r="D55" i="5"/>
  <c r="I55" i="5" s="1"/>
  <c r="K55" i="5" s="1"/>
  <c r="Q55" i="5" s="1"/>
  <c r="D13" i="5"/>
  <c r="I13" i="5" s="1"/>
  <c r="K13" i="5" s="1"/>
  <c r="D187" i="5"/>
  <c r="I187" i="5" s="1"/>
  <c r="K187" i="5" s="1"/>
  <c r="Q187" i="5" s="1"/>
  <c r="D159" i="5"/>
  <c r="I159" i="5" s="1"/>
  <c r="K159" i="5" s="1"/>
  <c r="Q159" i="5" s="1"/>
  <c r="D120" i="5"/>
  <c r="I120" i="5" s="1"/>
  <c r="K120" i="5" s="1"/>
  <c r="Q120" i="5" s="1"/>
  <c r="D71" i="5"/>
  <c r="I71" i="5" s="1"/>
  <c r="K71" i="5" s="1"/>
  <c r="M71" i="5" s="1"/>
  <c r="D94" i="5"/>
  <c r="D153" i="5"/>
  <c r="I153" i="5" s="1"/>
  <c r="K153" i="5" s="1"/>
  <c r="M153" i="5" s="1"/>
  <c r="D9" i="5"/>
  <c r="D37" i="5"/>
  <c r="I37" i="5" s="1"/>
  <c r="K37" i="5" s="1"/>
  <c r="D56" i="5"/>
  <c r="I56" i="5" s="1"/>
  <c r="K56" i="5" s="1"/>
  <c r="Q56" i="5" s="1"/>
  <c r="D175" i="5"/>
  <c r="D31" i="5"/>
  <c r="I31" i="5" s="1"/>
  <c r="K31" i="5" s="1"/>
  <c r="D126" i="5"/>
  <c r="I126" i="5" s="1"/>
  <c r="K126" i="5" s="1"/>
  <c r="M126" i="5" s="1"/>
  <c r="D77" i="5"/>
  <c r="I77" i="5" s="1"/>
  <c r="K77" i="5" s="1"/>
  <c r="O77" i="5" s="1"/>
  <c r="D184" i="5"/>
  <c r="I184" i="5" s="1"/>
  <c r="K184" i="5" s="1"/>
  <c r="O184" i="5" s="1"/>
  <c r="D40" i="5"/>
  <c r="I40" i="5" s="1"/>
  <c r="K40" i="5" s="1"/>
  <c r="D14" i="5"/>
  <c r="I14" i="5" s="1"/>
  <c r="K14" i="5" s="1"/>
  <c r="D80" i="5"/>
  <c r="I80" i="5" s="1"/>
  <c r="K80" i="5" s="1"/>
  <c r="M80" i="5" s="1"/>
  <c r="D150" i="5"/>
  <c r="I150" i="5" s="1"/>
  <c r="K150" i="5" s="1"/>
  <c r="Q150" i="5" s="1"/>
  <c r="H83" i="5"/>
  <c r="J83" i="5" s="1"/>
  <c r="P83" i="5" s="1"/>
  <c r="H193" i="5"/>
  <c r="J193" i="5" s="1"/>
  <c r="L193" i="5" s="1"/>
  <c r="H131" i="5"/>
  <c r="J131" i="5" s="1"/>
  <c r="P131" i="5" s="1"/>
  <c r="H110" i="5"/>
  <c r="J110" i="5" s="1"/>
  <c r="P110" i="5" s="1"/>
  <c r="H79" i="5"/>
  <c r="J79" i="5" s="1"/>
  <c r="P79" i="5" s="1"/>
  <c r="H93" i="5"/>
  <c r="J93" i="5" s="1"/>
  <c r="P93" i="5" s="1"/>
  <c r="H86" i="5"/>
  <c r="J86" i="5" s="1"/>
  <c r="P86" i="5" s="1"/>
  <c r="H149" i="5"/>
  <c r="J149" i="5" s="1"/>
  <c r="P149" i="5" s="1"/>
  <c r="I179" i="5"/>
  <c r="K179" i="5" s="1"/>
  <c r="M179" i="5" s="1"/>
  <c r="H190" i="5"/>
  <c r="J190" i="5" s="1"/>
  <c r="P190" i="5" s="1"/>
  <c r="H182" i="5"/>
  <c r="J182" i="5" s="1"/>
  <c r="N182" i="5" s="1"/>
  <c r="H74" i="5"/>
  <c r="J74" i="5" s="1"/>
  <c r="N74" i="5" s="1"/>
  <c r="H151" i="5"/>
  <c r="J151" i="5" s="1"/>
  <c r="P151" i="5" s="1"/>
  <c r="H154" i="5"/>
  <c r="J154" i="5" s="1"/>
  <c r="N154" i="5" s="1"/>
  <c r="H92" i="5"/>
  <c r="J92" i="5" s="1"/>
  <c r="P92" i="5" s="1"/>
  <c r="H54" i="5"/>
  <c r="J54" i="5" s="1"/>
  <c r="L54" i="5" s="1"/>
  <c r="I53" i="5"/>
  <c r="K53" i="5" s="1"/>
  <c r="Q53" i="5" s="1"/>
  <c r="H132" i="5"/>
  <c r="J132" i="5" s="1"/>
  <c r="N132" i="5" s="1"/>
  <c r="H71" i="5"/>
  <c r="J71" i="5" s="1"/>
  <c r="P71" i="5" s="1"/>
  <c r="H73" i="5"/>
  <c r="J73" i="5" s="1"/>
  <c r="N73" i="5" s="1"/>
  <c r="H187" i="5"/>
  <c r="J187" i="5" s="1"/>
  <c r="N187" i="5" s="1"/>
  <c r="I160" i="5"/>
  <c r="K160" i="5" s="1"/>
  <c r="M160" i="5" s="1"/>
  <c r="H108" i="5"/>
  <c r="J108" i="5" s="1"/>
  <c r="L108" i="5" s="1"/>
  <c r="I94" i="5"/>
  <c r="K94" i="5" s="1"/>
  <c r="O94" i="5" s="1"/>
  <c r="I136" i="5"/>
  <c r="K136" i="5" s="1"/>
  <c r="O136" i="5" s="1"/>
  <c r="I128" i="5"/>
  <c r="K128" i="5" s="1"/>
  <c r="Q128" i="5" s="1"/>
  <c r="H125" i="5"/>
  <c r="J125" i="5" s="1"/>
  <c r="N125" i="5" s="1"/>
  <c r="H112" i="5"/>
  <c r="J112" i="5" s="1"/>
  <c r="L112" i="5" s="1"/>
  <c r="H75" i="5"/>
  <c r="J75" i="5" s="1"/>
  <c r="L75" i="5" s="1"/>
  <c r="H72" i="5"/>
  <c r="J72" i="5" s="1"/>
  <c r="N72" i="5" s="1"/>
  <c r="I97" i="5"/>
  <c r="K97" i="5" s="1"/>
  <c r="Q97" i="5" s="1"/>
  <c r="I102" i="5"/>
  <c r="K102" i="5" s="1"/>
  <c r="Q102" i="5" s="1"/>
  <c r="I116" i="5"/>
  <c r="K116" i="5" s="1"/>
  <c r="O116" i="5" s="1"/>
  <c r="AK140" i="4"/>
  <c r="AS140" i="4" s="1"/>
  <c r="AK68" i="4"/>
  <c r="AS68" i="4" s="1"/>
  <c r="AK181" i="4"/>
  <c r="AS181" i="4" s="1"/>
  <c r="AK153" i="4"/>
  <c r="AS153" i="4" s="1"/>
  <c r="AK137" i="4"/>
  <c r="AS137" i="4" s="1"/>
  <c r="AK123" i="4"/>
  <c r="AO123" i="4" s="1"/>
  <c r="AK109" i="4"/>
  <c r="AS109" i="4" s="1"/>
  <c r="AK95" i="4"/>
  <c r="AS95" i="4" s="1"/>
  <c r="AK81" i="4"/>
  <c r="AS81" i="4" s="1"/>
  <c r="AK65" i="4"/>
  <c r="AO65" i="4" s="1"/>
  <c r="AK127" i="4"/>
  <c r="AS127" i="4" s="1"/>
  <c r="AK194" i="4"/>
  <c r="AS194" i="4" s="1"/>
  <c r="AK180" i="4"/>
  <c r="AS180" i="4" s="1"/>
  <c r="AK166" i="4"/>
  <c r="AS166" i="4" s="1"/>
  <c r="AK152" i="4"/>
  <c r="AS152" i="4" s="1"/>
  <c r="AK122" i="4"/>
  <c r="AS122" i="4" s="1"/>
  <c r="AK108" i="4"/>
  <c r="AO108" i="4" s="1"/>
  <c r="AK94" i="4"/>
  <c r="AS94" i="4" s="1"/>
  <c r="AK80" i="4"/>
  <c r="AS80" i="4" s="1"/>
  <c r="AL65" i="4"/>
  <c r="AT65" i="4" s="1"/>
  <c r="AL52" i="4"/>
  <c r="AT52" i="4" s="1"/>
  <c r="AK126" i="4"/>
  <c r="AS126" i="4" s="1"/>
  <c r="AK96" i="4"/>
  <c r="AS96" i="4" s="1"/>
  <c r="AK195" i="4"/>
  <c r="AS195" i="4" s="1"/>
  <c r="AK193" i="4"/>
  <c r="AS193" i="4" s="1"/>
  <c r="AK179" i="4"/>
  <c r="AS179" i="4" s="1"/>
  <c r="AK165" i="4"/>
  <c r="AS165" i="4" s="1"/>
  <c r="AK149" i="4"/>
  <c r="AS149" i="4" s="1"/>
  <c r="AK135" i="4"/>
  <c r="AS135" i="4" s="1"/>
  <c r="AK121" i="4"/>
  <c r="AS121" i="4" s="1"/>
  <c r="AK107" i="4"/>
  <c r="AS107" i="4" s="1"/>
  <c r="AK93" i="4"/>
  <c r="AS93" i="4" s="1"/>
  <c r="AK77" i="4"/>
  <c r="AS77" i="4" s="1"/>
  <c r="AL77" i="4"/>
  <c r="AT77" i="4" s="1"/>
  <c r="AK187" i="4"/>
  <c r="AO187" i="4" s="1"/>
  <c r="AK115" i="4"/>
  <c r="AS115" i="4" s="1"/>
  <c r="AK82" i="4"/>
  <c r="AS82" i="4" s="1"/>
  <c r="AK192" i="4"/>
  <c r="AS192" i="4" s="1"/>
  <c r="AK164" i="4"/>
  <c r="AS164" i="4" s="1"/>
  <c r="AK134" i="4"/>
  <c r="AS134" i="4" s="1"/>
  <c r="AK106" i="4"/>
  <c r="AO106" i="4" s="1"/>
  <c r="AL89" i="4"/>
  <c r="AT89" i="4" s="1"/>
  <c r="AK186" i="4"/>
  <c r="AS186" i="4" s="1"/>
  <c r="AK114" i="4"/>
  <c r="AS114" i="4" s="1"/>
  <c r="AK138" i="4"/>
  <c r="AS138" i="4" s="1"/>
  <c r="AK167" i="4"/>
  <c r="AS167" i="4" s="1"/>
  <c r="AK148" i="4"/>
  <c r="AS148" i="4" s="1"/>
  <c r="AK120" i="4"/>
  <c r="AS120" i="4" s="1"/>
  <c r="AK92" i="4"/>
  <c r="AS92" i="4" s="1"/>
  <c r="AK76" i="4"/>
  <c r="AS76" i="4" s="1"/>
  <c r="AK191" i="4"/>
  <c r="AS191" i="4" s="1"/>
  <c r="AK177" i="4"/>
  <c r="AO177" i="4" s="1"/>
  <c r="AK161" i="4"/>
  <c r="AS161" i="4" s="1"/>
  <c r="AK147" i="4"/>
  <c r="AS147" i="4" s="1"/>
  <c r="AK133" i="4"/>
  <c r="AS133" i="4" s="1"/>
  <c r="AK119" i="4"/>
  <c r="AS119" i="4" s="1"/>
  <c r="AK105" i="4"/>
  <c r="AS105" i="4" s="1"/>
  <c r="AK89" i="4"/>
  <c r="AS89" i="4" s="1"/>
  <c r="AK75" i="4"/>
  <c r="AS75" i="4" s="1"/>
  <c r="AK175" i="4"/>
  <c r="AS175" i="4" s="1"/>
  <c r="AK103" i="4"/>
  <c r="AS103" i="4" s="1"/>
  <c r="AK182" i="4"/>
  <c r="AS182" i="4" s="1"/>
  <c r="AK190" i="4"/>
  <c r="AS190" i="4" s="1"/>
  <c r="AK146" i="4"/>
  <c r="AS146" i="4" s="1"/>
  <c r="AK104" i="4"/>
  <c r="AS104" i="4" s="1"/>
  <c r="AK74" i="4"/>
  <c r="AS74" i="4" s="1"/>
  <c r="AL113" i="4"/>
  <c r="AP113" i="4" s="1"/>
  <c r="AL101" i="4"/>
  <c r="AT101" i="4" s="1"/>
  <c r="AK174" i="4"/>
  <c r="AS174" i="4" s="1"/>
  <c r="AK102" i="4"/>
  <c r="AO102" i="4" s="1"/>
  <c r="AK168" i="4"/>
  <c r="AS168" i="4" s="1"/>
  <c r="AK160" i="4"/>
  <c r="AS160" i="4" s="1"/>
  <c r="AK132" i="4"/>
  <c r="AO132" i="4" s="1"/>
  <c r="AK118" i="4"/>
  <c r="AO118" i="4" s="1"/>
  <c r="AK88" i="4"/>
  <c r="AS88" i="4" s="1"/>
  <c r="AK189" i="4"/>
  <c r="AS189" i="4" s="1"/>
  <c r="AK173" i="4"/>
  <c r="AS173" i="4" s="1"/>
  <c r="AK159" i="4"/>
  <c r="AS159" i="4" s="1"/>
  <c r="AK145" i="4"/>
  <c r="AS145" i="4" s="1"/>
  <c r="AK131" i="4"/>
  <c r="AS131" i="4" s="1"/>
  <c r="AK117" i="4"/>
  <c r="AS117" i="4" s="1"/>
  <c r="AK101" i="4"/>
  <c r="AO101" i="4" s="1"/>
  <c r="AK87" i="4"/>
  <c r="AO87" i="4" s="1"/>
  <c r="AK73" i="4"/>
  <c r="AS73" i="4" s="1"/>
  <c r="AL137" i="4"/>
  <c r="AP137" i="4" s="1"/>
  <c r="AL125" i="4"/>
  <c r="AP125" i="4" s="1"/>
  <c r="AK163" i="4"/>
  <c r="AS163" i="4" s="1"/>
  <c r="AK91" i="4"/>
  <c r="AS91" i="4" s="1"/>
  <c r="AK154" i="4"/>
  <c r="AS154" i="4" s="1"/>
  <c r="AK188" i="4"/>
  <c r="AO188" i="4" s="1"/>
  <c r="AK172" i="4"/>
  <c r="AO172" i="4" s="1"/>
  <c r="AK158" i="4"/>
  <c r="AS158" i="4" s="1"/>
  <c r="AK144" i="4"/>
  <c r="AS144" i="4" s="1"/>
  <c r="AK130" i="4"/>
  <c r="AO130" i="4" s="1"/>
  <c r="AK116" i="4"/>
  <c r="AS116" i="4" s="1"/>
  <c r="AK100" i="4"/>
  <c r="AS100" i="4" s="1"/>
  <c r="AK86" i="4"/>
  <c r="AO86" i="4" s="1"/>
  <c r="AK72" i="4"/>
  <c r="AS72" i="4" s="1"/>
  <c r="AL161" i="4"/>
  <c r="AT161" i="4" s="1"/>
  <c r="AL149" i="4"/>
  <c r="AP149" i="4" s="1"/>
  <c r="AK162" i="4"/>
  <c r="AS162" i="4" s="1"/>
  <c r="AK90" i="4"/>
  <c r="AS90" i="4" s="1"/>
  <c r="AK124" i="4"/>
  <c r="AS124" i="4" s="1"/>
  <c r="AK157" i="4"/>
  <c r="AS157" i="4" s="1"/>
  <c r="AK129" i="4"/>
  <c r="AS129" i="4" s="1"/>
  <c r="AK113" i="4"/>
  <c r="AO113" i="4" s="1"/>
  <c r="AK85" i="4"/>
  <c r="AS85" i="4" s="1"/>
  <c r="AK71" i="4"/>
  <c r="AO71" i="4" s="1"/>
  <c r="AK151" i="4"/>
  <c r="AS151" i="4" s="1"/>
  <c r="AK79" i="4"/>
  <c r="AS79" i="4" s="1"/>
  <c r="AK185" i="4"/>
  <c r="AS185" i="4" s="1"/>
  <c r="AK143" i="4"/>
  <c r="AO143" i="4" s="1"/>
  <c r="AK99" i="4"/>
  <c r="AO99" i="4" s="1"/>
  <c r="AK170" i="4"/>
  <c r="AS170" i="4" s="1"/>
  <c r="AK142" i="4"/>
  <c r="AO142" i="4" s="1"/>
  <c r="AK112" i="4"/>
  <c r="AS112" i="4" s="1"/>
  <c r="AK84" i="4"/>
  <c r="AS84" i="4" s="1"/>
  <c r="AK70" i="4"/>
  <c r="AO70" i="4" s="1"/>
  <c r="AL185" i="4"/>
  <c r="AP185" i="4" s="1"/>
  <c r="AL173" i="4"/>
  <c r="AP173" i="4" s="1"/>
  <c r="AK150" i="4"/>
  <c r="AO150" i="4" s="1"/>
  <c r="AK78" i="4"/>
  <c r="AS78" i="4" s="1"/>
  <c r="AK196" i="4"/>
  <c r="AS196" i="4" s="1"/>
  <c r="AK110" i="4"/>
  <c r="AO110" i="4" s="1"/>
  <c r="AK171" i="4"/>
  <c r="AS171" i="4" s="1"/>
  <c r="AK184" i="4"/>
  <c r="AO184" i="4" s="1"/>
  <c r="AK156" i="4"/>
  <c r="AO156" i="4" s="1"/>
  <c r="AK128" i="4"/>
  <c r="AS128" i="4" s="1"/>
  <c r="AK98" i="4"/>
  <c r="AS98" i="4" s="1"/>
  <c r="AK183" i="4"/>
  <c r="AS183" i="4" s="1"/>
  <c r="AK155" i="4"/>
  <c r="AS155" i="4" s="1"/>
  <c r="AK141" i="4"/>
  <c r="AS141" i="4" s="1"/>
  <c r="AK125" i="4"/>
  <c r="AS125" i="4" s="1"/>
  <c r="AK111" i="4"/>
  <c r="AO111" i="4" s="1"/>
  <c r="AK97" i="4"/>
  <c r="AO97" i="4" s="1"/>
  <c r="AK83" i="4"/>
  <c r="AS83" i="4" s="1"/>
  <c r="AK69" i="4"/>
  <c r="AS69" i="4" s="1"/>
  <c r="AK52" i="4"/>
  <c r="AO52" i="4" s="1"/>
  <c r="AK139" i="4"/>
  <c r="AS139" i="4" s="1"/>
  <c r="AK67" i="4"/>
  <c r="AS67" i="4" s="1"/>
  <c r="AP5" i="4"/>
  <c r="AT5" i="4"/>
  <c r="AT29" i="4"/>
  <c r="AS50" i="4"/>
  <c r="AO50" i="4"/>
  <c r="AS15" i="4"/>
  <c r="AO15" i="4"/>
  <c r="AT172" i="4"/>
  <c r="AP172" i="4"/>
  <c r="AT124" i="4"/>
  <c r="AP124" i="4"/>
  <c r="AT76" i="4"/>
  <c r="AP76" i="4"/>
  <c r="AT28" i="4"/>
  <c r="AP28" i="4"/>
  <c r="AS62" i="4"/>
  <c r="AO62" i="4"/>
  <c r="AS49" i="4"/>
  <c r="AO49" i="4"/>
  <c r="AS38" i="4"/>
  <c r="AO38" i="4"/>
  <c r="AS26" i="4"/>
  <c r="AO26" i="4"/>
  <c r="AS14" i="4"/>
  <c r="AO14" i="4"/>
  <c r="AT195" i="4"/>
  <c r="AP195" i="4"/>
  <c r="AT183" i="4"/>
  <c r="AP183" i="4"/>
  <c r="AT171" i="4"/>
  <c r="AP171" i="4"/>
  <c r="AT159" i="4"/>
  <c r="AP159" i="4"/>
  <c r="AT147" i="4"/>
  <c r="AP147" i="4"/>
  <c r="AT135" i="4"/>
  <c r="AP135" i="4"/>
  <c r="AT123" i="4"/>
  <c r="AP123" i="4"/>
  <c r="AT111" i="4"/>
  <c r="AP111" i="4"/>
  <c r="AT99" i="4"/>
  <c r="AP99" i="4"/>
  <c r="AT87" i="4"/>
  <c r="AP87" i="4"/>
  <c r="AT75" i="4"/>
  <c r="AP75" i="4"/>
  <c r="AT50" i="4"/>
  <c r="AP50" i="4"/>
  <c r="AT39" i="4"/>
  <c r="AP39" i="4"/>
  <c r="AT27" i="4"/>
  <c r="AP27" i="4"/>
  <c r="AT15" i="4"/>
  <c r="AP15" i="4"/>
  <c r="AO41" i="4"/>
  <c r="AS27" i="4"/>
  <c r="AO27" i="4"/>
  <c r="AT184" i="4"/>
  <c r="AP184" i="4"/>
  <c r="AT100" i="4"/>
  <c r="AP100" i="4"/>
  <c r="AT64" i="4"/>
  <c r="AP64" i="4"/>
  <c r="AS61" i="4"/>
  <c r="AO61" i="4"/>
  <c r="AS37" i="4"/>
  <c r="AO37" i="4"/>
  <c r="AS25" i="4"/>
  <c r="AO25" i="4"/>
  <c r="AS13" i="4"/>
  <c r="AO13" i="4"/>
  <c r="AT194" i="4"/>
  <c r="AP194" i="4"/>
  <c r="AT182" i="4"/>
  <c r="AP182" i="4"/>
  <c r="AT170" i="4"/>
  <c r="AP170" i="4"/>
  <c r="AT158" i="4"/>
  <c r="AP158" i="4"/>
  <c r="AT146" i="4"/>
  <c r="AP146" i="4"/>
  <c r="AT134" i="4"/>
  <c r="AP134" i="4"/>
  <c r="AT122" i="4"/>
  <c r="AP122" i="4"/>
  <c r="AT110" i="4"/>
  <c r="AP110" i="4"/>
  <c r="AT98" i="4"/>
  <c r="AP98" i="4"/>
  <c r="AT86" i="4"/>
  <c r="AP86" i="4"/>
  <c r="AT74" i="4"/>
  <c r="AP74" i="4"/>
  <c r="AT62" i="4"/>
  <c r="AP62" i="4"/>
  <c r="AT49" i="4"/>
  <c r="AP49" i="4"/>
  <c r="AT38" i="4"/>
  <c r="AP38" i="4"/>
  <c r="AT26" i="4"/>
  <c r="AP26" i="4"/>
  <c r="AT14" i="4"/>
  <c r="AP14" i="4"/>
  <c r="AO29" i="4"/>
  <c r="AS39" i="4"/>
  <c r="AO39" i="4"/>
  <c r="AT196" i="4"/>
  <c r="AP196" i="4"/>
  <c r="AT160" i="4"/>
  <c r="AP160" i="4"/>
  <c r="AT148" i="4"/>
  <c r="AP148" i="4"/>
  <c r="AT112" i="4"/>
  <c r="AP112" i="4"/>
  <c r="AT88" i="4"/>
  <c r="AP88" i="4"/>
  <c r="AT51" i="4"/>
  <c r="AP51" i="4"/>
  <c r="AT40" i="4"/>
  <c r="AP40" i="4"/>
  <c r="AT16" i="4"/>
  <c r="AP16" i="4"/>
  <c r="U109" i="4"/>
  <c r="AS60" i="4"/>
  <c r="AO60" i="4"/>
  <c r="AS47" i="4"/>
  <c r="AO47" i="4"/>
  <c r="AS36" i="4"/>
  <c r="AO36" i="4"/>
  <c r="AS24" i="4"/>
  <c r="AO24" i="4"/>
  <c r="AS12" i="4"/>
  <c r="AO12" i="4"/>
  <c r="AT193" i="4"/>
  <c r="AP193" i="4"/>
  <c r="AT181" i="4"/>
  <c r="AP181" i="4"/>
  <c r="AT157" i="4"/>
  <c r="AP157" i="4"/>
  <c r="AT145" i="4"/>
  <c r="AP145" i="4"/>
  <c r="AT133" i="4"/>
  <c r="AP133" i="4"/>
  <c r="AT121" i="4"/>
  <c r="AP121" i="4"/>
  <c r="AT109" i="4"/>
  <c r="AP109" i="4"/>
  <c r="AT97" i="4"/>
  <c r="AP97" i="4"/>
  <c r="AT85" i="4"/>
  <c r="AP85" i="4"/>
  <c r="AT73" i="4"/>
  <c r="AP73" i="4"/>
  <c r="AT61" i="4"/>
  <c r="AP61" i="4"/>
  <c r="AT37" i="4"/>
  <c r="AP37" i="4"/>
  <c r="AT25" i="4"/>
  <c r="AP25" i="4"/>
  <c r="AT13" i="4"/>
  <c r="AP13" i="4"/>
  <c r="AO17" i="4"/>
  <c r="AS59" i="4"/>
  <c r="AO59" i="4"/>
  <c r="AS53" i="4"/>
  <c r="AO53" i="4"/>
  <c r="AS35" i="4"/>
  <c r="AO35" i="4"/>
  <c r="AS23" i="4"/>
  <c r="AO23" i="4"/>
  <c r="AS11" i="4"/>
  <c r="AO11" i="4"/>
  <c r="AT192" i="4"/>
  <c r="AP192" i="4"/>
  <c r="AT180" i="4"/>
  <c r="AP180" i="4"/>
  <c r="AT168" i="4"/>
  <c r="AP168" i="4"/>
  <c r="AT156" i="4"/>
  <c r="AP156" i="4"/>
  <c r="AT144" i="4"/>
  <c r="AP144" i="4"/>
  <c r="AT132" i="4"/>
  <c r="AP132" i="4"/>
  <c r="AT120" i="4"/>
  <c r="AP120" i="4"/>
  <c r="AT108" i="4"/>
  <c r="AP108" i="4"/>
  <c r="AT96" i="4"/>
  <c r="AP96" i="4"/>
  <c r="AT84" i="4"/>
  <c r="AP84" i="4"/>
  <c r="AT72" i="4"/>
  <c r="AP72" i="4"/>
  <c r="AT60" i="4"/>
  <c r="AP60" i="4"/>
  <c r="AT47" i="4"/>
  <c r="AP47" i="4"/>
  <c r="AT36" i="4"/>
  <c r="AP36" i="4"/>
  <c r="AT24" i="4"/>
  <c r="AP24" i="4"/>
  <c r="AT12" i="4"/>
  <c r="AP12" i="4"/>
  <c r="AO5" i="4"/>
  <c r="AS58" i="4"/>
  <c r="AO58" i="4"/>
  <c r="AS46" i="4"/>
  <c r="AO46" i="4"/>
  <c r="AS34" i="4"/>
  <c r="AO34" i="4"/>
  <c r="AS22" i="4"/>
  <c r="AO22" i="4"/>
  <c r="AS10" i="4"/>
  <c r="AO10" i="4"/>
  <c r="AT191" i="4"/>
  <c r="AP191" i="4"/>
  <c r="AT179" i="4"/>
  <c r="AP179" i="4"/>
  <c r="AT167" i="4"/>
  <c r="AP167" i="4"/>
  <c r="AT155" i="4"/>
  <c r="AP155" i="4"/>
  <c r="AT143" i="4"/>
  <c r="AP143" i="4"/>
  <c r="AT131" i="4"/>
  <c r="AP131" i="4"/>
  <c r="AT119" i="4"/>
  <c r="AP119" i="4"/>
  <c r="AT107" i="4"/>
  <c r="AP107" i="4"/>
  <c r="AT95" i="4"/>
  <c r="AP95" i="4"/>
  <c r="AT83" i="4"/>
  <c r="AP83" i="4"/>
  <c r="AT71" i="4"/>
  <c r="AP71" i="4"/>
  <c r="AT59" i="4"/>
  <c r="AP59" i="4"/>
  <c r="AT53" i="4"/>
  <c r="AP53" i="4"/>
  <c r="AT35" i="4"/>
  <c r="AP35" i="4"/>
  <c r="AT23" i="4"/>
  <c r="AP23" i="4"/>
  <c r="AT11" i="4"/>
  <c r="AP11" i="4"/>
  <c r="AP41" i="4"/>
  <c r="AS57" i="4"/>
  <c r="AO57" i="4"/>
  <c r="AS45" i="4"/>
  <c r="AO45" i="4"/>
  <c r="AS33" i="4"/>
  <c r="AO33" i="4"/>
  <c r="AS21" i="4"/>
  <c r="AO21" i="4"/>
  <c r="AS9" i="4"/>
  <c r="AO9" i="4"/>
  <c r="AT190" i="4"/>
  <c r="AP190" i="4"/>
  <c r="AT166" i="4"/>
  <c r="AP166" i="4"/>
  <c r="AT154" i="4"/>
  <c r="AP154" i="4"/>
  <c r="AT142" i="4"/>
  <c r="AP142" i="4"/>
  <c r="AT130" i="4"/>
  <c r="AP130" i="4"/>
  <c r="AT118" i="4"/>
  <c r="AP118" i="4"/>
  <c r="AT106" i="4"/>
  <c r="AP106" i="4"/>
  <c r="AT94" i="4"/>
  <c r="AP94" i="4"/>
  <c r="AT82" i="4"/>
  <c r="AP82" i="4"/>
  <c r="AT70" i="4"/>
  <c r="AP70" i="4"/>
  <c r="AT58" i="4"/>
  <c r="AP58" i="4"/>
  <c r="AT46" i="4"/>
  <c r="AP46" i="4"/>
  <c r="AT34" i="4"/>
  <c r="AP34" i="4"/>
  <c r="AT22" i="4"/>
  <c r="AP22" i="4"/>
  <c r="AT10" i="4"/>
  <c r="AP10" i="4"/>
  <c r="AS56" i="4"/>
  <c r="AO56" i="4"/>
  <c r="AS44" i="4"/>
  <c r="AO44" i="4"/>
  <c r="AS32" i="4"/>
  <c r="AO32" i="4"/>
  <c r="AS20" i="4"/>
  <c r="AO20" i="4"/>
  <c r="AS8" i="4"/>
  <c r="AO8" i="4"/>
  <c r="AT189" i="4"/>
  <c r="AP189" i="4"/>
  <c r="AT177" i="4"/>
  <c r="AP177" i="4"/>
  <c r="AT165" i="4"/>
  <c r="AP165" i="4"/>
  <c r="AT153" i="4"/>
  <c r="AP153" i="4"/>
  <c r="AT141" i="4"/>
  <c r="AP141" i="4"/>
  <c r="AT129" i="4"/>
  <c r="AP129" i="4"/>
  <c r="AT117" i="4"/>
  <c r="AP117" i="4"/>
  <c r="AT105" i="4"/>
  <c r="AP105" i="4"/>
  <c r="AT93" i="4"/>
  <c r="AP93" i="4"/>
  <c r="AT81" i="4"/>
  <c r="AP81" i="4"/>
  <c r="AT69" i="4"/>
  <c r="AP69" i="4"/>
  <c r="AT57" i="4"/>
  <c r="AP57" i="4"/>
  <c r="AT45" i="4"/>
  <c r="AP45" i="4"/>
  <c r="AT33" i="4"/>
  <c r="AP33" i="4"/>
  <c r="AT21" i="4"/>
  <c r="AP21" i="4"/>
  <c r="AT9" i="4"/>
  <c r="AP9" i="4"/>
  <c r="AP17" i="4"/>
  <c r="AS55" i="4"/>
  <c r="AO55" i="4"/>
  <c r="AS43" i="4"/>
  <c r="AO43" i="4"/>
  <c r="AS31" i="4"/>
  <c r="AO31" i="4"/>
  <c r="AS19" i="4"/>
  <c r="AO19" i="4"/>
  <c r="AT188" i="4"/>
  <c r="AP188" i="4"/>
  <c r="AT164" i="4"/>
  <c r="AP164" i="4"/>
  <c r="AT152" i="4"/>
  <c r="AP152" i="4"/>
  <c r="AT140" i="4"/>
  <c r="AP140" i="4"/>
  <c r="AT128" i="4"/>
  <c r="AP128" i="4"/>
  <c r="AT116" i="4"/>
  <c r="AP116" i="4"/>
  <c r="AT104" i="4"/>
  <c r="AP104" i="4"/>
  <c r="AT92" i="4"/>
  <c r="AP92" i="4"/>
  <c r="AT80" i="4"/>
  <c r="AP80" i="4"/>
  <c r="AT68" i="4"/>
  <c r="AP68" i="4"/>
  <c r="AT56" i="4"/>
  <c r="AP56" i="4"/>
  <c r="AT44" i="4"/>
  <c r="AP44" i="4"/>
  <c r="AT32" i="4"/>
  <c r="AP32" i="4"/>
  <c r="AT20" i="4"/>
  <c r="AP20" i="4"/>
  <c r="AT8" i="4"/>
  <c r="AP8" i="4"/>
  <c r="U4" i="4"/>
  <c r="D41" i="6"/>
  <c r="AS66" i="4"/>
  <c r="AO66" i="4"/>
  <c r="AS54" i="4"/>
  <c r="AO54" i="4"/>
  <c r="AS42" i="4"/>
  <c r="AO42" i="4"/>
  <c r="AS30" i="4"/>
  <c r="AO30" i="4"/>
  <c r="AS18" i="4"/>
  <c r="AO18" i="4"/>
  <c r="AS6" i="4"/>
  <c r="AO6" i="4"/>
  <c r="AT187" i="4"/>
  <c r="AP187" i="4"/>
  <c r="AT175" i="4"/>
  <c r="AP175" i="4"/>
  <c r="AT163" i="4"/>
  <c r="AP163" i="4"/>
  <c r="AT151" i="4"/>
  <c r="AP151" i="4"/>
  <c r="AT139" i="4"/>
  <c r="AP139" i="4"/>
  <c r="AT127" i="4"/>
  <c r="AP127" i="4"/>
  <c r="AT115" i="4"/>
  <c r="AP115" i="4"/>
  <c r="AT103" i="4"/>
  <c r="AP103" i="4"/>
  <c r="AT91" i="4"/>
  <c r="AP91" i="4"/>
  <c r="AT79" i="4"/>
  <c r="AP79" i="4"/>
  <c r="AT67" i="4"/>
  <c r="AP67" i="4"/>
  <c r="AT55" i="4"/>
  <c r="AP55" i="4"/>
  <c r="AT43" i="4"/>
  <c r="AP43" i="4"/>
  <c r="AT31" i="4"/>
  <c r="AP31" i="4"/>
  <c r="AT19" i="4"/>
  <c r="AP19" i="4"/>
  <c r="AT186" i="4"/>
  <c r="AP186" i="4"/>
  <c r="AT174" i="4"/>
  <c r="AP174" i="4"/>
  <c r="AT162" i="4"/>
  <c r="AP162" i="4"/>
  <c r="AT150" i="4"/>
  <c r="AP150" i="4"/>
  <c r="AT138" i="4"/>
  <c r="AP138" i="4"/>
  <c r="AT126" i="4"/>
  <c r="AP126" i="4"/>
  <c r="AT114" i="4"/>
  <c r="AP114" i="4"/>
  <c r="AT102" i="4"/>
  <c r="AP102" i="4"/>
  <c r="AT90" i="4"/>
  <c r="AP90" i="4"/>
  <c r="AT78" i="4"/>
  <c r="AP78" i="4"/>
  <c r="AT66" i="4"/>
  <c r="AP66" i="4"/>
  <c r="AT54" i="4"/>
  <c r="AP54" i="4"/>
  <c r="AT42" i="4"/>
  <c r="AP42" i="4"/>
  <c r="AT30" i="4"/>
  <c r="AP30" i="4"/>
  <c r="AT18" i="4"/>
  <c r="AP18" i="4"/>
  <c r="AT6" i="4"/>
  <c r="AP6" i="4"/>
  <c r="AS64" i="4"/>
  <c r="AO64" i="4"/>
  <c r="AS51" i="4"/>
  <c r="AO51" i="4"/>
  <c r="AS40" i="4"/>
  <c r="AO40" i="4"/>
  <c r="AS28" i="4"/>
  <c r="AO28" i="4"/>
  <c r="AS16" i="4"/>
  <c r="AO16" i="4"/>
  <c r="H37" i="5"/>
  <c r="J37" i="5" s="1"/>
  <c r="I34" i="5"/>
  <c r="K34" i="5" s="1"/>
  <c r="I22" i="5"/>
  <c r="K22" i="5" s="1"/>
  <c r="I15" i="5"/>
  <c r="K15" i="5" s="1"/>
  <c r="I17" i="5"/>
  <c r="K17" i="5" s="1"/>
  <c r="H7" i="5"/>
  <c r="J7" i="5" s="1"/>
  <c r="H17" i="5"/>
  <c r="J17" i="5" s="1"/>
  <c r="I9" i="5"/>
  <c r="K9" i="5" s="1"/>
  <c r="H51" i="5"/>
  <c r="J51" i="5" s="1"/>
  <c r="H39" i="5"/>
  <c r="J39" i="5" s="1"/>
  <c r="H52" i="5"/>
  <c r="J52" i="5" s="1"/>
  <c r="H15" i="5"/>
  <c r="J15" i="5" s="1"/>
  <c r="H10" i="5"/>
  <c r="J10" i="5" s="1"/>
  <c r="H42" i="5"/>
  <c r="J42" i="5" s="1"/>
  <c r="C9" i="7"/>
  <c r="C2" i="7"/>
  <c r="C5" i="7"/>
  <c r="C6" i="7"/>
  <c r="C4" i="7"/>
  <c r="C10" i="7"/>
  <c r="C7" i="7"/>
  <c r="C8" i="7"/>
  <c r="C3" i="7"/>
  <c r="X193" i="4"/>
  <c r="T193" i="4"/>
  <c r="X133" i="4"/>
  <c r="T133" i="4"/>
  <c r="X97" i="4"/>
  <c r="T97" i="4"/>
  <c r="X25" i="4"/>
  <c r="T25" i="4"/>
  <c r="Y194" i="4"/>
  <c r="U194" i="4"/>
  <c r="Y146" i="4"/>
  <c r="U146" i="4"/>
  <c r="X180" i="4"/>
  <c r="T180" i="4"/>
  <c r="X144" i="4"/>
  <c r="T144" i="4"/>
  <c r="X108" i="4"/>
  <c r="T108" i="4"/>
  <c r="X36" i="4"/>
  <c r="T36" i="4"/>
  <c r="X191" i="4"/>
  <c r="T191" i="4"/>
  <c r="X95" i="4"/>
  <c r="T95" i="4"/>
  <c r="Y192" i="4"/>
  <c r="U192" i="4"/>
  <c r="Y180" i="4"/>
  <c r="U180" i="4"/>
  <c r="Y132" i="4"/>
  <c r="U132" i="4"/>
  <c r="Y60" i="4"/>
  <c r="U60" i="4"/>
  <c r="Y36" i="4"/>
  <c r="U36" i="4"/>
  <c r="X165" i="4"/>
  <c r="T165" i="4"/>
  <c r="X153" i="4"/>
  <c r="T153" i="4"/>
  <c r="X141" i="4"/>
  <c r="T141" i="4"/>
  <c r="X93" i="4"/>
  <c r="T93" i="4"/>
  <c r="X69" i="4"/>
  <c r="T69" i="4"/>
  <c r="X57" i="4"/>
  <c r="T57" i="4"/>
  <c r="X33" i="4"/>
  <c r="T33" i="4"/>
  <c r="T152" i="4"/>
  <c r="X152" i="4"/>
  <c r="T80" i="4"/>
  <c r="X80" i="4"/>
  <c r="T8" i="4"/>
  <c r="X8" i="4"/>
  <c r="Y81" i="4"/>
  <c r="U81" i="4"/>
  <c r="X196" i="4"/>
  <c r="T196" i="4"/>
  <c r="X100" i="4"/>
  <c r="T100" i="4"/>
  <c r="Y185" i="4"/>
  <c r="U185" i="4"/>
  <c r="Y89" i="4"/>
  <c r="U89" i="4"/>
  <c r="Y52" i="4"/>
  <c r="U52" i="4"/>
  <c r="Y5" i="4"/>
  <c r="U5" i="4"/>
  <c r="X105" i="4"/>
  <c r="T105" i="4"/>
  <c r="Y151" i="4"/>
  <c r="U151" i="4"/>
  <c r="Y55" i="4"/>
  <c r="U55" i="4"/>
  <c r="X171" i="4"/>
  <c r="T171" i="4"/>
  <c r="X159" i="4"/>
  <c r="T159" i="4"/>
  <c r="X147" i="4"/>
  <c r="T147" i="4"/>
  <c r="X123" i="4"/>
  <c r="T123" i="4"/>
  <c r="X111" i="4"/>
  <c r="T111" i="4"/>
  <c r="X87" i="4"/>
  <c r="T87" i="4"/>
  <c r="X75" i="4"/>
  <c r="T75" i="4"/>
  <c r="X50" i="4"/>
  <c r="T50" i="4"/>
  <c r="X39" i="4"/>
  <c r="T39" i="4"/>
  <c r="X15" i="4"/>
  <c r="T15" i="4"/>
  <c r="Y160" i="4"/>
  <c r="U160" i="4"/>
  <c r="Y124" i="4"/>
  <c r="U124" i="4"/>
  <c r="Y100" i="4"/>
  <c r="U100" i="4"/>
  <c r="Y64" i="4"/>
  <c r="U64" i="4"/>
  <c r="X183" i="4"/>
  <c r="T183" i="4"/>
  <c r="X99" i="4"/>
  <c r="T99" i="4"/>
  <c r="X14" i="4"/>
  <c r="T14" i="4"/>
  <c r="X124" i="4"/>
  <c r="T124" i="4"/>
  <c r="X51" i="4"/>
  <c r="T51" i="4"/>
  <c r="Y113" i="4"/>
  <c r="U113" i="4"/>
  <c r="Y77" i="4"/>
  <c r="U77" i="4"/>
  <c r="Y29" i="4"/>
  <c r="U29" i="4"/>
  <c r="Y17" i="4"/>
  <c r="U17" i="4"/>
  <c r="X19" i="4"/>
  <c r="T19" i="4"/>
  <c r="Y86" i="4"/>
  <c r="U86" i="4"/>
  <c r="X194" i="4"/>
  <c r="T194" i="4"/>
  <c r="X182" i="4"/>
  <c r="T182" i="4"/>
  <c r="X134" i="4"/>
  <c r="T134" i="4"/>
  <c r="X98" i="4"/>
  <c r="T98" i="4"/>
  <c r="X62" i="4"/>
  <c r="T62" i="4"/>
  <c r="X26" i="4"/>
  <c r="T26" i="4"/>
  <c r="Y195" i="4"/>
  <c r="U195" i="4"/>
  <c r="Y147" i="4"/>
  <c r="U147" i="4"/>
  <c r="Y135" i="4"/>
  <c r="U135" i="4"/>
  <c r="Y87" i="4"/>
  <c r="U87" i="4"/>
  <c r="Y50" i="4"/>
  <c r="U50" i="4"/>
  <c r="Y27" i="4"/>
  <c r="U27" i="4"/>
  <c r="Y15" i="4"/>
  <c r="U15" i="4"/>
  <c r="X55" i="4"/>
  <c r="T55" i="4"/>
  <c r="X184" i="4"/>
  <c r="T184" i="4"/>
  <c r="X112" i="4"/>
  <c r="T112" i="4"/>
  <c r="X64" i="4"/>
  <c r="T64" i="4"/>
  <c r="Y161" i="4"/>
  <c r="U161" i="4"/>
  <c r="Y101" i="4"/>
  <c r="U101" i="4"/>
  <c r="Y41" i="4"/>
  <c r="U41" i="4"/>
  <c r="X181" i="4"/>
  <c r="T181" i="4"/>
  <c r="X157" i="4"/>
  <c r="T157" i="4"/>
  <c r="T145" i="4"/>
  <c r="X145" i="4"/>
  <c r="T121" i="4"/>
  <c r="X121" i="4"/>
  <c r="X109" i="4"/>
  <c r="T109" i="4"/>
  <c r="T85" i="4"/>
  <c r="X85" i="4"/>
  <c r="T73" i="4"/>
  <c r="X73" i="4"/>
  <c r="X37" i="4"/>
  <c r="T37" i="4"/>
  <c r="T13" i="4"/>
  <c r="X13" i="4"/>
  <c r="Y182" i="4"/>
  <c r="U182" i="4"/>
  <c r="Y170" i="4"/>
  <c r="U170" i="4"/>
  <c r="Y158" i="4"/>
  <c r="U158" i="4"/>
  <c r="Y134" i="4"/>
  <c r="U134" i="4"/>
  <c r="Y122" i="4"/>
  <c r="U122" i="4"/>
  <c r="Y110" i="4"/>
  <c r="U110" i="4"/>
  <c r="Y98" i="4"/>
  <c r="U98" i="4"/>
  <c r="Y74" i="4"/>
  <c r="U74" i="4"/>
  <c r="Y62" i="4"/>
  <c r="U62" i="4"/>
  <c r="Y49" i="4"/>
  <c r="U49" i="4"/>
  <c r="Y38" i="4"/>
  <c r="U38" i="4"/>
  <c r="Y26" i="4"/>
  <c r="U26" i="4"/>
  <c r="Y14" i="4"/>
  <c r="U14" i="4"/>
  <c r="X135" i="4"/>
  <c r="T135" i="4"/>
  <c r="X49" i="4"/>
  <c r="T49" i="4"/>
  <c r="Y73" i="4"/>
  <c r="U73" i="4"/>
  <c r="X148" i="4"/>
  <c r="T148" i="4"/>
  <c r="Y65" i="4"/>
  <c r="U65" i="4"/>
  <c r="X192" i="4"/>
  <c r="T192" i="4"/>
  <c r="X156" i="4"/>
  <c r="T156" i="4"/>
  <c r="X132" i="4"/>
  <c r="T132" i="4"/>
  <c r="X120" i="4"/>
  <c r="T120" i="4"/>
  <c r="X96" i="4"/>
  <c r="T96" i="4"/>
  <c r="X84" i="4"/>
  <c r="T84" i="4"/>
  <c r="X60" i="4"/>
  <c r="T60" i="4"/>
  <c r="X47" i="4"/>
  <c r="T47" i="4"/>
  <c r="X24" i="4"/>
  <c r="T24" i="4"/>
  <c r="X12" i="4"/>
  <c r="T12" i="4"/>
  <c r="Y193" i="4"/>
  <c r="U193" i="4"/>
  <c r="Y181" i="4"/>
  <c r="U181" i="4"/>
  <c r="Y145" i="4"/>
  <c r="U145" i="4"/>
  <c r="Y133" i="4"/>
  <c r="U133" i="4"/>
  <c r="U121" i="4"/>
  <c r="Y121" i="4"/>
  <c r="Y97" i="4"/>
  <c r="U97" i="4"/>
  <c r="Y61" i="4"/>
  <c r="U61" i="4"/>
  <c r="Y37" i="4"/>
  <c r="U37" i="4"/>
  <c r="X91" i="4"/>
  <c r="T91" i="4"/>
  <c r="Y130" i="4"/>
  <c r="U130" i="4"/>
  <c r="Y149" i="4"/>
  <c r="U149" i="4"/>
  <c r="X188" i="4"/>
  <c r="T188" i="4"/>
  <c r="X179" i="4"/>
  <c r="T179" i="4"/>
  <c r="X167" i="4"/>
  <c r="T167" i="4"/>
  <c r="X155" i="4"/>
  <c r="T155" i="4"/>
  <c r="X143" i="4"/>
  <c r="T143" i="4"/>
  <c r="X131" i="4"/>
  <c r="T131" i="4"/>
  <c r="X119" i="4"/>
  <c r="T119" i="4"/>
  <c r="X107" i="4"/>
  <c r="T107" i="4"/>
  <c r="X83" i="4"/>
  <c r="T83" i="4"/>
  <c r="X71" i="4"/>
  <c r="T71" i="4"/>
  <c r="X59" i="4"/>
  <c r="T59" i="4"/>
  <c r="X53" i="4"/>
  <c r="T53" i="4"/>
  <c r="X35" i="4"/>
  <c r="T35" i="4"/>
  <c r="X23" i="4"/>
  <c r="T23" i="4"/>
  <c r="X11" i="4"/>
  <c r="T11" i="4"/>
  <c r="Y168" i="4"/>
  <c r="U168" i="4"/>
  <c r="Y156" i="4"/>
  <c r="U156" i="4"/>
  <c r="Y144" i="4"/>
  <c r="U144" i="4"/>
  <c r="Y120" i="4"/>
  <c r="U120" i="4"/>
  <c r="Y108" i="4"/>
  <c r="U108" i="4"/>
  <c r="Y96" i="4"/>
  <c r="U96" i="4"/>
  <c r="Y84" i="4"/>
  <c r="U84" i="4"/>
  <c r="Y72" i="4"/>
  <c r="U72" i="4"/>
  <c r="Y47" i="4"/>
  <c r="U47" i="4"/>
  <c r="Y24" i="4"/>
  <c r="U24" i="4"/>
  <c r="Y12" i="4"/>
  <c r="U12" i="4"/>
  <c r="X170" i="4"/>
  <c r="T170" i="4"/>
  <c r="X129" i="4"/>
  <c r="T129" i="4"/>
  <c r="X86" i="4"/>
  <c r="T86" i="4"/>
  <c r="T44" i="4"/>
  <c r="X44" i="4"/>
  <c r="Y123" i="4"/>
  <c r="U123" i="4"/>
  <c r="X88" i="4"/>
  <c r="T88" i="4"/>
  <c r="Y125" i="4"/>
  <c r="U125" i="4"/>
  <c r="X190" i="4"/>
  <c r="T190" i="4"/>
  <c r="X166" i="4"/>
  <c r="T166" i="4"/>
  <c r="T142" i="4"/>
  <c r="X142" i="4"/>
  <c r="X130" i="4"/>
  <c r="T130" i="4"/>
  <c r="X106" i="4"/>
  <c r="T106" i="4"/>
  <c r="X94" i="4"/>
  <c r="T94" i="4"/>
  <c r="X70" i="4"/>
  <c r="T70" i="4"/>
  <c r="X58" i="4"/>
  <c r="T58" i="4"/>
  <c r="X34" i="4"/>
  <c r="T34" i="4"/>
  <c r="X22" i="4"/>
  <c r="T22" i="4"/>
  <c r="Y179" i="4"/>
  <c r="U179" i="4"/>
  <c r="Y155" i="4"/>
  <c r="U155" i="4"/>
  <c r="Y131" i="4"/>
  <c r="U131" i="4"/>
  <c r="Y95" i="4"/>
  <c r="U95" i="4"/>
  <c r="Y59" i="4"/>
  <c r="U59" i="4"/>
  <c r="Y53" i="4"/>
  <c r="U53" i="4"/>
  <c r="Y35" i="4"/>
  <c r="U35" i="4"/>
  <c r="X168" i="4"/>
  <c r="T168" i="4"/>
  <c r="X127" i="4"/>
  <c r="T127" i="4"/>
  <c r="X82" i="4"/>
  <c r="T82" i="4"/>
  <c r="X38" i="4"/>
  <c r="T38" i="4"/>
  <c r="Y189" i="4"/>
  <c r="U189" i="4"/>
  <c r="Y119" i="4"/>
  <c r="U119" i="4"/>
  <c r="X160" i="4"/>
  <c r="T160" i="4"/>
  <c r="Y173" i="4"/>
  <c r="U173" i="4"/>
  <c r="X61" i="4"/>
  <c r="T61" i="4"/>
  <c r="X189" i="4"/>
  <c r="T189" i="4"/>
  <c r="X177" i="4"/>
  <c r="T177" i="4"/>
  <c r="X117" i="4"/>
  <c r="T117" i="4"/>
  <c r="X81" i="4"/>
  <c r="T81" i="4"/>
  <c r="X45" i="4"/>
  <c r="T45" i="4"/>
  <c r="X9" i="4"/>
  <c r="T9" i="4"/>
  <c r="Y190" i="4"/>
  <c r="U190" i="4"/>
  <c r="Y166" i="4"/>
  <c r="U166" i="4"/>
  <c r="Y154" i="4"/>
  <c r="U154" i="4"/>
  <c r="Y118" i="4"/>
  <c r="U118" i="4"/>
  <c r="Y82" i="4"/>
  <c r="U82" i="4"/>
  <c r="Y58" i="4"/>
  <c r="U58" i="4"/>
  <c r="U22" i="4"/>
  <c r="Y22" i="4"/>
  <c r="X122" i="4"/>
  <c r="T122" i="4"/>
  <c r="X172" i="4"/>
  <c r="T172" i="4"/>
  <c r="X76" i="4"/>
  <c r="T76" i="4"/>
  <c r="Y137" i="4"/>
  <c r="U137" i="4"/>
  <c r="X146" i="4"/>
  <c r="T146" i="4"/>
  <c r="X164" i="4"/>
  <c r="T164" i="4"/>
  <c r="X140" i="4"/>
  <c r="T140" i="4"/>
  <c r="X128" i="4"/>
  <c r="T128" i="4"/>
  <c r="X104" i="4"/>
  <c r="T104" i="4"/>
  <c r="T92" i="4"/>
  <c r="X92" i="4"/>
  <c r="X68" i="4"/>
  <c r="T68" i="4"/>
  <c r="T56" i="4"/>
  <c r="X56" i="4"/>
  <c r="X32" i="4"/>
  <c r="T32" i="4"/>
  <c r="T20" i="4"/>
  <c r="X20" i="4"/>
  <c r="Y177" i="4"/>
  <c r="U177" i="4"/>
  <c r="U165" i="4"/>
  <c r="Y165" i="4"/>
  <c r="Y153" i="4"/>
  <c r="U153" i="4"/>
  <c r="Y141" i="4"/>
  <c r="U141" i="4"/>
  <c r="U129" i="4"/>
  <c r="Y129" i="4"/>
  <c r="Y117" i="4"/>
  <c r="U117" i="4"/>
  <c r="Y105" i="4"/>
  <c r="U105" i="4"/>
  <c r="U93" i="4"/>
  <c r="Y93" i="4"/>
  <c r="Y69" i="4"/>
  <c r="U69" i="4"/>
  <c r="U57" i="4"/>
  <c r="Y57" i="4"/>
  <c r="Y45" i="4"/>
  <c r="U45" i="4"/>
  <c r="Y33" i="4"/>
  <c r="U33" i="4"/>
  <c r="U21" i="4"/>
  <c r="Y21" i="4"/>
  <c r="Y9" i="4"/>
  <c r="U9" i="4"/>
  <c r="X163" i="4"/>
  <c r="T163" i="4"/>
  <c r="X118" i="4"/>
  <c r="T118" i="4"/>
  <c r="X74" i="4"/>
  <c r="T74" i="4"/>
  <c r="Y107" i="4"/>
  <c r="U107" i="4"/>
  <c r="X28" i="4"/>
  <c r="T28" i="4"/>
  <c r="X187" i="4"/>
  <c r="T187" i="4"/>
  <c r="X175" i="4"/>
  <c r="T175" i="4"/>
  <c r="X151" i="4"/>
  <c r="T151" i="4"/>
  <c r="X139" i="4"/>
  <c r="T139" i="4"/>
  <c r="X115" i="4"/>
  <c r="T115" i="4"/>
  <c r="X103" i="4"/>
  <c r="T103" i="4"/>
  <c r="X79" i="4"/>
  <c r="T79" i="4"/>
  <c r="X67" i="4"/>
  <c r="T67" i="4"/>
  <c r="X43" i="4"/>
  <c r="T43" i="4"/>
  <c r="X31" i="4"/>
  <c r="T31" i="4"/>
  <c r="Y188" i="4"/>
  <c r="U188" i="4"/>
  <c r="Y152" i="4"/>
  <c r="U152" i="4"/>
  <c r="Y116" i="4"/>
  <c r="U116" i="4"/>
  <c r="Y80" i="4"/>
  <c r="U80" i="4"/>
  <c r="U68" i="4"/>
  <c r="Y68" i="4"/>
  <c r="Y44" i="4"/>
  <c r="U44" i="4"/>
  <c r="X195" i="4"/>
  <c r="T195" i="4"/>
  <c r="X158" i="4"/>
  <c r="T158" i="4"/>
  <c r="T116" i="4"/>
  <c r="X116" i="4"/>
  <c r="X72" i="4"/>
  <c r="T72" i="4"/>
  <c r="Y172" i="4"/>
  <c r="U172" i="4"/>
  <c r="U104" i="4"/>
  <c r="Y104" i="4"/>
  <c r="Y23" i="4"/>
  <c r="U23" i="4"/>
  <c r="X10" i="4"/>
  <c r="T10" i="4"/>
  <c r="X40" i="4"/>
  <c r="T40" i="4"/>
  <c r="X186" i="4"/>
  <c r="T186" i="4"/>
  <c r="X174" i="4"/>
  <c r="T174" i="4"/>
  <c r="X162" i="4"/>
  <c r="T162" i="4"/>
  <c r="X150" i="4"/>
  <c r="T150" i="4"/>
  <c r="X138" i="4"/>
  <c r="T138" i="4"/>
  <c r="X126" i="4"/>
  <c r="T126" i="4"/>
  <c r="X114" i="4"/>
  <c r="T114" i="4"/>
  <c r="X102" i="4"/>
  <c r="T102" i="4"/>
  <c r="X90" i="4"/>
  <c r="T90" i="4"/>
  <c r="X78" i="4"/>
  <c r="T78" i="4"/>
  <c r="X66" i="4"/>
  <c r="T66" i="4"/>
  <c r="X54" i="4"/>
  <c r="T54" i="4"/>
  <c r="X42" i="4"/>
  <c r="T42" i="4"/>
  <c r="X30" i="4"/>
  <c r="T30" i="4"/>
  <c r="X18" i="4"/>
  <c r="T18" i="4"/>
  <c r="X6" i="4"/>
  <c r="T6" i="4"/>
  <c r="Y187" i="4"/>
  <c r="U187" i="4"/>
  <c r="Y175" i="4"/>
  <c r="U175" i="4"/>
  <c r="Y163" i="4"/>
  <c r="U163" i="4"/>
  <c r="Y139" i="4"/>
  <c r="U139" i="4"/>
  <c r="Y127" i="4"/>
  <c r="U127" i="4"/>
  <c r="Y115" i="4"/>
  <c r="U115" i="4"/>
  <c r="Y103" i="4"/>
  <c r="U103" i="4"/>
  <c r="Y91" i="4"/>
  <c r="U91" i="4"/>
  <c r="Y79" i="4"/>
  <c r="U79" i="4"/>
  <c r="Y67" i="4"/>
  <c r="U67" i="4"/>
  <c r="Y43" i="4"/>
  <c r="U43" i="4"/>
  <c r="Y31" i="4"/>
  <c r="U31" i="4"/>
  <c r="Y19" i="4"/>
  <c r="U19" i="4"/>
  <c r="X154" i="4"/>
  <c r="T154" i="4"/>
  <c r="X110" i="4"/>
  <c r="T110" i="4"/>
  <c r="Y167" i="4"/>
  <c r="U167" i="4"/>
  <c r="X16" i="4"/>
  <c r="T16" i="4"/>
  <c r="X185" i="4"/>
  <c r="T185" i="4"/>
  <c r="X5" i="4"/>
  <c r="T5" i="4"/>
  <c r="Y162" i="4"/>
  <c r="U162" i="4"/>
  <c r="Y138" i="4"/>
  <c r="U138" i="4"/>
  <c r="X21" i="4"/>
  <c r="T21" i="4"/>
  <c r="Y159" i="4"/>
  <c r="U159" i="4"/>
  <c r="X173" i="4"/>
  <c r="T173" i="4"/>
  <c r="X161" i="4"/>
  <c r="T161" i="4"/>
  <c r="X149" i="4"/>
  <c r="T149" i="4"/>
  <c r="X137" i="4"/>
  <c r="T137" i="4"/>
  <c r="X125" i="4"/>
  <c r="T125" i="4"/>
  <c r="X113" i="4"/>
  <c r="T113" i="4"/>
  <c r="X101" i="4"/>
  <c r="T101" i="4"/>
  <c r="X89" i="4"/>
  <c r="T89" i="4"/>
  <c r="X77" i="4"/>
  <c r="T77" i="4"/>
  <c r="X65" i="4"/>
  <c r="T65" i="4"/>
  <c r="X52" i="4"/>
  <c r="T52" i="4"/>
  <c r="X41" i="4"/>
  <c r="T41" i="4"/>
  <c r="X29" i="4"/>
  <c r="T29" i="4"/>
  <c r="X17" i="4"/>
  <c r="T17" i="4"/>
  <c r="Y186" i="4"/>
  <c r="U186" i="4"/>
  <c r="Y174" i="4"/>
  <c r="U174" i="4"/>
  <c r="Y150" i="4"/>
  <c r="U150" i="4"/>
  <c r="Y126" i="4"/>
  <c r="U126" i="4"/>
  <c r="Y114" i="4"/>
  <c r="U114" i="4"/>
  <c r="Y90" i="4"/>
  <c r="U90" i="4"/>
  <c r="Y78" i="4"/>
  <c r="U78" i="4"/>
  <c r="Y66" i="4"/>
  <c r="U66" i="4"/>
  <c r="Y54" i="4"/>
  <c r="U54" i="4"/>
  <c r="Y42" i="4"/>
  <c r="U42" i="4"/>
  <c r="Y18" i="4"/>
  <c r="U18" i="4"/>
  <c r="Y6" i="4"/>
  <c r="U6" i="4"/>
  <c r="Y196" i="4"/>
  <c r="U196" i="4"/>
  <c r="Y184" i="4"/>
  <c r="U184" i="4"/>
  <c r="Y148" i="4"/>
  <c r="U148" i="4"/>
  <c r="Y112" i="4"/>
  <c r="U112" i="4"/>
  <c r="Y76" i="4"/>
  <c r="U76" i="4"/>
  <c r="Y40" i="4"/>
  <c r="U40" i="4"/>
  <c r="Y28" i="4"/>
  <c r="U28" i="4"/>
  <c r="Y16" i="4"/>
  <c r="U16" i="4"/>
  <c r="Y183" i="4"/>
  <c r="U183" i="4"/>
  <c r="Y171" i="4"/>
  <c r="U171" i="4"/>
  <c r="Y111" i="4"/>
  <c r="U111" i="4"/>
  <c r="Y99" i="4"/>
  <c r="U99" i="4"/>
  <c r="Y39" i="4"/>
  <c r="U39" i="4"/>
  <c r="U34" i="4"/>
  <c r="T46" i="4"/>
  <c r="X46" i="4"/>
  <c r="X27" i="4"/>
  <c r="T27" i="4"/>
  <c r="U140" i="4"/>
  <c r="Y140" i="4"/>
  <c r="Y75" i="4"/>
  <c r="U75" i="4"/>
  <c r="Y51" i="4"/>
  <c r="U51" i="4"/>
  <c r="Y102" i="4"/>
  <c r="U102" i="4"/>
  <c r="Y30" i="4"/>
  <c r="U30" i="4"/>
  <c r="Y157" i="4"/>
  <c r="U157" i="4"/>
  <c r="Y85" i="4"/>
  <c r="U85" i="4"/>
  <c r="U25" i="4"/>
  <c r="Y25" i="4"/>
  <c r="Y13" i="4"/>
  <c r="U13" i="4"/>
  <c r="Y32" i="4"/>
  <c r="Y94" i="4"/>
  <c r="U94" i="4"/>
  <c r="Y191" i="4"/>
  <c r="U191" i="4"/>
  <c r="Y143" i="4"/>
  <c r="U143" i="4"/>
  <c r="Y83" i="4"/>
  <c r="U83" i="4"/>
  <c r="Y71" i="4"/>
  <c r="U71" i="4"/>
  <c r="Y11" i="4"/>
  <c r="U11" i="4"/>
  <c r="Y142" i="4"/>
  <c r="U142" i="4"/>
  <c r="Y106" i="4"/>
  <c r="U106" i="4"/>
  <c r="Y70" i="4"/>
  <c r="U70" i="4"/>
  <c r="Y10" i="4"/>
  <c r="U10" i="4"/>
  <c r="Y88" i="4"/>
  <c r="U88" i="4"/>
  <c r="Y46" i="4"/>
  <c r="U46" i="4"/>
  <c r="U164" i="4"/>
  <c r="Y164" i="4"/>
  <c r="U128" i="4"/>
  <c r="Y128" i="4"/>
  <c r="U92" i="4"/>
  <c r="Y92" i="4"/>
  <c r="U56" i="4"/>
  <c r="Y56" i="4"/>
  <c r="U20" i="4"/>
  <c r="Y20" i="4"/>
  <c r="Y8" i="4"/>
  <c r="U8" i="4"/>
  <c r="AT4" i="4"/>
  <c r="AP4" i="4"/>
  <c r="Y4" i="4"/>
  <c r="AS4" i="4"/>
  <c r="AO4" i="4"/>
  <c r="L4" i="4"/>
  <c r="P4" i="4" s="1"/>
  <c r="Q4" i="5" l="1"/>
  <c r="M4" i="5"/>
  <c r="O4" i="5"/>
  <c r="P98" i="5"/>
  <c r="L155" i="5"/>
  <c r="P58" i="5"/>
  <c r="L58" i="5"/>
  <c r="N58" i="5"/>
  <c r="N195" i="5"/>
  <c r="M138" i="5"/>
  <c r="P91" i="5"/>
  <c r="O138" i="5"/>
  <c r="L91" i="5"/>
  <c r="O91" i="5"/>
  <c r="AT137" i="4"/>
  <c r="P195" i="5"/>
  <c r="Q75" i="5"/>
  <c r="Q161" i="5"/>
  <c r="O65" i="5"/>
  <c r="N155" i="5"/>
  <c r="L117" i="5"/>
  <c r="P181" i="5"/>
  <c r="P187" i="5"/>
  <c r="Q88" i="5"/>
  <c r="L83" i="5"/>
  <c r="L110" i="5"/>
  <c r="N71" i="5"/>
  <c r="O75" i="5"/>
  <c r="L92" i="5"/>
  <c r="Q193" i="5"/>
  <c r="N110" i="5"/>
  <c r="Q171" i="5"/>
  <c r="O118" i="5"/>
  <c r="M74" i="5"/>
  <c r="M65" i="5"/>
  <c r="O179" i="5"/>
  <c r="O152" i="5"/>
  <c r="Q179" i="5"/>
  <c r="N129" i="5"/>
  <c r="Q153" i="5"/>
  <c r="Q195" i="5"/>
  <c r="L81" i="5"/>
  <c r="P119" i="5"/>
  <c r="L151" i="5"/>
  <c r="M173" i="5"/>
  <c r="L82" i="5"/>
  <c r="Q79" i="5"/>
  <c r="P90" i="5"/>
  <c r="M108" i="5"/>
  <c r="N59" i="5"/>
  <c r="L139" i="5"/>
  <c r="O161" i="5"/>
  <c r="O183" i="5"/>
  <c r="N92" i="5"/>
  <c r="N151" i="5"/>
  <c r="P82" i="5"/>
  <c r="M95" i="5"/>
  <c r="L79" i="5"/>
  <c r="O195" i="5"/>
  <c r="M112" i="5"/>
  <c r="P118" i="5"/>
  <c r="N107" i="5"/>
  <c r="Q173" i="5"/>
  <c r="M165" i="5"/>
  <c r="L90" i="5"/>
  <c r="N81" i="5"/>
  <c r="O154" i="5"/>
  <c r="M79" i="5"/>
  <c r="N88" i="5"/>
  <c r="Q77" i="5"/>
  <c r="O190" i="5"/>
  <c r="AO68" i="4"/>
  <c r="AO192" i="4"/>
  <c r="AT125" i="4"/>
  <c r="N186" i="5"/>
  <c r="N77" i="5"/>
  <c r="AO104" i="4"/>
  <c r="L77" i="5"/>
  <c r="P94" i="5"/>
  <c r="Q157" i="5"/>
  <c r="P128" i="5"/>
  <c r="AO161" i="4"/>
  <c r="O149" i="5"/>
  <c r="L63" i="5"/>
  <c r="N70" i="5"/>
  <c r="AO148" i="4"/>
  <c r="N63" i="5"/>
  <c r="L70" i="5"/>
  <c r="N141" i="5"/>
  <c r="O181" i="5"/>
  <c r="L144" i="5"/>
  <c r="O162" i="5"/>
  <c r="L141" i="5"/>
  <c r="M181" i="5"/>
  <c r="L132" i="5"/>
  <c r="P144" i="5"/>
  <c r="M162" i="5"/>
  <c r="O186" i="5"/>
  <c r="P132" i="5"/>
  <c r="O165" i="5"/>
  <c r="P180" i="5"/>
  <c r="N75" i="5"/>
  <c r="M186" i="5"/>
  <c r="N180" i="5"/>
  <c r="L107" i="5"/>
  <c r="L129" i="5"/>
  <c r="O95" i="5"/>
  <c r="L119" i="5"/>
  <c r="N79" i="5"/>
  <c r="P172" i="5"/>
  <c r="O108" i="5"/>
  <c r="O144" i="5"/>
  <c r="L59" i="5"/>
  <c r="M144" i="5"/>
  <c r="AO168" i="4"/>
  <c r="L131" i="5"/>
  <c r="M88" i="5"/>
  <c r="N117" i="5"/>
  <c r="L149" i="5"/>
  <c r="M182" i="5"/>
  <c r="Q74" i="5"/>
  <c r="Q149" i="5"/>
  <c r="O54" i="5"/>
  <c r="L56" i="5"/>
  <c r="M54" i="5"/>
  <c r="N56" i="5"/>
  <c r="N106" i="5"/>
  <c r="O87" i="5"/>
  <c r="O133" i="5"/>
  <c r="Q166" i="5"/>
  <c r="P167" i="5"/>
  <c r="L106" i="5"/>
  <c r="O180" i="5"/>
  <c r="M85" i="5"/>
  <c r="M115" i="5"/>
  <c r="N190" i="5"/>
  <c r="O166" i="5"/>
  <c r="L167" i="5"/>
  <c r="Q180" i="5"/>
  <c r="O85" i="5"/>
  <c r="O115" i="5"/>
  <c r="P121" i="5"/>
  <c r="P89" i="5"/>
  <c r="N139" i="5"/>
  <c r="Q91" i="5"/>
  <c r="P165" i="5"/>
  <c r="L118" i="5"/>
  <c r="L128" i="5"/>
  <c r="L156" i="5"/>
  <c r="AO121" i="4"/>
  <c r="AO135" i="4"/>
  <c r="AO137" i="4"/>
  <c r="AO147" i="4"/>
  <c r="AO94" i="4"/>
  <c r="N146" i="5"/>
  <c r="P194" i="5"/>
  <c r="M119" i="5"/>
  <c r="P113" i="5"/>
  <c r="L146" i="5"/>
  <c r="M145" i="5"/>
  <c r="AO107" i="4"/>
  <c r="AO181" i="4"/>
  <c r="L172" i="5"/>
  <c r="O145" i="5"/>
  <c r="N83" i="5"/>
  <c r="AO93" i="4"/>
  <c r="AO191" i="4"/>
  <c r="AO131" i="4"/>
  <c r="AO80" i="4"/>
  <c r="AO76" i="4"/>
  <c r="P74" i="5"/>
  <c r="Q147" i="5"/>
  <c r="L184" i="5"/>
  <c r="Q158" i="5"/>
  <c r="M121" i="5"/>
  <c r="P184" i="5"/>
  <c r="AO164" i="4"/>
  <c r="O121" i="5"/>
  <c r="O170" i="5"/>
  <c r="L87" i="5"/>
  <c r="N131" i="5"/>
  <c r="M170" i="5"/>
  <c r="AO186" i="4"/>
  <c r="Q86" i="5"/>
  <c r="L169" i="5"/>
  <c r="O60" i="5"/>
  <c r="M55" i="5"/>
  <c r="M171" i="5"/>
  <c r="M183" i="5"/>
  <c r="L55" i="5"/>
  <c r="AO153" i="4"/>
  <c r="L74" i="5"/>
  <c r="N101" i="5"/>
  <c r="M86" i="5"/>
  <c r="Q126" i="5"/>
  <c r="M152" i="5"/>
  <c r="M154" i="5"/>
  <c r="O107" i="5"/>
  <c r="O55" i="5"/>
  <c r="M118" i="5"/>
  <c r="M133" i="5"/>
  <c r="N89" i="5"/>
  <c r="N55" i="5"/>
  <c r="O125" i="5"/>
  <c r="M60" i="5"/>
  <c r="AO152" i="4"/>
  <c r="AO165" i="4"/>
  <c r="AO95" i="4"/>
  <c r="AP65" i="4"/>
  <c r="L101" i="5"/>
  <c r="O153" i="5"/>
  <c r="D53" i="6"/>
  <c r="AO122" i="4"/>
  <c r="Q137" i="5"/>
  <c r="AO134" i="4"/>
  <c r="AO149" i="4"/>
  <c r="O137" i="5"/>
  <c r="AO166" i="4"/>
  <c r="AO146" i="4"/>
  <c r="O112" i="5"/>
  <c r="L140" i="5"/>
  <c r="N149" i="5"/>
  <c r="N165" i="5"/>
  <c r="M87" i="5"/>
  <c r="O129" i="5"/>
  <c r="O188" i="5"/>
  <c r="O194" i="5"/>
  <c r="M92" i="5"/>
  <c r="AO190" i="4"/>
  <c r="Q96" i="5"/>
  <c r="N130" i="5"/>
  <c r="M194" i="5"/>
  <c r="Q92" i="5"/>
  <c r="AO82" i="4"/>
  <c r="AO92" i="4"/>
  <c r="AO180" i="4"/>
  <c r="AO140" i="4"/>
  <c r="AO193" i="4"/>
  <c r="AO160" i="4"/>
  <c r="M131" i="5"/>
  <c r="Q78" i="5"/>
  <c r="Q69" i="5"/>
  <c r="L194" i="5"/>
  <c r="O147" i="5"/>
  <c r="Q132" i="5"/>
  <c r="O140" i="5"/>
  <c r="L161" i="5"/>
  <c r="P166" i="5"/>
  <c r="N98" i="5"/>
  <c r="AO163" i="4"/>
  <c r="O193" i="5"/>
  <c r="M190" i="5"/>
  <c r="P88" i="5"/>
  <c r="N148" i="5"/>
  <c r="Q129" i="5"/>
  <c r="P152" i="5"/>
  <c r="O189" i="5"/>
  <c r="M77" i="5"/>
  <c r="L152" i="5"/>
  <c r="N93" i="5"/>
  <c r="L96" i="5"/>
  <c r="M188" i="5"/>
  <c r="P96" i="5"/>
  <c r="O192" i="5"/>
  <c r="O67" i="5"/>
  <c r="L99" i="5"/>
  <c r="L153" i="5"/>
  <c r="N160" i="5"/>
  <c r="M192" i="5"/>
  <c r="Q59" i="5"/>
  <c r="M67" i="5"/>
  <c r="P143" i="5"/>
  <c r="P99" i="5"/>
  <c r="N153" i="5"/>
  <c r="L160" i="5"/>
  <c r="O141" i="5"/>
  <c r="L57" i="5"/>
  <c r="M104" i="5"/>
  <c r="M96" i="5"/>
  <c r="O126" i="5"/>
  <c r="Q141" i="5"/>
  <c r="N57" i="5"/>
  <c r="O104" i="5"/>
  <c r="L163" i="5"/>
  <c r="M123" i="5"/>
  <c r="L170" i="5"/>
  <c r="M189" i="5"/>
  <c r="M111" i="5"/>
  <c r="P170" i="5"/>
  <c r="M113" i="5"/>
  <c r="L183" i="5"/>
  <c r="L121" i="5"/>
  <c r="Q113" i="5"/>
  <c r="N193" i="5"/>
  <c r="Q63" i="5"/>
  <c r="O59" i="5"/>
  <c r="P193" i="5"/>
  <c r="M184" i="5"/>
  <c r="Q182" i="5"/>
  <c r="Q184" i="5"/>
  <c r="O72" i="5"/>
  <c r="Q72" i="5"/>
  <c r="L154" i="5"/>
  <c r="M103" i="5"/>
  <c r="N61" i="5"/>
  <c r="Q100" i="5"/>
  <c r="O100" i="5"/>
  <c r="M53" i="5"/>
  <c r="M89" i="5"/>
  <c r="P54" i="5"/>
  <c r="L182" i="5"/>
  <c r="Q89" i="5"/>
  <c r="P182" i="5"/>
  <c r="P192" i="5"/>
  <c r="P65" i="5"/>
  <c r="N147" i="5"/>
  <c r="L65" i="5"/>
  <c r="Q140" i="5"/>
  <c r="P163" i="5"/>
  <c r="N161" i="5"/>
  <c r="L130" i="5"/>
  <c r="O78" i="5"/>
  <c r="Q143" i="5"/>
  <c r="M158" i="5"/>
  <c r="L181" i="5"/>
  <c r="L93" i="5"/>
  <c r="P126" i="5"/>
  <c r="O156" i="5"/>
  <c r="O69" i="5"/>
  <c r="L126" i="5"/>
  <c r="L80" i="5"/>
  <c r="M156" i="5"/>
  <c r="L150" i="5"/>
  <c r="P188" i="5"/>
  <c r="O120" i="5"/>
  <c r="O131" i="5"/>
  <c r="P78" i="5"/>
  <c r="O187" i="5"/>
  <c r="N80" i="5"/>
  <c r="P150" i="5"/>
  <c r="N188" i="5"/>
  <c r="M120" i="5"/>
  <c r="O73" i="5"/>
  <c r="L78" i="5"/>
  <c r="M187" i="5"/>
  <c r="M97" i="5"/>
  <c r="M128" i="5"/>
  <c r="Q93" i="5"/>
  <c r="M172" i="5"/>
  <c r="M73" i="5"/>
  <c r="M142" i="5"/>
  <c r="N105" i="5"/>
  <c r="O97" i="5"/>
  <c r="O128" i="5"/>
  <c r="Q81" i="5"/>
  <c r="O93" i="5"/>
  <c r="M148" i="5"/>
  <c r="N191" i="5"/>
  <c r="O101" i="5"/>
  <c r="O151" i="5"/>
  <c r="Q172" i="5"/>
  <c r="Q142" i="5"/>
  <c r="O80" i="5"/>
  <c r="L105" i="5"/>
  <c r="O81" i="5"/>
  <c r="Q148" i="5"/>
  <c r="L191" i="5"/>
  <c r="Q101" i="5"/>
  <c r="M151" i="5"/>
  <c r="N142" i="5"/>
  <c r="Q106" i="5"/>
  <c r="O155" i="5"/>
  <c r="Q80" i="5"/>
  <c r="N60" i="5"/>
  <c r="P138" i="5"/>
  <c r="Q160" i="5"/>
  <c r="N173" i="5"/>
  <c r="L189" i="5"/>
  <c r="L142" i="5"/>
  <c r="M106" i="5"/>
  <c r="M155" i="5"/>
  <c r="Q70" i="5"/>
  <c r="P60" i="5"/>
  <c r="M127" i="5"/>
  <c r="L138" i="5"/>
  <c r="O160" i="5"/>
  <c r="P173" i="5"/>
  <c r="N189" i="5"/>
  <c r="O191" i="5"/>
  <c r="M70" i="5"/>
  <c r="O127" i="5"/>
  <c r="O143" i="5"/>
  <c r="M191" i="5"/>
  <c r="L68" i="5"/>
  <c r="P85" i="5"/>
  <c r="N112" i="5"/>
  <c r="O66" i="5"/>
  <c r="N123" i="5"/>
  <c r="N68" i="5"/>
  <c r="N54" i="5"/>
  <c r="N127" i="5"/>
  <c r="L190" i="5"/>
  <c r="N85" i="5"/>
  <c r="N179" i="5"/>
  <c r="M124" i="5"/>
  <c r="Q66" i="5"/>
  <c r="L124" i="5"/>
  <c r="M61" i="5"/>
  <c r="L86" i="5"/>
  <c r="P123" i="5"/>
  <c r="O56" i="5"/>
  <c r="L127" i="5"/>
  <c r="P159" i="5"/>
  <c r="L179" i="5"/>
  <c r="Q124" i="5"/>
  <c r="P124" i="5"/>
  <c r="O61" i="5"/>
  <c r="N86" i="5"/>
  <c r="M56" i="5"/>
  <c r="P66" i="5"/>
  <c r="N122" i="5"/>
  <c r="M136" i="5"/>
  <c r="O159" i="5"/>
  <c r="L157" i="5"/>
  <c r="L66" i="5"/>
  <c r="L122" i="5"/>
  <c r="Q103" i="5"/>
  <c r="M102" i="5"/>
  <c r="L125" i="5"/>
  <c r="Q136" i="5"/>
  <c r="M94" i="5"/>
  <c r="M130" i="5"/>
  <c r="M159" i="5"/>
  <c r="M90" i="5"/>
  <c r="M185" i="5"/>
  <c r="N67" i="5"/>
  <c r="P157" i="5"/>
  <c r="N64" i="5"/>
  <c r="N76" i="5"/>
  <c r="M116" i="5"/>
  <c r="Q94" i="5"/>
  <c r="O110" i="5"/>
  <c r="Q130" i="5"/>
  <c r="M150" i="5"/>
  <c r="Q185" i="5"/>
  <c r="N97" i="5"/>
  <c r="O64" i="5"/>
  <c r="Q68" i="5"/>
  <c r="M76" i="5"/>
  <c r="L76" i="5"/>
  <c r="Q116" i="5"/>
  <c r="P137" i="5"/>
  <c r="L111" i="5"/>
  <c r="O150" i="5"/>
  <c r="P97" i="5"/>
  <c r="Q64" i="5"/>
  <c r="M68" i="5"/>
  <c r="Q76" i="5"/>
  <c r="M174" i="5"/>
  <c r="O57" i="5"/>
  <c r="N94" i="5"/>
  <c r="P111" i="5"/>
  <c r="M157" i="5"/>
  <c r="L186" i="5"/>
  <c r="N156" i="5"/>
  <c r="L61" i="5"/>
  <c r="P112" i="5"/>
  <c r="M57" i="5"/>
  <c r="N145" i="5"/>
  <c r="M117" i="5"/>
  <c r="Q111" i="5"/>
  <c r="N143" i="5"/>
  <c r="O123" i="5"/>
  <c r="M110" i="5"/>
  <c r="P183" i="5"/>
  <c r="O90" i="5"/>
  <c r="L67" i="5"/>
  <c r="P154" i="5"/>
  <c r="N159" i="5"/>
  <c r="O63" i="5"/>
  <c r="O174" i="5"/>
  <c r="M163" i="5"/>
  <c r="N115" i="5"/>
  <c r="P178" i="5"/>
  <c r="L115" i="5"/>
  <c r="L178" i="5"/>
  <c r="P145" i="5"/>
  <c r="L171" i="5"/>
  <c r="L73" i="5"/>
  <c r="L120" i="5"/>
  <c r="Q176" i="5"/>
  <c r="N95" i="5"/>
  <c r="L64" i="5"/>
  <c r="P114" i="5"/>
  <c r="P116" i="5"/>
  <c r="N84" i="5"/>
  <c r="P171" i="5"/>
  <c r="P73" i="5"/>
  <c r="P120" i="5"/>
  <c r="N176" i="5"/>
  <c r="N185" i="5"/>
  <c r="L95" i="5"/>
  <c r="M167" i="5"/>
  <c r="L192" i="5"/>
  <c r="N158" i="5"/>
  <c r="L114" i="5"/>
  <c r="N116" i="5"/>
  <c r="P176" i="5"/>
  <c r="P185" i="5"/>
  <c r="N53" i="5"/>
  <c r="Q114" i="5"/>
  <c r="L158" i="5"/>
  <c r="P102" i="5"/>
  <c r="L136" i="5"/>
  <c r="O122" i="5"/>
  <c r="P53" i="5"/>
  <c r="N69" i="5"/>
  <c r="O139" i="5"/>
  <c r="L109" i="5"/>
  <c r="M125" i="5"/>
  <c r="P164" i="5"/>
  <c r="L102" i="5"/>
  <c r="N136" i="5"/>
  <c r="N108" i="5"/>
  <c r="P148" i="5"/>
  <c r="M164" i="5"/>
  <c r="M122" i="5"/>
  <c r="N103" i="5"/>
  <c r="Q58" i="5"/>
  <c r="M178" i="5"/>
  <c r="L69" i="5"/>
  <c r="M139" i="5"/>
  <c r="M169" i="5"/>
  <c r="P100" i="5"/>
  <c r="P109" i="5"/>
  <c r="P108" i="5"/>
  <c r="L103" i="5"/>
  <c r="M58" i="5"/>
  <c r="Q178" i="5"/>
  <c r="O53" i="5"/>
  <c r="O169" i="5"/>
  <c r="N100" i="5"/>
  <c r="P75" i="5"/>
  <c r="P125" i="5"/>
  <c r="P140" i="5"/>
  <c r="P84" i="5"/>
  <c r="N164" i="5"/>
  <c r="P162" i="5"/>
  <c r="L71" i="5"/>
  <c r="Q117" i="5"/>
  <c r="O176" i="5"/>
  <c r="P147" i="5"/>
  <c r="O114" i="5"/>
  <c r="L166" i="5"/>
  <c r="M132" i="5"/>
  <c r="O71" i="5"/>
  <c r="N104" i="5"/>
  <c r="Q105" i="5"/>
  <c r="O164" i="5"/>
  <c r="O167" i="5"/>
  <c r="O163" i="5"/>
  <c r="N162" i="5"/>
  <c r="Q71" i="5"/>
  <c r="P104" i="5"/>
  <c r="M105" i="5"/>
  <c r="L72" i="5"/>
  <c r="N134" i="5"/>
  <c r="Q134" i="5"/>
  <c r="Q82" i="5"/>
  <c r="N113" i="5"/>
  <c r="O102" i="5"/>
  <c r="P72" i="5"/>
  <c r="L134" i="5"/>
  <c r="P87" i="5"/>
  <c r="N137" i="5"/>
  <c r="P169" i="5"/>
  <c r="O119" i="5"/>
  <c r="M134" i="5"/>
  <c r="M82" i="5"/>
  <c r="O99" i="5"/>
  <c r="O83" i="5"/>
  <c r="L133" i="5"/>
  <c r="O98" i="5"/>
  <c r="P174" i="5"/>
  <c r="O84" i="5"/>
  <c r="O146" i="5"/>
  <c r="M109" i="5"/>
  <c r="M99" i="5"/>
  <c r="M83" i="5"/>
  <c r="P133" i="5"/>
  <c r="M98" i="5"/>
  <c r="M107" i="5"/>
  <c r="L187" i="5"/>
  <c r="L174" i="5"/>
  <c r="M84" i="5"/>
  <c r="M146" i="5"/>
  <c r="O109" i="5"/>
  <c r="L48" i="5"/>
  <c r="P48" i="5"/>
  <c r="N48" i="5"/>
  <c r="Q48" i="5"/>
  <c r="O48" i="5"/>
  <c r="M48" i="5"/>
  <c r="P49" i="5"/>
  <c r="L49" i="5"/>
  <c r="N49" i="5"/>
  <c r="Q49" i="5"/>
  <c r="M49" i="5"/>
  <c r="O49" i="5"/>
  <c r="O51" i="5"/>
  <c r="Q51" i="5"/>
  <c r="M51" i="5"/>
  <c r="P50" i="5"/>
  <c r="N50" i="5"/>
  <c r="L50" i="5"/>
  <c r="P51" i="5"/>
  <c r="N51" i="5"/>
  <c r="L51" i="5"/>
  <c r="Q50" i="5"/>
  <c r="M50" i="5"/>
  <c r="O50" i="5"/>
  <c r="AO175" i="4"/>
  <c r="AO139" i="4"/>
  <c r="AO120" i="4"/>
  <c r="AO115" i="4"/>
  <c r="D50" i="6"/>
  <c r="AO144" i="4"/>
  <c r="AO145" i="4"/>
  <c r="AO83" i="4"/>
  <c r="AO162" i="4"/>
  <c r="AO196" i="4"/>
  <c r="AO85" i="4"/>
  <c r="AO174" i="4"/>
  <c r="AO89" i="4"/>
  <c r="AP77" i="4"/>
  <c r="AO88" i="4"/>
  <c r="AO155" i="4"/>
  <c r="AO124" i="4"/>
  <c r="AO141" i="4"/>
  <c r="AT149" i="4"/>
  <c r="AS71" i="4"/>
  <c r="AO173" i="4"/>
  <c r="AO151" i="4"/>
  <c r="AO91" i="4"/>
  <c r="AP161" i="4"/>
  <c r="AO105" i="4"/>
  <c r="AO154" i="4"/>
  <c r="AO119" i="4"/>
  <c r="AO96" i="4"/>
  <c r="AO167" i="4"/>
  <c r="AS118" i="4"/>
  <c r="AT113" i="4"/>
  <c r="AO112" i="4"/>
  <c r="AO129" i="4"/>
  <c r="AS110" i="4"/>
  <c r="AO74" i="4"/>
  <c r="AO84" i="4"/>
  <c r="AO127" i="4"/>
  <c r="AO77" i="4"/>
  <c r="AP52" i="4"/>
  <c r="AO126" i="4"/>
  <c r="AO133" i="4"/>
  <c r="AO194" i="4"/>
  <c r="AO170" i="4"/>
  <c r="AO183" i="4"/>
  <c r="AS113" i="4"/>
  <c r="AS188" i="4"/>
  <c r="AS102" i="4"/>
  <c r="AS177" i="4"/>
  <c r="AS187" i="4"/>
  <c r="AS108" i="4"/>
  <c r="AO182" i="4"/>
  <c r="AO195" i="4"/>
  <c r="AO100" i="4"/>
  <c r="AO109" i="4"/>
  <c r="AS150" i="4"/>
  <c r="AS86" i="4"/>
  <c r="AS87" i="4"/>
  <c r="AO69" i="4"/>
  <c r="AO72" i="4"/>
  <c r="AS97" i="4"/>
  <c r="AT173" i="4"/>
  <c r="AS143" i="4"/>
  <c r="AO81" i="4"/>
  <c r="AS65" i="4"/>
  <c r="AO90" i="4"/>
  <c r="AS156" i="4"/>
  <c r="AS132" i="4"/>
  <c r="AS106" i="4"/>
  <c r="AS123" i="4"/>
  <c r="AO179" i="4"/>
  <c r="AS184" i="4"/>
  <c r="AS70" i="4"/>
  <c r="AS130" i="4"/>
  <c r="AO114" i="4"/>
  <c r="AO117" i="4"/>
  <c r="AO75" i="4"/>
  <c r="AP101" i="4"/>
  <c r="AO157" i="4"/>
  <c r="AO138" i="4"/>
  <c r="AP89" i="4"/>
  <c r="AS101" i="4"/>
  <c r="AO103" i="4"/>
  <c r="AS52" i="4"/>
  <c r="AS142" i="4"/>
  <c r="AS172" i="4"/>
  <c r="AO116" i="4"/>
  <c r="AO159" i="4"/>
  <c r="AO79" i="4"/>
  <c r="AO128" i="4"/>
  <c r="AO171" i="4"/>
  <c r="AO189" i="4"/>
  <c r="AO73" i="4"/>
  <c r="AT185" i="4"/>
  <c r="AS99" i="4"/>
  <c r="AO98" i="4"/>
  <c r="AO67" i="4"/>
  <c r="AO125" i="4"/>
  <c r="AO185" i="4"/>
  <c r="AS111" i="4"/>
  <c r="AO158" i="4"/>
  <c r="AO78" i="4"/>
  <c r="P21" i="5"/>
  <c r="N21" i="5"/>
  <c r="L21" i="5"/>
  <c r="P20" i="5"/>
  <c r="N20" i="5"/>
  <c r="L20" i="5"/>
  <c r="P27" i="5"/>
  <c r="N27" i="5"/>
  <c r="L27" i="5"/>
  <c r="P24" i="5"/>
  <c r="N24" i="5"/>
  <c r="L24" i="5"/>
  <c r="Q41" i="5"/>
  <c r="O41" i="5"/>
  <c r="M41" i="5"/>
  <c r="D57" i="6"/>
  <c r="L3" i="5"/>
  <c r="P3" i="5"/>
  <c r="N3" i="5"/>
  <c r="P52" i="5"/>
  <c r="N52" i="5"/>
  <c r="L52" i="5"/>
  <c r="O31" i="5"/>
  <c r="M31" i="5"/>
  <c r="Q31" i="5"/>
  <c r="N14" i="5"/>
  <c r="P14" i="5"/>
  <c r="L14" i="5"/>
  <c r="Q37" i="5"/>
  <c r="O37" i="5"/>
  <c r="M37" i="5"/>
  <c r="P41" i="5"/>
  <c r="N41" i="5"/>
  <c r="L41" i="5"/>
  <c r="Q5" i="5"/>
  <c r="O5" i="5"/>
  <c r="M5" i="5"/>
  <c r="O36" i="5"/>
  <c r="M36" i="5"/>
  <c r="Q36" i="5"/>
  <c r="Q30" i="5"/>
  <c r="M30" i="5"/>
  <c r="O30" i="5"/>
  <c r="L37" i="5"/>
  <c r="N37" i="5"/>
  <c r="P37" i="5"/>
  <c r="L28" i="5"/>
  <c r="P28" i="5"/>
  <c r="N28" i="5"/>
  <c r="P43" i="5"/>
  <c r="N43" i="5"/>
  <c r="L43" i="5"/>
  <c r="Q20" i="5"/>
  <c r="O20" i="5"/>
  <c r="M20" i="5"/>
  <c r="P44" i="5"/>
  <c r="N44" i="5"/>
  <c r="L44" i="5"/>
  <c r="D61" i="6"/>
  <c r="Q3" i="5"/>
  <c r="O3" i="5"/>
  <c r="M3" i="5"/>
  <c r="P4" i="5"/>
  <c r="N4" i="5"/>
  <c r="L4" i="5"/>
  <c r="Q28" i="5"/>
  <c r="M28" i="5"/>
  <c r="O28" i="5"/>
  <c r="Q40" i="5"/>
  <c r="M40" i="5"/>
  <c r="O40" i="5"/>
  <c r="Q45" i="5"/>
  <c r="O45" i="5"/>
  <c r="M45" i="5"/>
  <c r="P13" i="5"/>
  <c r="L13" i="5"/>
  <c r="N13" i="5"/>
  <c r="P42" i="5"/>
  <c r="L42" i="5"/>
  <c r="N42" i="5"/>
  <c r="Q23" i="5"/>
  <c r="O23" i="5"/>
  <c r="M23" i="5"/>
  <c r="O26" i="5"/>
  <c r="Q26" i="5"/>
  <c r="M26" i="5"/>
  <c r="P32" i="5"/>
  <c r="N32" i="5"/>
  <c r="L32" i="5"/>
  <c r="Q39" i="5"/>
  <c r="O39" i="5"/>
  <c r="M39" i="5"/>
  <c r="O14" i="5"/>
  <c r="Q14" i="5"/>
  <c r="M14" i="5"/>
  <c r="N16" i="5"/>
  <c r="L16" i="5"/>
  <c r="P16" i="5"/>
  <c r="O19" i="5"/>
  <c r="M19" i="5"/>
  <c r="Q19" i="5"/>
  <c r="Q13" i="5"/>
  <c r="O13" i="5"/>
  <c r="M13" i="5"/>
  <c r="Q8" i="5"/>
  <c r="O8" i="5"/>
  <c r="M8" i="5"/>
  <c r="Q25" i="5"/>
  <c r="M25" i="5"/>
  <c r="O25" i="5"/>
  <c r="P36" i="5"/>
  <c r="N36" i="5"/>
  <c r="L36" i="5"/>
  <c r="P33" i="5"/>
  <c r="N33" i="5"/>
  <c r="L33" i="5"/>
  <c r="P12" i="5"/>
  <c r="N12" i="5"/>
  <c r="L12" i="5"/>
  <c r="N23" i="5"/>
  <c r="L23" i="5"/>
  <c r="P23" i="5"/>
  <c r="P29" i="5"/>
  <c r="N29" i="5"/>
  <c r="L29" i="5"/>
  <c r="Q44" i="5"/>
  <c r="O44" i="5"/>
  <c r="M44" i="5"/>
  <c r="Q18" i="5"/>
  <c r="M18" i="5"/>
  <c r="O18" i="5"/>
  <c r="P31" i="5"/>
  <c r="N31" i="5"/>
  <c r="L31" i="5"/>
  <c r="Q29" i="5"/>
  <c r="O29" i="5"/>
  <c r="M29" i="5"/>
  <c r="Q33" i="5"/>
  <c r="O33" i="5"/>
  <c r="M33" i="5"/>
  <c r="P38" i="5"/>
  <c r="N38" i="5"/>
  <c r="L38" i="5"/>
  <c r="P11" i="5"/>
  <c r="N11" i="5"/>
  <c r="L11" i="5"/>
  <c r="Q27" i="5"/>
  <c r="O27" i="5"/>
  <c r="M27" i="5"/>
  <c r="Q22" i="5"/>
  <c r="O22" i="5"/>
  <c r="M22" i="5"/>
  <c r="L30" i="5"/>
  <c r="N30" i="5"/>
  <c r="P30" i="5"/>
  <c r="Q7" i="5"/>
  <c r="O7" i="5"/>
  <c r="M7" i="5"/>
  <c r="Q11" i="5"/>
  <c r="O11" i="5"/>
  <c r="M11" i="5"/>
  <c r="P45" i="5"/>
  <c r="N45" i="5"/>
  <c r="L45" i="5"/>
  <c r="Q16" i="5"/>
  <c r="M16" i="5"/>
  <c r="O16" i="5"/>
  <c r="P34" i="5"/>
  <c r="N34" i="5"/>
  <c r="L34" i="5"/>
  <c r="P39" i="5"/>
  <c r="N39" i="5"/>
  <c r="L39" i="5"/>
  <c r="O46" i="5"/>
  <c r="M46" i="5"/>
  <c r="Q46" i="5"/>
  <c r="M12" i="5"/>
  <c r="Q12" i="5"/>
  <c r="O12" i="5"/>
  <c r="Q34" i="5"/>
  <c r="O34" i="5"/>
  <c r="M34" i="5"/>
  <c r="Q52" i="5"/>
  <c r="O52" i="5"/>
  <c r="M52" i="5"/>
  <c r="P8" i="5"/>
  <c r="N8" i="5"/>
  <c r="L8" i="5"/>
  <c r="P15" i="5"/>
  <c r="N15" i="5"/>
  <c r="L15" i="5"/>
  <c r="N25" i="5"/>
  <c r="L25" i="5"/>
  <c r="P25" i="5"/>
  <c r="Q9" i="5"/>
  <c r="O9" i="5"/>
  <c r="M9" i="5"/>
  <c r="O21" i="5"/>
  <c r="M21" i="5"/>
  <c r="Q21" i="5"/>
  <c r="P17" i="5"/>
  <c r="N17" i="5"/>
  <c r="L17" i="5"/>
  <c r="Q32" i="5"/>
  <c r="O32" i="5"/>
  <c r="M32" i="5"/>
  <c r="N19" i="5"/>
  <c r="L19" i="5"/>
  <c r="P19" i="5"/>
  <c r="Q17" i="5"/>
  <c r="O17" i="5"/>
  <c r="M17" i="5"/>
  <c r="M24" i="5"/>
  <c r="Q24" i="5"/>
  <c r="O24" i="5"/>
  <c r="P40" i="5"/>
  <c r="N40" i="5"/>
  <c r="L40" i="5"/>
  <c r="N22" i="5"/>
  <c r="L22" i="5"/>
  <c r="P22" i="5"/>
  <c r="L26" i="5"/>
  <c r="N26" i="5"/>
  <c r="P26" i="5"/>
  <c r="M35" i="5"/>
  <c r="Q35" i="5"/>
  <c r="O35" i="5"/>
  <c r="Q10" i="5"/>
  <c r="O10" i="5"/>
  <c r="M10" i="5"/>
  <c r="P10" i="5"/>
  <c r="L10" i="5"/>
  <c r="N10" i="5"/>
  <c r="Q43" i="5"/>
  <c r="O43" i="5"/>
  <c r="M43" i="5"/>
  <c r="P46" i="5"/>
  <c r="N46" i="5"/>
  <c r="L46" i="5"/>
  <c r="P9" i="5"/>
  <c r="N9" i="5"/>
  <c r="L9" i="5"/>
  <c r="P7" i="5"/>
  <c r="N7" i="5"/>
  <c r="L7" i="5"/>
  <c r="Q42" i="5"/>
  <c r="O42" i="5"/>
  <c r="M42" i="5"/>
  <c r="P5" i="5"/>
  <c r="N5" i="5"/>
  <c r="L5" i="5"/>
  <c r="M38" i="5"/>
  <c r="O38" i="5"/>
  <c r="Q38" i="5"/>
  <c r="O15" i="5"/>
  <c r="M15" i="5"/>
  <c r="Q15" i="5"/>
  <c r="N18" i="5"/>
  <c r="L18" i="5"/>
  <c r="P18" i="5"/>
  <c r="P35" i="5"/>
  <c r="N35" i="5"/>
  <c r="L35" i="5"/>
  <c r="D39" i="6"/>
  <c r="T4" i="4"/>
  <c r="D36" i="6" s="1"/>
  <c r="D38" i="6"/>
  <c r="D40" i="6"/>
  <c r="C12" i="7"/>
  <c r="X4" i="4"/>
  <c r="D37" i="6" s="1"/>
  <c r="D51" i="6" l="1"/>
  <c r="D52" i="6"/>
  <c r="D48" i="6"/>
  <c r="D49" i="6"/>
  <c r="D59" i="6"/>
  <c r="D58" i="6"/>
  <c r="D60" i="6"/>
  <c r="D55" i="6"/>
  <c r="D56" i="6"/>
  <c r="D54" i="6"/>
  <c r="K3" i="3"/>
  <c r="J3" i="3"/>
  <c r="D3" i="2"/>
  <c r="F3" i="2" l="1"/>
  <c r="L3" i="2"/>
  <c r="O3" i="2" s="1"/>
  <c r="M3" i="2"/>
  <c r="P3" i="2" s="1"/>
  <c r="P3" i="3"/>
  <c r="L3" i="3"/>
  <c r="R3" i="3"/>
  <c r="N3" i="3"/>
  <c r="Q3" i="3"/>
  <c r="M3" i="3"/>
  <c r="S3" i="3"/>
  <c r="O3" i="3"/>
  <c r="D24" i="6"/>
  <c r="D29" i="6"/>
  <c r="N3" i="2"/>
  <c r="Q3" i="2" s="1"/>
  <c r="D4" i="2"/>
  <c r="L4" i="2" s="1"/>
  <c r="O4" i="2" s="1"/>
  <c r="D5" i="2"/>
  <c r="L5" i="2" s="1"/>
  <c r="O5" i="2" s="1"/>
  <c r="D6" i="2"/>
  <c r="L6" i="2" s="1"/>
  <c r="O6" i="2" s="1"/>
  <c r="D7" i="2"/>
  <c r="L7" i="2" s="1"/>
  <c r="O7" i="2" s="1"/>
  <c r="D8" i="2"/>
  <c r="L8" i="2" s="1"/>
  <c r="O8" i="2" s="1"/>
  <c r="D9" i="2"/>
  <c r="L9" i="2" s="1"/>
  <c r="O9" i="2" s="1"/>
  <c r="D10" i="2"/>
  <c r="L10" i="2" s="1"/>
  <c r="O10" i="2" s="1"/>
  <c r="D11" i="2"/>
  <c r="L11" i="2" s="1"/>
  <c r="O11" i="2" s="1"/>
  <c r="D12" i="2"/>
  <c r="L12" i="2" s="1"/>
  <c r="O12" i="2" s="1"/>
  <c r="D13" i="2"/>
  <c r="L13" i="2" s="1"/>
  <c r="O13" i="2" s="1"/>
  <c r="D14" i="2"/>
  <c r="L14" i="2" s="1"/>
  <c r="O14" i="2" s="1"/>
  <c r="D15" i="2"/>
  <c r="L15" i="2" s="1"/>
  <c r="O15" i="2" s="1"/>
  <c r="D16" i="2"/>
  <c r="L16" i="2" s="1"/>
  <c r="O16" i="2" s="1"/>
  <c r="D17" i="2"/>
  <c r="L17" i="2" s="1"/>
  <c r="O17" i="2" s="1"/>
  <c r="D18" i="2"/>
  <c r="L18" i="2" s="1"/>
  <c r="O18" i="2" s="1"/>
  <c r="D19" i="2"/>
  <c r="L19" i="2" s="1"/>
  <c r="O19" i="2" s="1"/>
  <c r="D20" i="2"/>
  <c r="L20" i="2" s="1"/>
  <c r="O20" i="2" s="1"/>
  <c r="D21" i="2"/>
  <c r="L21" i="2" s="1"/>
  <c r="O21" i="2" s="1"/>
  <c r="D22" i="2"/>
  <c r="L22" i="2" s="1"/>
  <c r="O22" i="2" s="1"/>
  <c r="D23" i="2"/>
  <c r="L23" i="2" s="1"/>
  <c r="O23" i="2" s="1"/>
  <c r="D24" i="2"/>
  <c r="L24" i="2" s="1"/>
  <c r="O24" i="2" s="1"/>
  <c r="D25" i="2"/>
  <c r="L25" i="2" s="1"/>
  <c r="O25" i="2" s="1"/>
  <c r="D26" i="2"/>
  <c r="L26" i="2" s="1"/>
  <c r="O26" i="2" s="1"/>
  <c r="D27" i="2"/>
  <c r="L27" i="2" s="1"/>
  <c r="O27" i="2" s="1"/>
  <c r="D28" i="2"/>
  <c r="L28" i="2" s="1"/>
  <c r="O28" i="2" s="1"/>
  <c r="D29" i="2"/>
  <c r="L29" i="2" s="1"/>
  <c r="O29" i="2" s="1"/>
  <c r="D30" i="2"/>
  <c r="L30" i="2" s="1"/>
  <c r="O30" i="2" s="1"/>
  <c r="D31" i="2"/>
  <c r="L31" i="2" s="1"/>
  <c r="O31" i="2" s="1"/>
  <c r="D32" i="2"/>
  <c r="L32" i="2" s="1"/>
  <c r="O32" i="2" s="1"/>
  <c r="D33" i="2"/>
  <c r="L33" i="2" s="1"/>
  <c r="O33" i="2" s="1"/>
  <c r="D34" i="2"/>
  <c r="L34" i="2" s="1"/>
  <c r="O34" i="2" s="1"/>
  <c r="D35" i="2"/>
  <c r="L35" i="2" s="1"/>
  <c r="O35" i="2" s="1"/>
  <c r="D36" i="2"/>
  <c r="L36" i="2" s="1"/>
  <c r="O36" i="2" s="1"/>
  <c r="D37" i="2"/>
  <c r="L37" i="2" s="1"/>
  <c r="O37" i="2" s="1"/>
  <c r="D38" i="2"/>
  <c r="L38" i="2" s="1"/>
  <c r="O38" i="2" s="1"/>
  <c r="D39" i="2"/>
  <c r="L39" i="2" s="1"/>
  <c r="O39" i="2" s="1"/>
  <c r="D40" i="2"/>
  <c r="L40" i="2" s="1"/>
  <c r="O40" i="2" s="1"/>
  <c r="D41" i="2"/>
  <c r="L41" i="2" s="1"/>
  <c r="O41" i="2" s="1"/>
  <c r="D42" i="2"/>
  <c r="L42" i="2" s="1"/>
  <c r="O42" i="2" s="1"/>
  <c r="D43" i="2"/>
  <c r="L43" i="2" s="1"/>
  <c r="O43" i="2" s="1"/>
  <c r="D44" i="2"/>
  <c r="L44" i="2" s="1"/>
  <c r="O44" i="2" s="1"/>
  <c r="D45" i="2"/>
  <c r="L45" i="2" s="1"/>
  <c r="O45" i="2" s="1"/>
  <c r="D52" i="2"/>
  <c r="L52" i="2" s="1"/>
  <c r="O52" i="2" s="1"/>
  <c r="D46" i="2"/>
  <c r="L46" i="2" s="1"/>
  <c r="O46" i="2" s="1"/>
  <c r="D47" i="2"/>
  <c r="L47" i="2" s="1"/>
  <c r="O47" i="2" s="1"/>
  <c r="D48" i="2"/>
  <c r="L48" i="2" s="1"/>
  <c r="O48" i="2" s="1"/>
  <c r="D49" i="2"/>
  <c r="L49" i="2" s="1"/>
  <c r="O49" i="2" s="1"/>
  <c r="D50" i="2"/>
  <c r="D51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F195" i="1"/>
  <c r="E122" i="1" s="1"/>
  <c r="D195" i="1"/>
  <c r="K194" i="1"/>
  <c r="I194" i="1"/>
  <c r="G194" i="1"/>
  <c r="K193" i="1"/>
  <c r="I193" i="1"/>
  <c r="G193" i="1"/>
  <c r="K192" i="1"/>
  <c r="I192" i="1"/>
  <c r="G192" i="1"/>
  <c r="K191" i="1"/>
  <c r="I191" i="1"/>
  <c r="G191" i="1"/>
  <c r="K190" i="1"/>
  <c r="I190" i="1"/>
  <c r="G190" i="1"/>
  <c r="K189" i="1"/>
  <c r="I189" i="1"/>
  <c r="G189" i="1"/>
  <c r="K188" i="1"/>
  <c r="I188" i="1"/>
  <c r="G188" i="1"/>
  <c r="K187" i="1"/>
  <c r="I187" i="1"/>
  <c r="G187" i="1"/>
  <c r="K186" i="1"/>
  <c r="I186" i="1"/>
  <c r="G186" i="1"/>
  <c r="K185" i="1"/>
  <c r="I185" i="1"/>
  <c r="G185" i="1"/>
  <c r="K184" i="1"/>
  <c r="I184" i="1"/>
  <c r="G184" i="1"/>
  <c r="K183" i="1"/>
  <c r="I183" i="1"/>
  <c r="G183" i="1"/>
  <c r="K182" i="1"/>
  <c r="I182" i="1"/>
  <c r="G182" i="1"/>
  <c r="K181" i="1"/>
  <c r="I181" i="1"/>
  <c r="G181" i="1"/>
  <c r="K180" i="1"/>
  <c r="I180" i="1"/>
  <c r="G180" i="1"/>
  <c r="K179" i="1"/>
  <c r="I179" i="1"/>
  <c r="G179" i="1"/>
  <c r="K178" i="1"/>
  <c r="I178" i="1"/>
  <c r="G178" i="1"/>
  <c r="K177" i="1"/>
  <c r="I177" i="1"/>
  <c r="G177" i="1"/>
  <c r="K176" i="1"/>
  <c r="I176" i="1"/>
  <c r="G176" i="1"/>
  <c r="K175" i="1"/>
  <c r="I175" i="1"/>
  <c r="G175" i="1"/>
  <c r="K174" i="1"/>
  <c r="I174" i="1"/>
  <c r="G174" i="1"/>
  <c r="K173" i="1"/>
  <c r="I173" i="1"/>
  <c r="G173" i="1"/>
  <c r="K172" i="1"/>
  <c r="G172" i="1"/>
  <c r="K171" i="1"/>
  <c r="I171" i="1"/>
  <c r="G171" i="1"/>
  <c r="K170" i="1"/>
  <c r="I170" i="1"/>
  <c r="G170" i="1"/>
  <c r="K169" i="1"/>
  <c r="I169" i="1"/>
  <c r="G169" i="1"/>
  <c r="K168" i="1"/>
  <c r="I168" i="1"/>
  <c r="G168" i="1"/>
  <c r="K167" i="1"/>
  <c r="I167" i="1"/>
  <c r="G167" i="1"/>
  <c r="K166" i="1"/>
  <c r="I166" i="1"/>
  <c r="G166" i="1"/>
  <c r="K165" i="1"/>
  <c r="I165" i="1"/>
  <c r="G165" i="1"/>
  <c r="K164" i="1"/>
  <c r="I164" i="1"/>
  <c r="G164" i="1"/>
  <c r="K163" i="1"/>
  <c r="I163" i="1"/>
  <c r="G163" i="1"/>
  <c r="K162" i="1"/>
  <c r="I162" i="1"/>
  <c r="G162" i="1"/>
  <c r="K161" i="1"/>
  <c r="I161" i="1"/>
  <c r="G161" i="1"/>
  <c r="K160" i="1"/>
  <c r="I160" i="1"/>
  <c r="G160" i="1"/>
  <c r="K159" i="1"/>
  <c r="I159" i="1"/>
  <c r="G159" i="1"/>
  <c r="K158" i="1"/>
  <c r="I158" i="1"/>
  <c r="G158" i="1"/>
  <c r="K157" i="1"/>
  <c r="I157" i="1"/>
  <c r="G157" i="1"/>
  <c r="K156" i="1"/>
  <c r="I156" i="1"/>
  <c r="G156" i="1"/>
  <c r="K155" i="1"/>
  <c r="I155" i="1"/>
  <c r="G155" i="1"/>
  <c r="K154" i="1"/>
  <c r="I154" i="1"/>
  <c r="G154" i="1"/>
  <c r="K153" i="1"/>
  <c r="I153" i="1"/>
  <c r="G153" i="1"/>
  <c r="K152" i="1"/>
  <c r="I152" i="1"/>
  <c r="G152" i="1"/>
  <c r="K151" i="1"/>
  <c r="I151" i="1"/>
  <c r="G151" i="1"/>
  <c r="K150" i="1"/>
  <c r="I150" i="1"/>
  <c r="G150" i="1"/>
  <c r="K149" i="1"/>
  <c r="I149" i="1"/>
  <c r="G149" i="1"/>
  <c r="K148" i="1"/>
  <c r="I148" i="1"/>
  <c r="G148" i="1"/>
  <c r="K147" i="1"/>
  <c r="I147" i="1"/>
  <c r="G147" i="1"/>
  <c r="K146" i="1"/>
  <c r="G146" i="1"/>
  <c r="K145" i="1"/>
  <c r="I145" i="1"/>
  <c r="G145" i="1"/>
  <c r="K144" i="1"/>
  <c r="I144" i="1"/>
  <c r="G144" i="1"/>
  <c r="K143" i="1"/>
  <c r="I143" i="1"/>
  <c r="G143" i="1"/>
  <c r="K142" i="1"/>
  <c r="I142" i="1"/>
  <c r="G142" i="1"/>
  <c r="K141" i="1"/>
  <c r="I141" i="1"/>
  <c r="G141" i="1"/>
  <c r="K140" i="1"/>
  <c r="I140" i="1"/>
  <c r="G140" i="1"/>
  <c r="K139" i="1"/>
  <c r="I139" i="1"/>
  <c r="G139" i="1"/>
  <c r="K138" i="1"/>
  <c r="I138" i="1"/>
  <c r="G138" i="1"/>
  <c r="K137" i="1"/>
  <c r="I137" i="1"/>
  <c r="G137" i="1"/>
  <c r="K136" i="1"/>
  <c r="I136" i="1"/>
  <c r="G136" i="1"/>
  <c r="K135" i="1"/>
  <c r="G135" i="1"/>
  <c r="K134" i="1"/>
  <c r="I134" i="1"/>
  <c r="G134" i="1"/>
  <c r="K133" i="1"/>
  <c r="I133" i="1"/>
  <c r="G133" i="1"/>
  <c r="K132" i="1"/>
  <c r="I132" i="1"/>
  <c r="G132" i="1"/>
  <c r="K131" i="1"/>
  <c r="I131" i="1"/>
  <c r="G131" i="1"/>
  <c r="K130" i="1"/>
  <c r="I130" i="1"/>
  <c r="G130" i="1"/>
  <c r="K129" i="1"/>
  <c r="I129" i="1"/>
  <c r="G129" i="1"/>
  <c r="K128" i="1"/>
  <c r="G128" i="1"/>
  <c r="K127" i="1"/>
  <c r="I127" i="1"/>
  <c r="G127" i="1"/>
  <c r="K126" i="1"/>
  <c r="I126" i="1"/>
  <c r="G126" i="1"/>
  <c r="K125" i="1"/>
  <c r="I125" i="1"/>
  <c r="G125" i="1"/>
  <c r="K124" i="1"/>
  <c r="I124" i="1"/>
  <c r="G124" i="1"/>
  <c r="K123" i="1"/>
  <c r="I123" i="1"/>
  <c r="G123" i="1"/>
  <c r="K122" i="1"/>
  <c r="I122" i="1"/>
  <c r="G122" i="1"/>
  <c r="K121" i="1"/>
  <c r="I121" i="1"/>
  <c r="G121" i="1"/>
  <c r="K120" i="1"/>
  <c r="I120" i="1"/>
  <c r="G120" i="1"/>
  <c r="K119" i="1"/>
  <c r="I119" i="1"/>
  <c r="G119" i="1"/>
  <c r="K118" i="1"/>
  <c r="I118" i="1"/>
  <c r="G118" i="1"/>
  <c r="K117" i="1"/>
  <c r="I117" i="1"/>
  <c r="G117" i="1"/>
  <c r="K116" i="1"/>
  <c r="I116" i="1"/>
  <c r="G116" i="1"/>
  <c r="K115" i="1"/>
  <c r="I115" i="1"/>
  <c r="G115" i="1"/>
  <c r="K114" i="1"/>
  <c r="I114" i="1"/>
  <c r="G114" i="1"/>
  <c r="K113" i="1"/>
  <c r="I113" i="1"/>
  <c r="G113" i="1"/>
  <c r="K112" i="1"/>
  <c r="I112" i="1"/>
  <c r="G112" i="1"/>
  <c r="K111" i="1"/>
  <c r="I111" i="1"/>
  <c r="G111" i="1"/>
  <c r="K110" i="1"/>
  <c r="I110" i="1"/>
  <c r="G110" i="1"/>
  <c r="K109" i="1"/>
  <c r="I109" i="1"/>
  <c r="G109" i="1"/>
  <c r="K108" i="1"/>
  <c r="I108" i="1"/>
  <c r="G108" i="1"/>
  <c r="K107" i="1"/>
  <c r="I107" i="1"/>
  <c r="G107" i="1"/>
  <c r="K106" i="1"/>
  <c r="I106" i="1"/>
  <c r="G106" i="1"/>
  <c r="K105" i="1"/>
  <c r="I105" i="1"/>
  <c r="G105" i="1"/>
  <c r="K104" i="1"/>
  <c r="I104" i="1"/>
  <c r="G104" i="1"/>
  <c r="K103" i="1"/>
  <c r="I103" i="1"/>
  <c r="G103" i="1"/>
  <c r="K102" i="1"/>
  <c r="I102" i="1"/>
  <c r="G102" i="1"/>
  <c r="K101" i="1"/>
  <c r="I101" i="1"/>
  <c r="G101" i="1"/>
  <c r="K100" i="1"/>
  <c r="I100" i="1"/>
  <c r="G100" i="1"/>
  <c r="K99" i="1"/>
  <c r="I99" i="1"/>
  <c r="G99" i="1"/>
  <c r="K98" i="1"/>
  <c r="I98" i="1"/>
  <c r="G98" i="1"/>
  <c r="K97" i="1"/>
  <c r="I97" i="1"/>
  <c r="G97" i="1"/>
  <c r="K96" i="1"/>
  <c r="I96" i="1"/>
  <c r="G96" i="1"/>
  <c r="K95" i="1"/>
  <c r="I95" i="1"/>
  <c r="G95" i="1"/>
  <c r="K94" i="1"/>
  <c r="I94" i="1"/>
  <c r="G94" i="1"/>
  <c r="K93" i="1"/>
  <c r="I93" i="1"/>
  <c r="G93" i="1"/>
  <c r="K92" i="1"/>
  <c r="I92" i="1"/>
  <c r="G92" i="1"/>
  <c r="K91" i="1"/>
  <c r="I91" i="1"/>
  <c r="G91" i="1"/>
  <c r="K90" i="1"/>
  <c r="I90" i="1"/>
  <c r="G90" i="1"/>
  <c r="K89" i="1"/>
  <c r="I89" i="1"/>
  <c r="G89" i="1"/>
  <c r="K88" i="1"/>
  <c r="I88" i="1"/>
  <c r="G88" i="1"/>
  <c r="K87" i="1"/>
  <c r="I87" i="1"/>
  <c r="G87" i="1"/>
  <c r="K86" i="1"/>
  <c r="I86" i="1"/>
  <c r="G86" i="1"/>
  <c r="K85" i="1"/>
  <c r="I85" i="1"/>
  <c r="G85" i="1"/>
  <c r="K84" i="1"/>
  <c r="I84" i="1"/>
  <c r="G84" i="1"/>
  <c r="K83" i="1"/>
  <c r="I83" i="1"/>
  <c r="G83" i="1"/>
  <c r="K82" i="1"/>
  <c r="I82" i="1"/>
  <c r="G82" i="1"/>
  <c r="K81" i="1"/>
  <c r="I81" i="1"/>
  <c r="G81" i="1"/>
  <c r="K80" i="1"/>
  <c r="I80" i="1"/>
  <c r="G80" i="1"/>
  <c r="K79" i="1"/>
  <c r="I79" i="1"/>
  <c r="G79" i="1"/>
  <c r="K78" i="1"/>
  <c r="I78" i="1"/>
  <c r="G78" i="1"/>
  <c r="K77" i="1"/>
  <c r="I77" i="1"/>
  <c r="G77" i="1"/>
  <c r="K76" i="1"/>
  <c r="I76" i="1"/>
  <c r="G76" i="1"/>
  <c r="K75" i="1"/>
  <c r="I75" i="1"/>
  <c r="G75" i="1"/>
  <c r="K74" i="1"/>
  <c r="I74" i="1"/>
  <c r="G74" i="1"/>
  <c r="K73" i="1"/>
  <c r="I73" i="1"/>
  <c r="G73" i="1"/>
  <c r="K72" i="1"/>
  <c r="I72" i="1"/>
  <c r="G72" i="1"/>
  <c r="K71" i="1"/>
  <c r="I71" i="1"/>
  <c r="G71" i="1"/>
  <c r="K70" i="1"/>
  <c r="I70" i="1"/>
  <c r="G70" i="1"/>
  <c r="K69" i="1"/>
  <c r="I69" i="1"/>
  <c r="G69" i="1"/>
  <c r="K68" i="1"/>
  <c r="I68" i="1"/>
  <c r="G68" i="1"/>
  <c r="K67" i="1"/>
  <c r="I67" i="1"/>
  <c r="G67" i="1"/>
  <c r="K66" i="1"/>
  <c r="I66" i="1"/>
  <c r="G66" i="1"/>
  <c r="K65" i="1"/>
  <c r="I65" i="1"/>
  <c r="G65" i="1"/>
  <c r="K64" i="1"/>
  <c r="I64" i="1"/>
  <c r="G64" i="1"/>
  <c r="K63" i="1"/>
  <c r="I63" i="1"/>
  <c r="G63" i="1"/>
  <c r="K62" i="1"/>
  <c r="I62" i="1"/>
  <c r="G62" i="1"/>
  <c r="K61" i="1"/>
  <c r="I61" i="1"/>
  <c r="G61" i="1"/>
  <c r="K60" i="1"/>
  <c r="I60" i="1"/>
  <c r="G60" i="1"/>
  <c r="K59" i="1"/>
  <c r="I59" i="1"/>
  <c r="G59" i="1"/>
  <c r="K58" i="1"/>
  <c r="I58" i="1"/>
  <c r="G58" i="1"/>
  <c r="K57" i="1"/>
  <c r="I57" i="1"/>
  <c r="G57" i="1"/>
  <c r="K56" i="1"/>
  <c r="I56" i="1"/>
  <c r="G56" i="1"/>
  <c r="K55" i="1"/>
  <c r="I55" i="1"/>
  <c r="G55" i="1"/>
  <c r="K54" i="1"/>
  <c r="I54" i="1"/>
  <c r="G54" i="1"/>
  <c r="K53" i="1"/>
  <c r="I53" i="1"/>
  <c r="G53" i="1"/>
  <c r="K52" i="1"/>
  <c r="I52" i="1"/>
  <c r="G52" i="1"/>
  <c r="K50" i="1"/>
  <c r="I50" i="1"/>
  <c r="G50" i="1"/>
  <c r="K49" i="1"/>
  <c r="I49" i="1"/>
  <c r="G49" i="1"/>
  <c r="K48" i="1"/>
  <c r="I48" i="1"/>
  <c r="G48" i="1"/>
  <c r="K47" i="1"/>
  <c r="I47" i="1"/>
  <c r="G47" i="1"/>
  <c r="K46" i="1"/>
  <c r="G46" i="1"/>
  <c r="K45" i="1"/>
  <c r="I45" i="1"/>
  <c r="G45" i="1"/>
  <c r="K51" i="1"/>
  <c r="G51" i="1"/>
  <c r="K44" i="1"/>
  <c r="I44" i="1"/>
  <c r="G44" i="1"/>
  <c r="K43" i="1"/>
  <c r="I43" i="1"/>
  <c r="G43" i="1"/>
  <c r="K42" i="1"/>
  <c r="I42" i="1"/>
  <c r="G42" i="1"/>
  <c r="K41" i="1"/>
  <c r="I41" i="1"/>
  <c r="G41" i="1"/>
  <c r="K40" i="1"/>
  <c r="I40" i="1"/>
  <c r="G40" i="1"/>
  <c r="K39" i="1"/>
  <c r="I39" i="1"/>
  <c r="G39" i="1"/>
  <c r="K38" i="1"/>
  <c r="I38" i="1"/>
  <c r="G38" i="1"/>
  <c r="K37" i="1"/>
  <c r="I37" i="1"/>
  <c r="G37" i="1"/>
  <c r="K36" i="1"/>
  <c r="I36" i="1"/>
  <c r="G36" i="1"/>
  <c r="K35" i="1"/>
  <c r="I35" i="1"/>
  <c r="G35" i="1"/>
  <c r="K34" i="1"/>
  <c r="I34" i="1"/>
  <c r="G34" i="1"/>
  <c r="K33" i="1"/>
  <c r="I33" i="1"/>
  <c r="G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7" i="1"/>
  <c r="I17" i="1"/>
  <c r="G1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G8" i="1"/>
  <c r="K7" i="1"/>
  <c r="I7" i="1"/>
  <c r="G7" i="1"/>
  <c r="K6" i="1"/>
  <c r="I6" i="1"/>
  <c r="G6" i="1"/>
  <c r="K5" i="1"/>
  <c r="I5" i="1"/>
  <c r="G5" i="1"/>
  <c r="K4" i="1"/>
  <c r="I4" i="1"/>
  <c r="G4" i="1"/>
  <c r="K3" i="1"/>
  <c r="I3" i="1"/>
  <c r="G3" i="1"/>
  <c r="K2" i="1"/>
  <c r="I2" i="1"/>
  <c r="G2" i="1"/>
  <c r="L137" i="2" l="1"/>
  <c r="O137" i="2" s="1"/>
  <c r="F184" i="2"/>
  <c r="L184" i="2"/>
  <c r="O184" i="2" s="1"/>
  <c r="F168" i="2"/>
  <c r="L168" i="2"/>
  <c r="O168" i="2" s="1"/>
  <c r="F151" i="2"/>
  <c r="L151" i="2"/>
  <c r="O151" i="2" s="1"/>
  <c r="F134" i="2"/>
  <c r="L134" i="2"/>
  <c r="O134" i="2" s="1"/>
  <c r="F118" i="2"/>
  <c r="L118" i="2"/>
  <c r="O118" i="2" s="1"/>
  <c r="F102" i="2"/>
  <c r="L102" i="2"/>
  <c r="O102" i="2" s="1"/>
  <c r="F86" i="2"/>
  <c r="L86" i="2"/>
  <c r="O86" i="2" s="1"/>
  <c r="F70" i="2"/>
  <c r="L70" i="2"/>
  <c r="O70" i="2" s="1"/>
  <c r="F54" i="2"/>
  <c r="L54" i="2"/>
  <c r="O54" i="2" s="1"/>
  <c r="R37" i="2"/>
  <c r="AA37" i="2"/>
  <c r="U37" i="2"/>
  <c r="AD37" i="2"/>
  <c r="X37" i="2"/>
  <c r="R21" i="2"/>
  <c r="AA21" i="2"/>
  <c r="U21" i="2"/>
  <c r="AD21" i="2"/>
  <c r="X21" i="2"/>
  <c r="R5" i="2"/>
  <c r="AD5" i="2"/>
  <c r="AA5" i="2"/>
  <c r="U5" i="2"/>
  <c r="X5" i="2"/>
  <c r="F183" i="2"/>
  <c r="L183" i="2"/>
  <c r="O183" i="2" s="1"/>
  <c r="F167" i="2"/>
  <c r="L167" i="2"/>
  <c r="O167" i="2" s="1"/>
  <c r="F150" i="2"/>
  <c r="L150" i="2"/>
  <c r="O150" i="2" s="1"/>
  <c r="F133" i="2"/>
  <c r="L133" i="2"/>
  <c r="O133" i="2" s="1"/>
  <c r="F117" i="2"/>
  <c r="L117" i="2"/>
  <c r="O117" i="2" s="1"/>
  <c r="F101" i="2"/>
  <c r="L101" i="2"/>
  <c r="O101" i="2" s="1"/>
  <c r="F85" i="2"/>
  <c r="L85" i="2"/>
  <c r="O85" i="2" s="1"/>
  <c r="F69" i="2"/>
  <c r="L69" i="2"/>
  <c r="O69" i="2" s="1"/>
  <c r="F51" i="2"/>
  <c r="L51" i="2"/>
  <c r="O51" i="2" s="1"/>
  <c r="R36" i="2"/>
  <c r="X36" i="2"/>
  <c r="AD36" i="2"/>
  <c r="AA36" i="2"/>
  <c r="U36" i="2"/>
  <c r="R20" i="2"/>
  <c r="X20" i="2"/>
  <c r="AD20" i="2"/>
  <c r="AA20" i="2"/>
  <c r="U20" i="2"/>
  <c r="R4" i="2"/>
  <c r="X4" i="2"/>
  <c r="AD4" i="2"/>
  <c r="AA4" i="2"/>
  <c r="U4" i="2"/>
  <c r="F182" i="2"/>
  <c r="L182" i="2"/>
  <c r="O182" i="2" s="1"/>
  <c r="F166" i="2"/>
  <c r="L166" i="2"/>
  <c r="O166" i="2" s="1"/>
  <c r="F149" i="2"/>
  <c r="L149" i="2"/>
  <c r="O149" i="2" s="1"/>
  <c r="F132" i="2"/>
  <c r="L132" i="2"/>
  <c r="O132" i="2" s="1"/>
  <c r="F116" i="2"/>
  <c r="L116" i="2"/>
  <c r="O116" i="2" s="1"/>
  <c r="F100" i="2"/>
  <c r="L100" i="2"/>
  <c r="O100" i="2" s="1"/>
  <c r="F84" i="2"/>
  <c r="L84" i="2"/>
  <c r="O84" i="2" s="1"/>
  <c r="F68" i="2"/>
  <c r="L68" i="2"/>
  <c r="O68" i="2" s="1"/>
  <c r="F50" i="2"/>
  <c r="L50" i="2"/>
  <c r="O50" i="2" s="1"/>
  <c r="R35" i="2"/>
  <c r="AD35" i="2"/>
  <c r="AA35" i="2"/>
  <c r="U35" i="2"/>
  <c r="X35" i="2"/>
  <c r="R19" i="2"/>
  <c r="AD19" i="2"/>
  <c r="X19" i="2"/>
  <c r="AA19" i="2"/>
  <c r="U19" i="2"/>
  <c r="F181" i="2"/>
  <c r="L181" i="2"/>
  <c r="O181" i="2" s="1"/>
  <c r="F165" i="2"/>
  <c r="L165" i="2"/>
  <c r="O165" i="2" s="1"/>
  <c r="F148" i="2"/>
  <c r="L148" i="2"/>
  <c r="O148" i="2" s="1"/>
  <c r="F131" i="2"/>
  <c r="L131" i="2"/>
  <c r="O131" i="2" s="1"/>
  <c r="F115" i="2"/>
  <c r="L115" i="2"/>
  <c r="O115" i="2" s="1"/>
  <c r="F99" i="2"/>
  <c r="L99" i="2"/>
  <c r="O99" i="2" s="1"/>
  <c r="F83" i="2"/>
  <c r="L83" i="2"/>
  <c r="O83" i="2" s="1"/>
  <c r="F67" i="2"/>
  <c r="L67" i="2"/>
  <c r="O67" i="2" s="1"/>
  <c r="R49" i="2"/>
  <c r="AD49" i="2"/>
  <c r="X49" i="2"/>
  <c r="AA49" i="2"/>
  <c r="U49" i="2"/>
  <c r="R34" i="2"/>
  <c r="AD34" i="2"/>
  <c r="X34" i="2"/>
  <c r="U34" i="2"/>
  <c r="AA34" i="2"/>
  <c r="R18" i="2"/>
  <c r="AD18" i="2"/>
  <c r="X18" i="2"/>
  <c r="U18" i="2"/>
  <c r="AA18" i="2"/>
  <c r="F180" i="2"/>
  <c r="L180" i="2"/>
  <c r="O180" i="2" s="1"/>
  <c r="F164" i="2"/>
  <c r="L164" i="2"/>
  <c r="O164" i="2" s="1"/>
  <c r="F147" i="2"/>
  <c r="L147" i="2"/>
  <c r="O147" i="2" s="1"/>
  <c r="F130" i="2"/>
  <c r="L130" i="2"/>
  <c r="O130" i="2" s="1"/>
  <c r="F114" i="2"/>
  <c r="L114" i="2"/>
  <c r="O114" i="2" s="1"/>
  <c r="F98" i="2"/>
  <c r="L98" i="2"/>
  <c r="O98" i="2" s="1"/>
  <c r="F82" i="2"/>
  <c r="L82" i="2"/>
  <c r="O82" i="2" s="1"/>
  <c r="F66" i="2"/>
  <c r="L66" i="2"/>
  <c r="O66" i="2" s="1"/>
  <c r="R48" i="2"/>
  <c r="AA48" i="2"/>
  <c r="AD48" i="2"/>
  <c r="U48" i="2"/>
  <c r="X48" i="2"/>
  <c r="R33" i="2"/>
  <c r="AA33" i="2"/>
  <c r="AD33" i="2"/>
  <c r="U33" i="2"/>
  <c r="X33" i="2"/>
  <c r="R17" i="2"/>
  <c r="AA17" i="2"/>
  <c r="U17" i="2"/>
  <c r="AD17" i="2"/>
  <c r="X17" i="2"/>
  <c r="F195" i="2"/>
  <c r="L195" i="2"/>
  <c r="O195" i="2" s="1"/>
  <c r="F179" i="2"/>
  <c r="L179" i="2"/>
  <c r="O179" i="2" s="1"/>
  <c r="F163" i="2"/>
  <c r="L163" i="2"/>
  <c r="O163" i="2" s="1"/>
  <c r="F146" i="2"/>
  <c r="L146" i="2"/>
  <c r="O146" i="2" s="1"/>
  <c r="F129" i="2"/>
  <c r="L129" i="2"/>
  <c r="O129" i="2" s="1"/>
  <c r="F113" i="2"/>
  <c r="L113" i="2"/>
  <c r="O113" i="2" s="1"/>
  <c r="F97" i="2"/>
  <c r="L97" i="2"/>
  <c r="O97" i="2" s="1"/>
  <c r="F81" i="2"/>
  <c r="L81" i="2"/>
  <c r="O81" i="2" s="1"/>
  <c r="F65" i="2"/>
  <c r="L65" i="2"/>
  <c r="O65" i="2" s="1"/>
  <c r="R47" i="2"/>
  <c r="AA47" i="2"/>
  <c r="X47" i="2"/>
  <c r="U47" i="2"/>
  <c r="AD47" i="2"/>
  <c r="R32" i="2"/>
  <c r="AA32" i="2"/>
  <c r="X32" i="2"/>
  <c r="AD32" i="2"/>
  <c r="U32" i="2"/>
  <c r="R16" i="2"/>
  <c r="AA16" i="2"/>
  <c r="X16" i="2"/>
  <c r="U16" i="2"/>
  <c r="AD16" i="2"/>
  <c r="F194" i="2"/>
  <c r="L194" i="2"/>
  <c r="O194" i="2" s="1"/>
  <c r="F178" i="2"/>
  <c r="L178" i="2"/>
  <c r="O178" i="2" s="1"/>
  <c r="F162" i="2"/>
  <c r="L162" i="2"/>
  <c r="O162" i="2" s="1"/>
  <c r="F145" i="2"/>
  <c r="L145" i="2"/>
  <c r="O145" i="2" s="1"/>
  <c r="F128" i="2"/>
  <c r="L128" i="2"/>
  <c r="O128" i="2" s="1"/>
  <c r="F112" i="2"/>
  <c r="L112" i="2"/>
  <c r="O112" i="2" s="1"/>
  <c r="F96" i="2"/>
  <c r="L96" i="2"/>
  <c r="O96" i="2" s="1"/>
  <c r="F80" i="2"/>
  <c r="L80" i="2"/>
  <c r="O80" i="2" s="1"/>
  <c r="F64" i="2"/>
  <c r="L64" i="2"/>
  <c r="O64" i="2" s="1"/>
  <c r="R46" i="2"/>
  <c r="AD46" i="2"/>
  <c r="AA46" i="2"/>
  <c r="X46" i="2"/>
  <c r="U46" i="2"/>
  <c r="R31" i="2"/>
  <c r="U31" i="2"/>
  <c r="AD31" i="2"/>
  <c r="AA31" i="2"/>
  <c r="X31" i="2"/>
  <c r="R15" i="2"/>
  <c r="AD15" i="2"/>
  <c r="AA15" i="2"/>
  <c r="X15" i="2"/>
  <c r="U15" i="2"/>
  <c r="F193" i="2"/>
  <c r="L193" i="2"/>
  <c r="O193" i="2" s="1"/>
  <c r="F177" i="2"/>
  <c r="L177" i="2"/>
  <c r="O177" i="2" s="1"/>
  <c r="F161" i="2"/>
  <c r="L161" i="2"/>
  <c r="O161" i="2" s="1"/>
  <c r="F144" i="2"/>
  <c r="L144" i="2"/>
  <c r="O144" i="2" s="1"/>
  <c r="F127" i="2"/>
  <c r="L127" i="2"/>
  <c r="O127" i="2" s="1"/>
  <c r="F111" i="2"/>
  <c r="L111" i="2"/>
  <c r="O111" i="2" s="1"/>
  <c r="F95" i="2"/>
  <c r="L95" i="2"/>
  <c r="O95" i="2" s="1"/>
  <c r="F79" i="2"/>
  <c r="L79" i="2"/>
  <c r="O79" i="2" s="1"/>
  <c r="F63" i="2"/>
  <c r="L63" i="2"/>
  <c r="O63" i="2" s="1"/>
  <c r="R52" i="2"/>
  <c r="AA52" i="2"/>
  <c r="X52" i="2"/>
  <c r="U52" i="2"/>
  <c r="AD52" i="2"/>
  <c r="R30" i="2"/>
  <c r="AA30" i="2"/>
  <c r="X30" i="2"/>
  <c r="U30" i="2"/>
  <c r="AD30" i="2"/>
  <c r="R14" i="2"/>
  <c r="AA14" i="2"/>
  <c r="X14" i="2"/>
  <c r="U14" i="2"/>
  <c r="AD14" i="2"/>
  <c r="F192" i="2"/>
  <c r="L192" i="2"/>
  <c r="O192" i="2" s="1"/>
  <c r="F176" i="2"/>
  <c r="L176" i="2"/>
  <c r="O176" i="2" s="1"/>
  <c r="F160" i="2"/>
  <c r="L160" i="2"/>
  <c r="O160" i="2" s="1"/>
  <c r="F143" i="2"/>
  <c r="L143" i="2"/>
  <c r="O143" i="2" s="1"/>
  <c r="F126" i="2"/>
  <c r="L126" i="2"/>
  <c r="O126" i="2" s="1"/>
  <c r="F110" i="2"/>
  <c r="L110" i="2"/>
  <c r="O110" i="2" s="1"/>
  <c r="F94" i="2"/>
  <c r="L94" i="2"/>
  <c r="O94" i="2" s="1"/>
  <c r="F78" i="2"/>
  <c r="L78" i="2"/>
  <c r="O78" i="2" s="1"/>
  <c r="F62" i="2"/>
  <c r="L62" i="2"/>
  <c r="O62" i="2" s="1"/>
  <c r="R45" i="2"/>
  <c r="AD45" i="2"/>
  <c r="AA45" i="2"/>
  <c r="X45" i="2"/>
  <c r="U45" i="2"/>
  <c r="R29" i="2"/>
  <c r="X29" i="2"/>
  <c r="AD29" i="2"/>
  <c r="AA29" i="2"/>
  <c r="U29" i="2"/>
  <c r="R13" i="2"/>
  <c r="AD13" i="2"/>
  <c r="AA13" i="2"/>
  <c r="X13" i="2"/>
  <c r="U13" i="2"/>
  <c r="F191" i="2"/>
  <c r="L191" i="2"/>
  <c r="O191" i="2" s="1"/>
  <c r="F175" i="2"/>
  <c r="L175" i="2"/>
  <c r="O175" i="2" s="1"/>
  <c r="F159" i="2"/>
  <c r="L159" i="2"/>
  <c r="O159" i="2" s="1"/>
  <c r="F142" i="2"/>
  <c r="L142" i="2"/>
  <c r="O142" i="2" s="1"/>
  <c r="F125" i="2"/>
  <c r="L125" i="2"/>
  <c r="O125" i="2" s="1"/>
  <c r="F109" i="2"/>
  <c r="L109" i="2"/>
  <c r="O109" i="2" s="1"/>
  <c r="F93" i="2"/>
  <c r="L93" i="2"/>
  <c r="O93" i="2" s="1"/>
  <c r="F77" i="2"/>
  <c r="L77" i="2"/>
  <c r="O77" i="2" s="1"/>
  <c r="F61" i="2"/>
  <c r="L61" i="2"/>
  <c r="O61" i="2" s="1"/>
  <c r="R44" i="2"/>
  <c r="AA44" i="2"/>
  <c r="X44" i="2"/>
  <c r="U44" i="2"/>
  <c r="AD44" i="2"/>
  <c r="R28" i="2"/>
  <c r="AD28" i="2"/>
  <c r="AA28" i="2"/>
  <c r="X28" i="2"/>
  <c r="U28" i="2"/>
  <c r="R12" i="2"/>
  <c r="AD12" i="2"/>
  <c r="AA12" i="2"/>
  <c r="X12" i="2"/>
  <c r="U12" i="2"/>
  <c r="F190" i="2"/>
  <c r="L190" i="2"/>
  <c r="O190" i="2" s="1"/>
  <c r="F174" i="2"/>
  <c r="L174" i="2"/>
  <c r="O174" i="2" s="1"/>
  <c r="F158" i="2"/>
  <c r="L158" i="2"/>
  <c r="O158" i="2" s="1"/>
  <c r="F141" i="2"/>
  <c r="L141" i="2"/>
  <c r="O141" i="2" s="1"/>
  <c r="F124" i="2"/>
  <c r="L124" i="2"/>
  <c r="O124" i="2" s="1"/>
  <c r="F108" i="2"/>
  <c r="L108" i="2"/>
  <c r="O108" i="2" s="1"/>
  <c r="F92" i="2"/>
  <c r="L92" i="2"/>
  <c r="O92" i="2" s="1"/>
  <c r="F76" i="2"/>
  <c r="L76" i="2"/>
  <c r="O76" i="2" s="1"/>
  <c r="F60" i="2"/>
  <c r="L60" i="2"/>
  <c r="O60" i="2" s="1"/>
  <c r="R43" i="2"/>
  <c r="X43" i="2"/>
  <c r="AD43" i="2"/>
  <c r="AA43" i="2"/>
  <c r="U43" i="2"/>
  <c r="R27" i="2"/>
  <c r="AD27" i="2"/>
  <c r="AA27" i="2"/>
  <c r="X27" i="2"/>
  <c r="U27" i="2"/>
  <c r="R11" i="2"/>
  <c r="AD11" i="2"/>
  <c r="AA11" i="2"/>
  <c r="X11" i="2"/>
  <c r="U11" i="2"/>
  <c r="F173" i="2"/>
  <c r="L173" i="2"/>
  <c r="O173" i="2" s="1"/>
  <c r="F157" i="2"/>
  <c r="L157" i="2"/>
  <c r="O157" i="2" s="1"/>
  <c r="F140" i="2"/>
  <c r="L140" i="2"/>
  <c r="O140" i="2" s="1"/>
  <c r="F123" i="2"/>
  <c r="L123" i="2"/>
  <c r="O123" i="2" s="1"/>
  <c r="F107" i="2"/>
  <c r="L107" i="2"/>
  <c r="O107" i="2" s="1"/>
  <c r="F91" i="2"/>
  <c r="L91" i="2"/>
  <c r="O91" i="2" s="1"/>
  <c r="F75" i="2"/>
  <c r="L75" i="2"/>
  <c r="O75" i="2" s="1"/>
  <c r="F59" i="2"/>
  <c r="L59" i="2"/>
  <c r="O59" i="2" s="1"/>
  <c r="R42" i="2"/>
  <c r="AD42" i="2"/>
  <c r="AA42" i="2"/>
  <c r="X42" i="2"/>
  <c r="U42" i="2"/>
  <c r="R26" i="2"/>
  <c r="AD26" i="2"/>
  <c r="AA26" i="2"/>
  <c r="X26" i="2"/>
  <c r="U26" i="2"/>
  <c r="R10" i="2"/>
  <c r="AD10" i="2"/>
  <c r="AA10" i="2"/>
  <c r="X10" i="2"/>
  <c r="U10" i="2"/>
  <c r="F189" i="2"/>
  <c r="L189" i="2"/>
  <c r="O189" i="2" s="1"/>
  <c r="F188" i="2"/>
  <c r="L188" i="2"/>
  <c r="O188" i="2" s="1"/>
  <c r="F172" i="2"/>
  <c r="L172" i="2"/>
  <c r="O172" i="2" s="1"/>
  <c r="F155" i="2"/>
  <c r="L155" i="2"/>
  <c r="O155" i="2" s="1"/>
  <c r="F139" i="2"/>
  <c r="L139" i="2"/>
  <c r="O139" i="2" s="1"/>
  <c r="F122" i="2"/>
  <c r="L122" i="2"/>
  <c r="O122" i="2" s="1"/>
  <c r="F106" i="2"/>
  <c r="L106" i="2"/>
  <c r="O106" i="2" s="1"/>
  <c r="F90" i="2"/>
  <c r="L90" i="2"/>
  <c r="O90" i="2" s="1"/>
  <c r="F74" i="2"/>
  <c r="L74" i="2"/>
  <c r="O74" i="2" s="1"/>
  <c r="F58" i="2"/>
  <c r="L58" i="2"/>
  <c r="O58" i="2" s="1"/>
  <c r="R41" i="2"/>
  <c r="AD41" i="2"/>
  <c r="AA41" i="2"/>
  <c r="X41" i="2"/>
  <c r="U41" i="2"/>
  <c r="R25" i="2"/>
  <c r="AD25" i="2"/>
  <c r="AA25" i="2"/>
  <c r="X25" i="2"/>
  <c r="U25" i="2"/>
  <c r="R9" i="2"/>
  <c r="AD9" i="2"/>
  <c r="AA9" i="2"/>
  <c r="X9" i="2"/>
  <c r="U9" i="2"/>
  <c r="F154" i="2"/>
  <c r="L154" i="2"/>
  <c r="O154" i="2" s="1"/>
  <c r="F138" i="2"/>
  <c r="L138" i="2"/>
  <c r="O138" i="2" s="1"/>
  <c r="F121" i="2"/>
  <c r="L121" i="2"/>
  <c r="O121" i="2" s="1"/>
  <c r="F105" i="2"/>
  <c r="L105" i="2"/>
  <c r="O105" i="2" s="1"/>
  <c r="F89" i="2"/>
  <c r="L89" i="2"/>
  <c r="O89" i="2" s="1"/>
  <c r="F73" i="2"/>
  <c r="L73" i="2"/>
  <c r="O73" i="2" s="1"/>
  <c r="F57" i="2"/>
  <c r="L57" i="2"/>
  <c r="O57" i="2" s="1"/>
  <c r="R40" i="2"/>
  <c r="AD40" i="2"/>
  <c r="AA40" i="2"/>
  <c r="X40" i="2"/>
  <c r="U40" i="2"/>
  <c r="R24" i="2"/>
  <c r="AD24" i="2"/>
  <c r="AA24" i="2"/>
  <c r="X24" i="2"/>
  <c r="U24" i="2"/>
  <c r="R8" i="2"/>
  <c r="AD8" i="2"/>
  <c r="AA8" i="2"/>
  <c r="X8" i="2"/>
  <c r="U8" i="2"/>
  <c r="S3" i="2"/>
  <c r="AE3" i="2"/>
  <c r="Y3" i="2"/>
  <c r="AB3" i="2"/>
  <c r="V3" i="2"/>
  <c r="F171" i="2"/>
  <c r="L171" i="2"/>
  <c r="O171" i="2" s="1"/>
  <c r="F186" i="2"/>
  <c r="L186" i="2"/>
  <c r="O186" i="2" s="1"/>
  <c r="F170" i="2"/>
  <c r="L170" i="2"/>
  <c r="O170" i="2" s="1"/>
  <c r="F153" i="2"/>
  <c r="L153" i="2"/>
  <c r="O153" i="2" s="1"/>
  <c r="F120" i="2"/>
  <c r="L120" i="2"/>
  <c r="O120" i="2" s="1"/>
  <c r="F104" i="2"/>
  <c r="L104" i="2"/>
  <c r="O104" i="2" s="1"/>
  <c r="F88" i="2"/>
  <c r="L88" i="2"/>
  <c r="O88" i="2" s="1"/>
  <c r="F72" i="2"/>
  <c r="L72" i="2"/>
  <c r="O72" i="2" s="1"/>
  <c r="F56" i="2"/>
  <c r="L56" i="2"/>
  <c r="O56" i="2" s="1"/>
  <c r="R39" i="2"/>
  <c r="U39" i="2"/>
  <c r="AD39" i="2"/>
  <c r="AA39" i="2"/>
  <c r="X39" i="2"/>
  <c r="R23" i="2"/>
  <c r="U23" i="2"/>
  <c r="AD23" i="2"/>
  <c r="AA23" i="2"/>
  <c r="X23" i="2"/>
  <c r="R7" i="2"/>
  <c r="AA7" i="2"/>
  <c r="U7" i="2"/>
  <c r="X7" i="2"/>
  <c r="AD7" i="2"/>
  <c r="R3" i="2"/>
  <c r="U3" i="2"/>
  <c r="X3" i="2"/>
  <c r="AD3" i="2"/>
  <c r="AA3" i="2"/>
  <c r="F187" i="2"/>
  <c r="L187" i="2"/>
  <c r="O187" i="2" s="1"/>
  <c r="F185" i="2"/>
  <c r="L185" i="2"/>
  <c r="O185" i="2" s="1"/>
  <c r="F169" i="2"/>
  <c r="L169" i="2"/>
  <c r="O169" i="2" s="1"/>
  <c r="F152" i="2"/>
  <c r="L152" i="2"/>
  <c r="O152" i="2" s="1"/>
  <c r="F135" i="2"/>
  <c r="L135" i="2"/>
  <c r="O135" i="2" s="1"/>
  <c r="F119" i="2"/>
  <c r="L119" i="2"/>
  <c r="O119" i="2" s="1"/>
  <c r="F103" i="2"/>
  <c r="L103" i="2"/>
  <c r="O103" i="2" s="1"/>
  <c r="F87" i="2"/>
  <c r="L87" i="2"/>
  <c r="O87" i="2" s="1"/>
  <c r="F71" i="2"/>
  <c r="L71" i="2"/>
  <c r="O71" i="2" s="1"/>
  <c r="F55" i="2"/>
  <c r="L55" i="2"/>
  <c r="O55" i="2" s="1"/>
  <c r="R38" i="2"/>
  <c r="AD38" i="2"/>
  <c r="AA38" i="2"/>
  <c r="X38" i="2"/>
  <c r="U38" i="2"/>
  <c r="R22" i="2"/>
  <c r="U22" i="2"/>
  <c r="AD22" i="2"/>
  <c r="AA22" i="2"/>
  <c r="X22" i="2"/>
  <c r="R6" i="2"/>
  <c r="AD6" i="2"/>
  <c r="AA6" i="2"/>
  <c r="X6" i="2"/>
  <c r="U6" i="2"/>
  <c r="E4" i="1"/>
  <c r="E79" i="1"/>
  <c r="E61" i="1"/>
  <c r="E100" i="1"/>
  <c r="E97" i="1"/>
  <c r="E27" i="1"/>
  <c r="E31" i="1"/>
  <c r="E21" i="1"/>
  <c r="E43" i="1"/>
  <c r="E94" i="1"/>
  <c r="E72" i="1"/>
  <c r="E46" i="1"/>
  <c r="E69" i="1"/>
  <c r="E113" i="1"/>
  <c r="E128" i="1"/>
  <c r="E144" i="1"/>
  <c r="E49" i="1"/>
  <c r="E62" i="1"/>
  <c r="E84" i="1"/>
  <c r="E91" i="1"/>
  <c r="E121" i="1"/>
  <c r="E66" i="1"/>
  <c r="E110" i="1"/>
  <c r="E5" i="1"/>
  <c r="E37" i="1"/>
  <c r="E88" i="1"/>
  <c r="E41" i="1"/>
  <c r="E34" i="1"/>
  <c r="E56" i="1"/>
  <c r="E74" i="1"/>
  <c r="E85" i="1"/>
  <c r="E181" i="1"/>
  <c r="E2" i="1"/>
  <c r="E125" i="1"/>
  <c r="E4" i="4"/>
  <c r="J4" i="4" s="1"/>
  <c r="N4" i="4" s="1"/>
  <c r="F15" i="4"/>
  <c r="K15" i="4" s="1"/>
  <c r="O15" i="4" s="1"/>
  <c r="F27" i="4"/>
  <c r="K27" i="4" s="1"/>
  <c r="O27" i="4" s="1"/>
  <c r="F39" i="4"/>
  <c r="K39" i="4" s="1"/>
  <c r="O39" i="4" s="1"/>
  <c r="F50" i="4"/>
  <c r="F63" i="4"/>
  <c r="F75" i="4"/>
  <c r="K75" i="4" s="1"/>
  <c r="O75" i="4" s="1"/>
  <c r="F87" i="4"/>
  <c r="K87" i="4" s="1"/>
  <c r="O87" i="4" s="1"/>
  <c r="F99" i="4"/>
  <c r="K99" i="4" s="1"/>
  <c r="O99" i="4" s="1"/>
  <c r="F111" i="4"/>
  <c r="K111" i="4" s="1"/>
  <c r="O111" i="4" s="1"/>
  <c r="F123" i="4"/>
  <c r="K123" i="4" s="1"/>
  <c r="O123" i="4" s="1"/>
  <c r="F135" i="4"/>
  <c r="K135" i="4" s="1"/>
  <c r="O135" i="4" s="1"/>
  <c r="F147" i="4"/>
  <c r="K147" i="4" s="1"/>
  <c r="O147" i="4" s="1"/>
  <c r="F159" i="4"/>
  <c r="K159" i="4" s="1"/>
  <c r="O159" i="4" s="1"/>
  <c r="F171" i="4"/>
  <c r="K171" i="4" s="1"/>
  <c r="O171" i="4" s="1"/>
  <c r="F183" i="4"/>
  <c r="K183" i="4" s="1"/>
  <c r="O183" i="4" s="1"/>
  <c r="F195" i="4"/>
  <c r="K195" i="4" s="1"/>
  <c r="O195" i="4" s="1"/>
  <c r="E14" i="4"/>
  <c r="E26" i="4"/>
  <c r="J26" i="4" s="1"/>
  <c r="N26" i="4" s="1"/>
  <c r="E38" i="4"/>
  <c r="J38" i="4" s="1"/>
  <c r="N38" i="4" s="1"/>
  <c r="E49" i="4"/>
  <c r="J49" i="4" s="1"/>
  <c r="N49" i="4" s="1"/>
  <c r="E62" i="4"/>
  <c r="J62" i="4" s="1"/>
  <c r="N62" i="4" s="1"/>
  <c r="E74" i="4"/>
  <c r="J74" i="4" s="1"/>
  <c r="N74" i="4" s="1"/>
  <c r="E86" i="4"/>
  <c r="J86" i="4" s="1"/>
  <c r="N86" i="4" s="1"/>
  <c r="E98" i="4"/>
  <c r="J98" i="4" s="1"/>
  <c r="N98" i="4" s="1"/>
  <c r="E110" i="4"/>
  <c r="J110" i="4" s="1"/>
  <c r="N110" i="4" s="1"/>
  <c r="E122" i="4"/>
  <c r="J122" i="4" s="1"/>
  <c r="N122" i="4" s="1"/>
  <c r="E134" i="4"/>
  <c r="J134" i="4" s="1"/>
  <c r="N134" i="4" s="1"/>
  <c r="E146" i="4"/>
  <c r="J146" i="4" s="1"/>
  <c r="N146" i="4" s="1"/>
  <c r="E158" i="4"/>
  <c r="J158" i="4" s="1"/>
  <c r="N158" i="4" s="1"/>
  <c r="E170" i="4"/>
  <c r="J170" i="4" s="1"/>
  <c r="N170" i="4" s="1"/>
  <c r="E182" i="4"/>
  <c r="J182" i="4" s="1"/>
  <c r="N182" i="4" s="1"/>
  <c r="E194" i="4"/>
  <c r="J194" i="4" s="1"/>
  <c r="N194" i="4" s="1"/>
  <c r="F83" i="4"/>
  <c r="K83" i="4" s="1"/>
  <c r="O83" i="4" s="1"/>
  <c r="F167" i="4"/>
  <c r="K167" i="4" s="1"/>
  <c r="O167" i="4" s="1"/>
  <c r="E118" i="4"/>
  <c r="J118" i="4" s="1"/>
  <c r="N118" i="4" s="1"/>
  <c r="E48" i="4"/>
  <c r="E169" i="4"/>
  <c r="F16" i="4"/>
  <c r="K16" i="4" s="1"/>
  <c r="O16" i="4" s="1"/>
  <c r="F28" i="4"/>
  <c r="K28" i="4" s="1"/>
  <c r="O28" i="4" s="1"/>
  <c r="F40" i="4"/>
  <c r="K40" i="4" s="1"/>
  <c r="O40" i="4" s="1"/>
  <c r="F51" i="4"/>
  <c r="F64" i="4"/>
  <c r="K64" i="4" s="1"/>
  <c r="O64" i="4" s="1"/>
  <c r="F76" i="4"/>
  <c r="K76" i="4" s="1"/>
  <c r="O76" i="4" s="1"/>
  <c r="F88" i="4"/>
  <c r="K88" i="4" s="1"/>
  <c r="O88" i="4" s="1"/>
  <c r="F100" i="4"/>
  <c r="K100" i="4" s="1"/>
  <c r="O100" i="4" s="1"/>
  <c r="F112" i="4"/>
  <c r="K112" i="4" s="1"/>
  <c r="O112" i="4" s="1"/>
  <c r="F124" i="4"/>
  <c r="K124" i="4" s="1"/>
  <c r="O124" i="4" s="1"/>
  <c r="F136" i="4"/>
  <c r="F148" i="4"/>
  <c r="K148" i="4" s="1"/>
  <c r="O148" i="4" s="1"/>
  <c r="F160" i="4"/>
  <c r="K160" i="4" s="1"/>
  <c r="O160" i="4" s="1"/>
  <c r="F172" i="4"/>
  <c r="K172" i="4" s="1"/>
  <c r="O172" i="4" s="1"/>
  <c r="F184" i="4"/>
  <c r="K184" i="4" s="1"/>
  <c r="O184" i="4" s="1"/>
  <c r="F196" i="4"/>
  <c r="K196" i="4" s="1"/>
  <c r="O196" i="4" s="1"/>
  <c r="E15" i="4"/>
  <c r="E27" i="4"/>
  <c r="J27" i="4" s="1"/>
  <c r="N27" i="4" s="1"/>
  <c r="E39" i="4"/>
  <c r="J39" i="4" s="1"/>
  <c r="N39" i="4" s="1"/>
  <c r="E50" i="4"/>
  <c r="J50" i="4" s="1"/>
  <c r="N50" i="4" s="1"/>
  <c r="E63" i="4"/>
  <c r="E75" i="4"/>
  <c r="J75" i="4" s="1"/>
  <c r="N75" i="4" s="1"/>
  <c r="E87" i="4"/>
  <c r="J87" i="4" s="1"/>
  <c r="N87" i="4" s="1"/>
  <c r="E99" i="4"/>
  <c r="J99" i="4" s="1"/>
  <c r="N99" i="4" s="1"/>
  <c r="E111" i="4"/>
  <c r="J111" i="4" s="1"/>
  <c r="N111" i="4" s="1"/>
  <c r="E123" i="4"/>
  <c r="J123" i="4" s="1"/>
  <c r="N123" i="4" s="1"/>
  <c r="E135" i="4"/>
  <c r="J135" i="4" s="1"/>
  <c r="N135" i="4" s="1"/>
  <c r="E147" i="4"/>
  <c r="J147" i="4" s="1"/>
  <c r="N147" i="4" s="1"/>
  <c r="E159" i="4"/>
  <c r="J159" i="4" s="1"/>
  <c r="N159" i="4" s="1"/>
  <c r="E171" i="4"/>
  <c r="J171" i="4" s="1"/>
  <c r="N171" i="4" s="1"/>
  <c r="E183" i="4"/>
  <c r="J183" i="4" s="1"/>
  <c r="N183" i="4" s="1"/>
  <c r="E195" i="4"/>
  <c r="J195" i="4" s="1"/>
  <c r="N195" i="4" s="1"/>
  <c r="E176" i="4"/>
  <c r="F59" i="4"/>
  <c r="K59" i="4" s="1"/>
  <c r="O59" i="4" s="1"/>
  <c r="F131" i="4"/>
  <c r="K131" i="4" s="1"/>
  <c r="O131" i="4" s="1"/>
  <c r="E10" i="4"/>
  <c r="J10" i="4" s="1"/>
  <c r="N10" i="4" s="1"/>
  <c r="E70" i="4"/>
  <c r="J70" i="4" s="1"/>
  <c r="N70" i="4" s="1"/>
  <c r="E154" i="4"/>
  <c r="J154" i="4" s="1"/>
  <c r="N154" i="4" s="1"/>
  <c r="E121" i="4"/>
  <c r="J121" i="4" s="1"/>
  <c r="N121" i="4" s="1"/>
  <c r="E193" i="4"/>
  <c r="J193" i="4" s="1"/>
  <c r="N193" i="4" s="1"/>
  <c r="F5" i="4"/>
  <c r="K5" i="4" s="1"/>
  <c r="O5" i="4" s="1"/>
  <c r="F17" i="4"/>
  <c r="K17" i="4" s="1"/>
  <c r="O17" i="4" s="1"/>
  <c r="F29" i="4"/>
  <c r="K29" i="4" s="1"/>
  <c r="O29" i="4" s="1"/>
  <c r="F41" i="4"/>
  <c r="K41" i="4" s="1"/>
  <c r="O41" i="4" s="1"/>
  <c r="F52" i="4"/>
  <c r="K52" i="4" s="1"/>
  <c r="O52" i="4" s="1"/>
  <c r="F65" i="4"/>
  <c r="K65" i="4" s="1"/>
  <c r="O65" i="4" s="1"/>
  <c r="F77" i="4"/>
  <c r="K77" i="4" s="1"/>
  <c r="O77" i="4" s="1"/>
  <c r="F89" i="4"/>
  <c r="K89" i="4" s="1"/>
  <c r="O89" i="4" s="1"/>
  <c r="F101" i="4"/>
  <c r="K101" i="4" s="1"/>
  <c r="O101" i="4" s="1"/>
  <c r="F113" i="4"/>
  <c r="K113" i="4" s="1"/>
  <c r="O113" i="4" s="1"/>
  <c r="F125" i="4"/>
  <c r="K125" i="4" s="1"/>
  <c r="O125" i="4" s="1"/>
  <c r="F137" i="4"/>
  <c r="K137" i="4" s="1"/>
  <c r="O137" i="4" s="1"/>
  <c r="F149" i="4"/>
  <c r="K149" i="4" s="1"/>
  <c r="O149" i="4" s="1"/>
  <c r="F161" i="4"/>
  <c r="K161" i="4" s="1"/>
  <c r="O161" i="4" s="1"/>
  <c r="F173" i="4"/>
  <c r="K173" i="4" s="1"/>
  <c r="O173" i="4" s="1"/>
  <c r="F185" i="4"/>
  <c r="K185" i="4" s="1"/>
  <c r="O185" i="4" s="1"/>
  <c r="F4" i="4"/>
  <c r="K4" i="4" s="1"/>
  <c r="O4" i="4" s="1"/>
  <c r="E16" i="4"/>
  <c r="J16" i="4" s="1"/>
  <c r="N16" i="4" s="1"/>
  <c r="E28" i="4"/>
  <c r="J28" i="4" s="1"/>
  <c r="N28" i="4" s="1"/>
  <c r="E40" i="4"/>
  <c r="J40" i="4" s="1"/>
  <c r="N40" i="4" s="1"/>
  <c r="E51" i="4"/>
  <c r="J51" i="4" s="1"/>
  <c r="N51" i="4" s="1"/>
  <c r="E64" i="4"/>
  <c r="J64" i="4" s="1"/>
  <c r="N64" i="4" s="1"/>
  <c r="E76" i="4"/>
  <c r="J76" i="4" s="1"/>
  <c r="N76" i="4" s="1"/>
  <c r="E88" i="4"/>
  <c r="J88" i="4" s="1"/>
  <c r="N88" i="4" s="1"/>
  <c r="E100" i="4"/>
  <c r="J100" i="4" s="1"/>
  <c r="N100" i="4" s="1"/>
  <c r="E112" i="4"/>
  <c r="J112" i="4" s="1"/>
  <c r="N112" i="4" s="1"/>
  <c r="E124" i="4"/>
  <c r="J124" i="4" s="1"/>
  <c r="N124" i="4" s="1"/>
  <c r="E136" i="4"/>
  <c r="E148" i="4"/>
  <c r="J148" i="4" s="1"/>
  <c r="N148" i="4" s="1"/>
  <c r="E160" i="4"/>
  <c r="J160" i="4" s="1"/>
  <c r="N160" i="4" s="1"/>
  <c r="E172" i="4"/>
  <c r="J172" i="4" s="1"/>
  <c r="N172" i="4" s="1"/>
  <c r="E184" i="4"/>
  <c r="J184" i="4" s="1"/>
  <c r="N184" i="4" s="1"/>
  <c r="E196" i="4"/>
  <c r="J196" i="4" s="1"/>
  <c r="N196" i="4" s="1"/>
  <c r="E186" i="4"/>
  <c r="J186" i="4" s="1"/>
  <c r="N186" i="4" s="1"/>
  <c r="F23" i="4"/>
  <c r="F107" i="4"/>
  <c r="K107" i="4" s="1"/>
  <c r="O107" i="4" s="1"/>
  <c r="F155" i="4"/>
  <c r="K155" i="4" s="1"/>
  <c r="O155" i="4" s="1"/>
  <c r="E34" i="4"/>
  <c r="J34" i="4" s="1"/>
  <c r="N34" i="4" s="1"/>
  <c r="E106" i="4"/>
  <c r="J106" i="4" s="1"/>
  <c r="N106" i="4" s="1"/>
  <c r="E166" i="4"/>
  <c r="J166" i="4" s="1"/>
  <c r="N166" i="4" s="1"/>
  <c r="E61" i="4"/>
  <c r="J61" i="4" s="1"/>
  <c r="N61" i="4" s="1"/>
  <c r="F6" i="4"/>
  <c r="K6" i="4" s="1"/>
  <c r="O6" i="4" s="1"/>
  <c r="F18" i="4"/>
  <c r="K18" i="4" s="1"/>
  <c r="O18" i="4" s="1"/>
  <c r="F30" i="4"/>
  <c r="K30" i="4" s="1"/>
  <c r="O30" i="4" s="1"/>
  <c r="F42" i="4"/>
  <c r="K42" i="4" s="1"/>
  <c r="O42" i="4" s="1"/>
  <c r="F54" i="4"/>
  <c r="K54" i="4" s="1"/>
  <c r="O54" i="4" s="1"/>
  <c r="F66" i="4"/>
  <c r="K66" i="4" s="1"/>
  <c r="O66" i="4" s="1"/>
  <c r="F78" i="4"/>
  <c r="K78" i="4" s="1"/>
  <c r="O78" i="4" s="1"/>
  <c r="F90" i="4"/>
  <c r="K90" i="4" s="1"/>
  <c r="O90" i="4" s="1"/>
  <c r="F102" i="4"/>
  <c r="K102" i="4" s="1"/>
  <c r="O102" i="4" s="1"/>
  <c r="F114" i="4"/>
  <c r="K114" i="4" s="1"/>
  <c r="O114" i="4" s="1"/>
  <c r="F126" i="4"/>
  <c r="K126" i="4" s="1"/>
  <c r="O126" i="4" s="1"/>
  <c r="F138" i="4"/>
  <c r="K138" i="4" s="1"/>
  <c r="O138" i="4" s="1"/>
  <c r="F150" i="4"/>
  <c r="K150" i="4" s="1"/>
  <c r="O150" i="4" s="1"/>
  <c r="F162" i="4"/>
  <c r="K162" i="4" s="1"/>
  <c r="O162" i="4" s="1"/>
  <c r="F174" i="4"/>
  <c r="K174" i="4" s="1"/>
  <c r="O174" i="4" s="1"/>
  <c r="F186" i="4"/>
  <c r="K186" i="4" s="1"/>
  <c r="O186" i="4" s="1"/>
  <c r="E5" i="4"/>
  <c r="J5" i="4" s="1"/>
  <c r="N5" i="4" s="1"/>
  <c r="E17" i="4"/>
  <c r="J17" i="4" s="1"/>
  <c r="N17" i="4" s="1"/>
  <c r="E29" i="4"/>
  <c r="J29" i="4" s="1"/>
  <c r="N29" i="4" s="1"/>
  <c r="E41" i="4"/>
  <c r="J41" i="4" s="1"/>
  <c r="N41" i="4" s="1"/>
  <c r="E52" i="4"/>
  <c r="J52" i="4" s="1"/>
  <c r="N52" i="4" s="1"/>
  <c r="E65" i="4"/>
  <c r="J65" i="4" s="1"/>
  <c r="N65" i="4" s="1"/>
  <c r="E77" i="4"/>
  <c r="J77" i="4" s="1"/>
  <c r="N77" i="4" s="1"/>
  <c r="E89" i="4"/>
  <c r="J89" i="4" s="1"/>
  <c r="N89" i="4" s="1"/>
  <c r="E101" i="4"/>
  <c r="J101" i="4" s="1"/>
  <c r="N101" i="4" s="1"/>
  <c r="E113" i="4"/>
  <c r="J113" i="4" s="1"/>
  <c r="N113" i="4" s="1"/>
  <c r="E125" i="4"/>
  <c r="J125" i="4" s="1"/>
  <c r="N125" i="4" s="1"/>
  <c r="E137" i="4"/>
  <c r="J137" i="4" s="1"/>
  <c r="N137" i="4" s="1"/>
  <c r="E149" i="4"/>
  <c r="J149" i="4" s="1"/>
  <c r="N149" i="4" s="1"/>
  <c r="E161" i="4"/>
  <c r="J161" i="4" s="1"/>
  <c r="N161" i="4" s="1"/>
  <c r="E173" i="4"/>
  <c r="J173" i="4" s="1"/>
  <c r="N173" i="4" s="1"/>
  <c r="E185" i="4"/>
  <c r="J185" i="4" s="1"/>
  <c r="N185" i="4" s="1"/>
  <c r="E174" i="4"/>
  <c r="J174" i="4" s="1"/>
  <c r="N174" i="4" s="1"/>
  <c r="F35" i="4"/>
  <c r="K35" i="4" s="1"/>
  <c r="O35" i="4" s="1"/>
  <c r="F119" i="4"/>
  <c r="K119" i="4" s="1"/>
  <c r="O119" i="4" s="1"/>
  <c r="F179" i="4"/>
  <c r="K179" i="4" s="1"/>
  <c r="O179" i="4" s="1"/>
  <c r="E46" i="4"/>
  <c r="J46" i="4" s="1"/>
  <c r="N46" i="4" s="1"/>
  <c r="E130" i="4"/>
  <c r="J130" i="4" s="1"/>
  <c r="N130" i="4" s="1"/>
  <c r="E190" i="4"/>
  <c r="J190" i="4" s="1"/>
  <c r="N190" i="4" s="1"/>
  <c r="E85" i="4"/>
  <c r="J85" i="4" s="1"/>
  <c r="N85" i="4" s="1"/>
  <c r="F7" i="4"/>
  <c r="F19" i="4"/>
  <c r="F31" i="4"/>
  <c r="K31" i="4" s="1"/>
  <c r="O31" i="4" s="1"/>
  <c r="F43" i="4"/>
  <c r="F55" i="4"/>
  <c r="K55" i="4" s="1"/>
  <c r="O55" i="4" s="1"/>
  <c r="F67" i="4"/>
  <c r="K67" i="4" s="1"/>
  <c r="O67" i="4" s="1"/>
  <c r="F79" i="4"/>
  <c r="K79" i="4" s="1"/>
  <c r="O79" i="4" s="1"/>
  <c r="F91" i="4"/>
  <c r="K91" i="4" s="1"/>
  <c r="O91" i="4" s="1"/>
  <c r="F103" i="4"/>
  <c r="K103" i="4" s="1"/>
  <c r="O103" i="4" s="1"/>
  <c r="F115" i="4"/>
  <c r="K115" i="4" s="1"/>
  <c r="O115" i="4" s="1"/>
  <c r="F127" i="4"/>
  <c r="K127" i="4" s="1"/>
  <c r="O127" i="4" s="1"/>
  <c r="F139" i="4"/>
  <c r="K139" i="4" s="1"/>
  <c r="O139" i="4" s="1"/>
  <c r="F151" i="4"/>
  <c r="K151" i="4" s="1"/>
  <c r="O151" i="4" s="1"/>
  <c r="F163" i="4"/>
  <c r="K163" i="4" s="1"/>
  <c r="O163" i="4" s="1"/>
  <c r="F175" i="4"/>
  <c r="K175" i="4" s="1"/>
  <c r="O175" i="4" s="1"/>
  <c r="F187" i="4"/>
  <c r="K187" i="4" s="1"/>
  <c r="O187" i="4" s="1"/>
  <c r="E6" i="4"/>
  <c r="J6" i="4" s="1"/>
  <c r="N6" i="4" s="1"/>
  <c r="E18" i="4"/>
  <c r="J18" i="4" s="1"/>
  <c r="N18" i="4" s="1"/>
  <c r="E30" i="4"/>
  <c r="J30" i="4" s="1"/>
  <c r="N30" i="4" s="1"/>
  <c r="E42" i="4"/>
  <c r="J42" i="4" s="1"/>
  <c r="N42" i="4" s="1"/>
  <c r="E54" i="4"/>
  <c r="J54" i="4" s="1"/>
  <c r="N54" i="4" s="1"/>
  <c r="E66" i="4"/>
  <c r="J66" i="4" s="1"/>
  <c r="N66" i="4" s="1"/>
  <c r="E78" i="4"/>
  <c r="J78" i="4" s="1"/>
  <c r="N78" i="4" s="1"/>
  <c r="E90" i="4"/>
  <c r="J90" i="4" s="1"/>
  <c r="N90" i="4" s="1"/>
  <c r="E102" i="4"/>
  <c r="J102" i="4" s="1"/>
  <c r="N102" i="4" s="1"/>
  <c r="E114" i="4"/>
  <c r="J114" i="4" s="1"/>
  <c r="N114" i="4" s="1"/>
  <c r="E126" i="4"/>
  <c r="J126" i="4" s="1"/>
  <c r="N126" i="4" s="1"/>
  <c r="E138" i="4"/>
  <c r="J138" i="4" s="1"/>
  <c r="N138" i="4" s="1"/>
  <c r="E150" i="4"/>
  <c r="J150" i="4" s="1"/>
  <c r="N150" i="4" s="1"/>
  <c r="E162" i="4"/>
  <c r="J162" i="4" s="1"/>
  <c r="N162" i="4" s="1"/>
  <c r="F53" i="4"/>
  <c r="K53" i="4" s="1"/>
  <c r="O53" i="4" s="1"/>
  <c r="F191" i="4"/>
  <c r="K191" i="4" s="1"/>
  <c r="O191" i="4" s="1"/>
  <c r="E94" i="4"/>
  <c r="J94" i="4" s="1"/>
  <c r="N94" i="4" s="1"/>
  <c r="E178" i="4"/>
  <c r="E109" i="4"/>
  <c r="J109" i="4" s="1"/>
  <c r="N109" i="4" s="1"/>
  <c r="E181" i="4"/>
  <c r="J181" i="4" s="1"/>
  <c r="N181" i="4" s="1"/>
  <c r="F8" i="4"/>
  <c r="K8" i="4" s="1"/>
  <c r="O8" i="4" s="1"/>
  <c r="F20" i="4"/>
  <c r="F32" i="4"/>
  <c r="K32" i="4" s="1"/>
  <c r="O32" i="4" s="1"/>
  <c r="F44" i="4"/>
  <c r="K44" i="4" s="1"/>
  <c r="O44" i="4" s="1"/>
  <c r="F56" i="4"/>
  <c r="K56" i="4" s="1"/>
  <c r="O56" i="4" s="1"/>
  <c r="F68" i="4"/>
  <c r="K68" i="4" s="1"/>
  <c r="O68" i="4" s="1"/>
  <c r="F80" i="4"/>
  <c r="K80" i="4" s="1"/>
  <c r="O80" i="4" s="1"/>
  <c r="F92" i="4"/>
  <c r="K92" i="4" s="1"/>
  <c r="O92" i="4" s="1"/>
  <c r="F104" i="4"/>
  <c r="K104" i="4" s="1"/>
  <c r="O104" i="4" s="1"/>
  <c r="F116" i="4"/>
  <c r="K116" i="4" s="1"/>
  <c r="O116" i="4" s="1"/>
  <c r="F128" i="4"/>
  <c r="K128" i="4" s="1"/>
  <c r="O128" i="4" s="1"/>
  <c r="F140" i="4"/>
  <c r="K140" i="4" s="1"/>
  <c r="O140" i="4" s="1"/>
  <c r="F152" i="4"/>
  <c r="K152" i="4" s="1"/>
  <c r="O152" i="4" s="1"/>
  <c r="F164" i="4"/>
  <c r="K164" i="4" s="1"/>
  <c r="O164" i="4" s="1"/>
  <c r="F176" i="4"/>
  <c r="F188" i="4"/>
  <c r="K188" i="4" s="1"/>
  <c r="O188" i="4" s="1"/>
  <c r="E7" i="4"/>
  <c r="E19" i="4"/>
  <c r="J19" i="4" s="1"/>
  <c r="N19" i="4" s="1"/>
  <c r="E31" i="4"/>
  <c r="J31" i="4" s="1"/>
  <c r="N31" i="4" s="1"/>
  <c r="E43" i="4"/>
  <c r="J43" i="4" s="1"/>
  <c r="N43" i="4" s="1"/>
  <c r="E55" i="4"/>
  <c r="J55" i="4" s="1"/>
  <c r="N55" i="4" s="1"/>
  <c r="E67" i="4"/>
  <c r="J67" i="4" s="1"/>
  <c r="N67" i="4" s="1"/>
  <c r="E79" i="4"/>
  <c r="J79" i="4" s="1"/>
  <c r="N79" i="4" s="1"/>
  <c r="E91" i="4"/>
  <c r="J91" i="4" s="1"/>
  <c r="N91" i="4" s="1"/>
  <c r="E103" i="4"/>
  <c r="J103" i="4" s="1"/>
  <c r="N103" i="4" s="1"/>
  <c r="E115" i="4"/>
  <c r="J115" i="4" s="1"/>
  <c r="N115" i="4" s="1"/>
  <c r="E127" i="4"/>
  <c r="J127" i="4" s="1"/>
  <c r="N127" i="4" s="1"/>
  <c r="E139" i="4"/>
  <c r="J139" i="4" s="1"/>
  <c r="N139" i="4" s="1"/>
  <c r="E151" i="4"/>
  <c r="J151" i="4" s="1"/>
  <c r="N151" i="4" s="1"/>
  <c r="E163" i="4"/>
  <c r="J163" i="4" s="1"/>
  <c r="N163" i="4" s="1"/>
  <c r="E175" i="4"/>
  <c r="J175" i="4" s="1"/>
  <c r="N175" i="4" s="1"/>
  <c r="E187" i="4"/>
  <c r="J187" i="4" s="1"/>
  <c r="N187" i="4" s="1"/>
  <c r="E164" i="4"/>
  <c r="J164" i="4" s="1"/>
  <c r="N164" i="4" s="1"/>
  <c r="E188" i="4"/>
  <c r="J188" i="4" s="1"/>
  <c r="N188" i="4" s="1"/>
  <c r="F71" i="4"/>
  <c r="K71" i="4" s="1"/>
  <c r="O71" i="4" s="1"/>
  <c r="E58" i="4"/>
  <c r="J58" i="4" s="1"/>
  <c r="N58" i="4" s="1"/>
  <c r="E145" i="4"/>
  <c r="J145" i="4" s="1"/>
  <c r="N145" i="4" s="1"/>
  <c r="F9" i="4"/>
  <c r="K9" i="4" s="1"/>
  <c r="O9" i="4" s="1"/>
  <c r="F21" i="4"/>
  <c r="K21" i="4" s="1"/>
  <c r="O21" i="4" s="1"/>
  <c r="F33" i="4"/>
  <c r="K33" i="4" s="1"/>
  <c r="O33" i="4" s="1"/>
  <c r="F45" i="4"/>
  <c r="K45" i="4" s="1"/>
  <c r="O45" i="4" s="1"/>
  <c r="F57" i="4"/>
  <c r="K57" i="4" s="1"/>
  <c r="O57" i="4" s="1"/>
  <c r="F69" i="4"/>
  <c r="K69" i="4" s="1"/>
  <c r="O69" i="4" s="1"/>
  <c r="F81" i="4"/>
  <c r="K81" i="4" s="1"/>
  <c r="O81" i="4" s="1"/>
  <c r="F93" i="4"/>
  <c r="K93" i="4" s="1"/>
  <c r="O93" i="4" s="1"/>
  <c r="F105" i="4"/>
  <c r="K105" i="4" s="1"/>
  <c r="O105" i="4" s="1"/>
  <c r="F117" i="4"/>
  <c r="K117" i="4" s="1"/>
  <c r="O117" i="4" s="1"/>
  <c r="F129" i="4"/>
  <c r="K129" i="4" s="1"/>
  <c r="O129" i="4" s="1"/>
  <c r="F141" i="4"/>
  <c r="K141" i="4" s="1"/>
  <c r="O141" i="4" s="1"/>
  <c r="F153" i="4"/>
  <c r="K153" i="4" s="1"/>
  <c r="O153" i="4" s="1"/>
  <c r="F165" i="4"/>
  <c r="K165" i="4" s="1"/>
  <c r="O165" i="4" s="1"/>
  <c r="F177" i="4"/>
  <c r="K177" i="4" s="1"/>
  <c r="O177" i="4" s="1"/>
  <c r="F189" i="4"/>
  <c r="K189" i="4" s="1"/>
  <c r="O189" i="4" s="1"/>
  <c r="E8" i="4"/>
  <c r="J8" i="4" s="1"/>
  <c r="N8" i="4" s="1"/>
  <c r="E20" i="4"/>
  <c r="J20" i="4" s="1"/>
  <c r="N20" i="4" s="1"/>
  <c r="E32" i="4"/>
  <c r="J32" i="4" s="1"/>
  <c r="N32" i="4" s="1"/>
  <c r="E44" i="4"/>
  <c r="J44" i="4" s="1"/>
  <c r="N44" i="4" s="1"/>
  <c r="E56" i="4"/>
  <c r="J56" i="4" s="1"/>
  <c r="N56" i="4" s="1"/>
  <c r="E68" i="4"/>
  <c r="J68" i="4" s="1"/>
  <c r="N68" i="4" s="1"/>
  <c r="E80" i="4"/>
  <c r="J80" i="4" s="1"/>
  <c r="N80" i="4" s="1"/>
  <c r="E92" i="4"/>
  <c r="J92" i="4" s="1"/>
  <c r="N92" i="4" s="1"/>
  <c r="E104" i="4"/>
  <c r="J104" i="4" s="1"/>
  <c r="N104" i="4" s="1"/>
  <c r="E116" i="4"/>
  <c r="J116" i="4" s="1"/>
  <c r="N116" i="4" s="1"/>
  <c r="E128" i="4"/>
  <c r="J128" i="4" s="1"/>
  <c r="N128" i="4" s="1"/>
  <c r="E140" i="4"/>
  <c r="J140" i="4" s="1"/>
  <c r="N140" i="4" s="1"/>
  <c r="E152" i="4"/>
  <c r="J152" i="4" s="1"/>
  <c r="N152" i="4" s="1"/>
  <c r="F10" i="4"/>
  <c r="K10" i="4" s="1"/>
  <c r="O10" i="4" s="1"/>
  <c r="F22" i="4"/>
  <c r="K22" i="4" s="1"/>
  <c r="O22" i="4" s="1"/>
  <c r="F34" i="4"/>
  <c r="K34" i="4" s="1"/>
  <c r="O34" i="4" s="1"/>
  <c r="F46" i="4"/>
  <c r="K46" i="4" s="1"/>
  <c r="O46" i="4" s="1"/>
  <c r="F58" i="4"/>
  <c r="K58" i="4" s="1"/>
  <c r="O58" i="4" s="1"/>
  <c r="F70" i="4"/>
  <c r="K70" i="4" s="1"/>
  <c r="O70" i="4" s="1"/>
  <c r="F82" i="4"/>
  <c r="K82" i="4" s="1"/>
  <c r="O82" i="4" s="1"/>
  <c r="F94" i="4"/>
  <c r="K94" i="4" s="1"/>
  <c r="O94" i="4" s="1"/>
  <c r="F106" i="4"/>
  <c r="K106" i="4" s="1"/>
  <c r="O106" i="4" s="1"/>
  <c r="F118" i="4"/>
  <c r="K118" i="4" s="1"/>
  <c r="O118" i="4" s="1"/>
  <c r="F130" i="4"/>
  <c r="K130" i="4" s="1"/>
  <c r="O130" i="4" s="1"/>
  <c r="F142" i="4"/>
  <c r="K142" i="4" s="1"/>
  <c r="O142" i="4" s="1"/>
  <c r="F154" i="4"/>
  <c r="K154" i="4" s="1"/>
  <c r="O154" i="4" s="1"/>
  <c r="F166" i="4"/>
  <c r="K166" i="4" s="1"/>
  <c r="O166" i="4" s="1"/>
  <c r="F178" i="4"/>
  <c r="F190" i="4"/>
  <c r="K190" i="4" s="1"/>
  <c r="O190" i="4" s="1"/>
  <c r="E9" i="4"/>
  <c r="J9" i="4" s="1"/>
  <c r="N9" i="4" s="1"/>
  <c r="E21" i="4"/>
  <c r="J21" i="4" s="1"/>
  <c r="N21" i="4" s="1"/>
  <c r="E33" i="4"/>
  <c r="J33" i="4" s="1"/>
  <c r="N33" i="4" s="1"/>
  <c r="E45" i="4"/>
  <c r="J45" i="4" s="1"/>
  <c r="N45" i="4" s="1"/>
  <c r="E57" i="4"/>
  <c r="J57" i="4" s="1"/>
  <c r="N57" i="4" s="1"/>
  <c r="E69" i="4"/>
  <c r="J69" i="4" s="1"/>
  <c r="N69" i="4" s="1"/>
  <c r="E81" i="4"/>
  <c r="J81" i="4" s="1"/>
  <c r="N81" i="4" s="1"/>
  <c r="E93" i="4"/>
  <c r="J93" i="4" s="1"/>
  <c r="N93" i="4" s="1"/>
  <c r="E105" i="4"/>
  <c r="J105" i="4" s="1"/>
  <c r="N105" i="4" s="1"/>
  <c r="E117" i="4"/>
  <c r="J117" i="4" s="1"/>
  <c r="N117" i="4" s="1"/>
  <c r="E129" i="4"/>
  <c r="J129" i="4" s="1"/>
  <c r="N129" i="4" s="1"/>
  <c r="E141" i="4"/>
  <c r="J141" i="4" s="1"/>
  <c r="N141" i="4" s="1"/>
  <c r="E153" i="4"/>
  <c r="J153" i="4" s="1"/>
  <c r="N153" i="4" s="1"/>
  <c r="E165" i="4"/>
  <c r="J165" i="4" s="1"/>
  <c r="N165" i="4" s="1"/>
  <c r="E177" i="4"/>
  <c r="J177" i="4" s="1"/>
  <c r="N177" i="4" s="1"/>
  <c r="E189" i="4"/>
  <c r="J189" i="4" s="1"/>
  <c r="N189" i="4" s="1"/>
  <c r="F11" i="4"/>
  <c r="K11" i="4" s="1"/>
  <c r="O11" i="4" s="1"/>
  <c r="F95" i="4"/>
  <c r="K95" i="4" s="1"/>
  <c r="O95" i="4" s="1"/>
  <c r="F143" i="4"/>
  <c r="K143" i="4" s="1"/>
  <c r="O143" i="4" s="1"/>
  <c r="E22" i="4"/>
  <c r="J22" i="4" s="1"/>
  <c r="N22" i="4" s="1"/>
  <c r="E82" i="4"/>
  <c r="J82" i="4" s="1"/>
  <c r="N82" i="4" s="1"/>
  <c r="E142" i="4"/>
  <c r="J142" i="4" s="1"/>
  <c r="N142" i="4" s="1"/>
  <c r="E73" i="4"/>
  <c r="J73" i="4" s="1"/>
  <c r="N73" i="4" s="1"/>
  <c r="E157" i="4"/>
  <c r="J157" i="4" s="1"/>
  <c r="N157" i="4" s="1"/>
  <c r="F12" i="4"/>
  <c r="K12" i="4" s="1"/>
  <c r="O12" i="4" s="1"/>
  <c r="F24" i="4"/>
  <c r="K24" i="4" s="1"/>
  <c r="O24" i="4" s="1"/>
  <c r="F36" i="4"/>
  <c r="K36" i="4" s="1"/>
  <c r="O36" i="4" s="1"/>
  <c r="F47" i="4"/>
  <c r="F60" i="4"/>
  <c r="K60" i="4" s="1"/>
  <c r="O60" i="4" s="1"/>
  <c r="F72" i="4"/>
  <c r="K72" i="4" s="1"/>
  <c r="O72" i="4" s="1"/>
  <c r="F84" i="4"/>
  <c r="K84" i="4" s="1"/>
  <c r="O84" i="4" s="1"/>
  <c r="F96" i="4"/>
  <c r="K96" i="4" s="1"/>
  <c r="O96" i="4" s="1"/>
  <c r="F108" i="4"/>
  <c r="K108" i="4" s="1"/>
  <c r="O108" i="4" s="1"/>
  <c r="F120" i="4"/>
  <c r="K120" i="4" s="1"/>
  <c r="O120" i="4" s="1"/>
  <c r="F132" i="4"/>
  <c r="K132" i="4" s="1"/>
  <c r="O132" i="4" s="1"/>
  <c r="F144" i="4"/>
  <c r="K144" i="4" s="1"/>
  <c r="O144" i="4" s="1"/>
  <c r="F156" i="4"/>
  <c r="K156" i="4" s="1"/>
  <c r="O156" i="4" s="1"/>
  <c r="F168" i="4"/>
  <c r="K168" i="4" s="1"/>
  <c r="O168" i="4" s="1"/>
  <c r="F180" i="4"/>
  <c r="K180" i="4" s="1"/>
  <c r="O180" i="4" s="1"/>
  <c r="F192" i="4"/>
  <c r="K192" i="4" s="1"/>
  <c r="O192" i="4" s="1"/>
  <c r="E11" i="4"/>
  <c r="J11" i="4" s="1"/>
  <c r="N11" i="4" s="1"/>
  <c r="E23" i="4"/>
  <c r="J23" i="4" s="1"/>
  <c r="N23" i="4" s="1"/>
  <c r="E35" i="4"/>
  <c r="J35" i="4" s="1"/>
  <c r="N35" i="4" s="1"/>
  <c r="E53" i="4"/>
  <c r="J53" i="4" s="1"/>
  <c r="N53" i="4" s="1"/>
  <c r="E59" i="4"/>
  <c r="J59" i="4" s="1"/>
  <c r="N59" i="4" s="1"/>
  <c r="E71" i="4"/>
  <c r="J71" i="4" s="1"/>
  <c r="N71" i="4" s="1"/>
  <c r="E83" i="4"/>
  <c r="J83" i="4" s="1"/>
  <c r="N83" i="4" s="1"/>
  <c r="E95" i="4"/>
  <c r="J95" i="4" s="1"/>
  <c r="N95" i="4" s="1"/>
  <c r="E107" i="4"/>
  <c r="J107" i="4" s="1"/>
  <c r="N107" i="4" s="1"/>
  <c r="E119" i="4"/>
  <c r="J119" i="4" s="1"/>
  <c r="N119" i="4" s="1"/>
  <c r="E131" i="4"/>
  <c r="J131" i="4" s="1"/>
  <c r="N131" i="4" s="1"/>
  <c r="E143" i="4"/>
  <c r="J143" i="4" s="1"/>
  <c r="N143" i="4" s="1"/>
  <c r="E155" i="4"/>
  <c r="J155" i="4" s="1"/>
  <c r="N155" i="4" s="1"/>
  <c r="E167" i="4"/>
  <c r="J167" i="4" s="1"/>
  <c r="N167" i="4" s="1"/>
  <c r="E179" i="4"/>
  <c r="J179" i="4" s="1"/>
  <c r="N179" i="4" s="1"/>
  <c r="E191" i="4"/>
  <c r="J191" i="4" s="1"/>
  <c r="N191" i="4" s="1"/>
  <c r="F26" i="4"/>
  <c r="K26" i="4" s="1"/>
  <c r="O26" i="4" s="1"/>
  <c r="F49" i="4"/>
  <c r="K49" i="4" s="1"/>
  <c r="O49" i="4" s="1"/>
  <c r="F74" i="4"/>
  <c r="K74" i="4" s="1"/>
  <c r="O74" i="4" s="1"/>
  <c r="F86" i="4"/>
  <c r="K86" i="4" s="1"/>
  <c r="O86" i="4" s="1"/>
  <c r="F122" i="4"/>
  <c r="K122" i="4" s="1"/>
  <c r="O122" i="4" s="1"/>
  <c r="F158" i="4"/>
  <c r="K158" i="4" s="1"/>
  <c r="O158" i="4" s="1"/>
  <c r="F182" i="4"/>
  <c r="K182" i="4" s="1"/>
  <c r="O182" i="4" s="1"/>
  <c r="E13" i="4"/>
  <c r="E25" i="4"/>
  <c r="J25" i="4" s="1"/>
  <c r="N25" i="4" s="1"/>
  <c r="E97" i="4"/>
  <c r="J97" i="4" s="1"/>
  <c r="N97" i="4" s="1"/>
  <c r="F13" i="4"/>
  <c r="K13" i="4" s="1"/>
  <c r="O13" i="4" s="1"/>
  <c r="F25" i="4"/>
  <c r="K25" i="4" s="1"/>
  <c r="O25" i="4" s="1"/>
  <c r="F37" i="4"/>
  <c r="K37" i="4" s="1"/>
  <c r="O37" i="4" s="1"/>
  <c r="F48" i="4"/>
  <c r="F61" i="4"/>
  <c r="K61" i="4" s="1"/>
  <c r="O61" i="4" s="1"/>
  <c r="F73" i="4"/>
  <c r="K73" i="4" s="1"/>
  <c r="O73" i="4" s="1"/>
  <c r="F85" i="4"/>
  <c r="K85" i="4" s="1"/>
  <c r="O85" i="4" s="1"/>
  <c r="F97" i="4"/>
  <c r="K97" i="4" s="1"/>
  <c r="O97" i="4" s="1"/>
  <c r="F109" i="4"/>
  <c r="K109" i="4" s="1"/>
  <c r="O109" i="4" s="1"/>
  <c r="F121" i="4"/>
  <c r="K121" i="4" s="1"/>
  <c r="O121" i="4" s="1"/>
  <c r="F133" i="4"/>
  <c r="K133" i="4" s="1"/>
  <c r="O133" i="4" s="1"/>
  <c r="F145" i="4"/>
  <c r="K145" i="4" s="1"/>
  <c r="O145" i="4" s="1"/>
  <c r="F157" i="4"/>
  <c r="K157" i="4" s="1"/>
  <c r="O157" i="4" s="1"/>
  <c r="F169" i="4"/>
  <c r="F181" i="4"/>
  <c r="K181" i="4" s="1"/>
  <c r="O181" i="4" s="1"/>
  <c r="F193" i="4"/>
  <c r="K193" i="4" s="1"/>
  <c r="O193" i="4" s="1"/>
  <c r="E12" i="4"/>
  <c r="J12" i="4" s="1"/>
  <c r="N12" i="4" s="1"/>
  <c r="E24" i="4"/>
  <c r="J24" i="4" s="1"/>
  <c r="N24" i="4" s="1"/>
  <c r="E36" i="4"/>
  <c r="J36" i="4" s="1"/>
  <c r="N36" i="4" s="1"/>
  <c r="E47" i="4"/>
  <c r="E60" i="4"/>
  <c r="J60" i="4" s="1"/>
  <c r="N60" i="4" s="1"/>
  <c r="E72" i="4"/>
  <c r="J72" i="4" s="1"/>
  <c r="N72" i="4" s="1"/>
  <c r="E84" i="4"/>
  <c r="J84" i="4" s="1"/>
  <c r="N84" i="4" s="1"/>
  <c r="E96" i="4"/>
  <c r="J96" i="4" s="1"/>
  <c r="N96" i="4" s="1"/>
  <c r="E108" i="4"/>
  <c r="J108" i="4" s="1"/>
  <c r="N108" i="4" s="1"/>
  <c r="E120" i="4"/>
  <c r="J120" i="4" s="1"/>
  <c r="N120" i="4" s="1"/>
  <c r="E132" i="4"/>
  <c r="J132" i="4" s="1"/>
  <c r="N132" i="4" s="1"/>
  <c r="E144" i="4"/>
  <c r="J144" i="4" s="1"/>
  <c r="N144" i="4" s="1"/>
  <c r="E156" i="4"/>
  <c r="J156" i="4" s="1"/>
  <c r="N156" i="4" s="1"/>
  <c r="E168" i="4"/>
  <c r="J168" i="4" s="1"/>
  <c r="N168" i="4" s="1"/>
  <c r="E180" i="4"/>
  <c r="J180" i="4" s="1"/>
  <c r="N180" i="4" s="1"/>
  <c r="E192" i="4"/>
  <c r="J192" i="4" s="1"/>
  <c r="N192" i="4" s="1"/>
  <c r="F14" i="4"/>
  <c r="K14" i="4" s="1"/>
  <c r="O14" i="4" s="1"/>
  <c r="F38" i="4"/>
  <c r="K38" i="4" s="1"/>
  <c r="O38" i="4" s="1"/>
  <c r="F62" i="4"/>
  <c r="K62" i="4" s="1"/>
  <c r="O62" i="4" s="1"/>
  <c r="F98" i="4"/>
  <c r="K98" i="4" s="1"/>
  <c r="O98" i="4" s="1"/>
  <c r="F110" i="4"/>
  <c r="K110" i="4" s="1"/>
  <c r="O110" i="4" s="1"/>
  <c r="F134" i="4"/>
  <c r="K134" i="4" s="1"/>
  <c r="O134" i="4" s="1"/>
  <c r="F146" i="4"/>
  <c r="K146" i="4" s="1"/>
  <c r="O146" i="4" s="1"/>
  <c r="F170" i="4"/>
  <c r="K170" i="4" s="1"/>
  <c r="O170" i="4" s="1"/>
  <c r="F194" i="4"/>
  <c r="K194" i="4" s="1"/>
  <c r="O194" i="4" s="1"/>
  <c r="E37" i="4"/>
  <c r="J37" i="4" s="1"/>
  <c r="N37" i="4" s="1"/>
  <c r="E133" i="4"/>
  <c r="J133" i="4" s="1"/>
  <c r="N133" i="4" s="1"/>
  <c r="Z77" i="4"/>
  <c r="AE77" i="4" s="1"/>
  <c r="AI77" i="4" s="1"/>
  <c r="AM77" i="4" s="1"/>
  <c r="Z78" i="4"/>
  <c r="AE78" i="4" s="1"/>
  <c r="AI78" i="4" s="1"/>
  <c r="AM78" i="4" s="1"/>
  <c r="Z79" i="4"/>
  <c r="Z80" i="4"/>
  <c r="AE80" i="4" s="1"/>
  <c r="AI80" i="4" s="1"/>
  <c r="AM80" i="4" s="1"/>
  <c r="Z81" i="4"/>
  <c r="AE81" i="4" s="1"/>
  <c r="AI81" i="4" s="1"/>
  <c r="AM81" i="4" s="1"/>
  <c r="Z82" i="4"/>
  <c r="AE82" i="4" s="1"/>
  <c r="AI82" i="4" s="1"/>
  <c r="AM82" i="4" s="1"/>
  <c r="Z83" i="4"/>
  <c r="AE83" i="4" s="1"/>
  <c r="AI83" i="4" s="1"/>
  <c r="AM83" i="4" s="1"/>
  <c r="Z84" i="4"/>
  <c r="AE84" i="4" s="1"/>
  <c r="AI84" i="4" s="1"/>
  <c r="AM84" i="4" s="1"/>
  <c r="Z85" i="4"/>
  <c r="AE85" i="4" s="1"/>
  <c r="AI85" i="4" s="1"/>
  <c r="AM85" i="4" s="1"/>
  <c r="Z74" i="4"/>
  <c r="AE74" i="4" s="1"/>
  <c r="AI74" i="4" s="1"/>
  <c r="AM74" i="4" s="1"/>
  <c r="Z64" i="4"/>
  <c r="AE64" i="4" s="1"/>
  <c r="AI64" i="4" s="1"/>
  <c r="AM64" i="4" s="1"/>
  <c r="Z50" i="4"/>
  <c r="AE50" i="4" s="1"/>
  <c r="AI50" i="4" s="1"/>
  <c r="AM50" i="4" s="1"/>
  <c r="AA188" i="4"/>
  <c r="AF188" i="4" s="1"/>
  <c r="AJ188" i="4" s="1"/>
  <c r="AA189" i="4"/>
  <c r="AF189" i="4" s="1"/>
  <c r="AJ189" i="4" s="1"/>
  <c r="AA190" i="4"/>
  <c r="AF190" i="4" s="1"/>
  <c r="AJ190" i="4" s="1"/>
  <c r="AA191" i="4"/>
  <c r="AF191" i="4" s="1"/>
  <c r="AJ191" i="4" s="1"/>
  <c r="AA192" i="4"/>
  <c r="AF192" i="4" s="1"/>
  <c r="AJ192" i="4" s="1"/>
  <c r="AA193" i="4"/>
  <c r="AF193" i="4" s="1"/>
  <c r="AJ193" i="4" s="1"/>
  <c r="AA182" i="4"/>
  <c r="AF182" i="4" s="1"/>
  <c r="AJ182" i="4" s="1"/>
  <c r="AA171" i="4"/>
  <c r="AF171" i="4" s="1"/>
  <c r="AJ171" i="4" s="1"/>
  <c r="AA160" i="4"/>
  <c r="AF160" i="4" s="1"/>
  <c r="AJ160" i="4" s="1"/>
  <c r="AA149" i="4"/>
  <c r="AF149" i="4" s="1"/>
  <c r="AJ149" i="4" s="1"/>
  <c r="AA151" i="4"/>
  <c r="AF151" i="4" s="1"/>
  <c r="AJ151" i="4" s="1"/>
  <c r="Z51" i="4"/>
  <c r="AE51" i="4" s="1"/>
  <c r="AI51" i="4" s="1"/>
  <c r="AM51" i="4" s="1"/>
  <c r="AA170" i="4"/>
  <c r="AF170" i="4" s="1"/>
  <c r="AJ170" i="4" s="1"/>
  <c r="Z89" i="4"/>
  <c r="AE89" i="4" s="1"/>
  <c r="AI89" i="4" s="1"/>
  <c r="AM89" i="4" s="1"/>
  <c r="Z90" i="4"/>
  <c r="AE90" i="4" s="1"/>
  <c r="AI90" i="4" s="1"/>
  <c r="AM90" i="4" s="1"/>
  <c r="Z91" i="4"/>
  <c r="AE91" i="4" s="1"/>
  <c r="AI91" i="4" s="1"/>
  <c r="AM91" i="4" s="1"/>
  <c r="Z92" i="4"/>
  <c r="AE92" i="4" s="1"/>
  <c r="AI92" i="4" s="1"/>
  <c r="AM92" i="4" s="1"/>
  <c r="Z93" i="4"/>
  <c r="AE93" i="4" s="1"/>
  <c r="AI93" i="4" s="1"/>
  <c r="AM93" i="4" s="1"/>
  <c r="Z94" i="4"/>
  <c r="AE94" i="4" s="1"/>
  <c r="AI94" i="4" s="1"/>
  <c r="AM94" i="4" s="1"/>
  <c r="Z95" i="4"/>
  <c r="AE95" i="4" s="1"/>
  <c r="AI95" i="4" s="1"/>
  <c r="AM95" i="4" s="1"/>
  <c r="Z96" i="4"/>
  <c r="AE96" i="4" s="1"/>
  <c r="AI96" i="4" s="1"/>
  <c r="AM96" i="4" s="1"/>
  <c r="Z97" i="4"/>
  <c r="AE97" i="4" s="1"/>
  <c r="AI97" i="4" s="1"/>
  <c r="AM97" i="4" s="1"/>
  <c r="Z86" i="4"/>
  <c r="AE86" i="4" s="1"/>
  <c r="AI86" i="4" s="1"/>
  <c r="AM86" i="4" s="1"/>
  <c r="Z76" i="4"/>
  <c r="AE76" i="4" s="1"/>
  <c r="AI76" i="4" s="1"/>
  <c r="AM76" i="4" s="1"/>
  <c r="Z195" i="4"/>
  <c r="AE195" i="4" s="1"/>
  <c r="AI195" i="4" s="1"/>
  <c r="AM195" i="4" s="1"/>
  <c r="Z171" i="4"/>
  <c r="AE171" i="4" s="1"/>
  <c r="AI171" i="4" s="1"/>
  <c r="AM171" i="4" s="1"/>
  <c r="AA56" i="4"/>
  <c r="AF56" i="4" s="1"/>
  <c r="AJ56" i="4" s="1"/>
  <c r="AA57" i="4"/>
  <c r="AF57" i="4" s="1"/>
  <c r="AJ57" i="4" s="1"/>
  <c r="AA58" i="4"/>
  <c r="AF58" i="4" s="1"/>
  <c r="AJ58" i="4" s="1"/>
  <c r="AA59" i="4"/>
  <c r="AF59" i="4" s="1"/>
  <c r="AJ59" i="4" s="1"/>
  <c r="AA60" i="4"/>
  <c r="AF60" i="4" s="1"/>
  <c r="AJ60" i="4" s="1"/>
  <c r="AA61" i="4"/>
  <c r="AF61" i="4" s="1"/>
  <c r="AJ61" i="4" s="1"/>
  <c r="AA49" i="4"/>
  <c r="AF49" i="4" s="1"/>
  <c r="AJ49" i="4" s="1"/>
  <c r="AA194" i="4"/>
  <c r="AF194" i="4" s="1"/>
  <c r="AJ194" i="4" s="1"/>
  <c r="AA183" i="4"/>
  <c r="AF183" i="4" s="1"/>
  <c r="AJ183" i="4" s="1"/>
  <c r="AA172" i="4"/>
  <c r="AF172" i="4" s="1"/>
  <c r="AJ172" i="4" s="1"/>
  <c r="AA161" i="4"/>
  <c r="AF161" i="4" s="1"/>
  <c r="AJ161" i="4" s="1"/>
  <c r="AA163" i="4"/>
  <c r="AF163" i="4" s="1"/>
  <c r="AJ163" i="4" s="1"/>
  <c r="AA150" i="4"/>
  <c r="AF150" i="4" s="1"/>
  <c r="AJ150" i="4" s="1"/>
  <c r="Z67" i="4"/>
  <c r="AE67" i="4" s="1"/>
  <c r="AI67" i="4" s="1"/>
  <c r="AM67" i="4" s="1"/>
  <c r="Z72" i="4"/>
  <c r="AE72" i="4" s="1"/>
  <c r="AI72" i="4" s="1"/>
  <c r="AM72" i="4" s="1"/>
  <c r="AA137" i="4"/>
  <c r="AF137" i="4" s="1"/>
  <c r="AJ137" i="4" s="1"/>
  <c r="Z101" i="4"/>
  <c r="AE101" i="4" s="1"/>
  <c r="AI101" i="4" s="1"/>
  <c r="AM101" i="4" s="1"/>
  <c r="Z102" i="4"/>
  <c r="AE102" i="4" s="1"/>
  <c r="AI102" i="4" s="1"/>
  <c r="AM102" i="4" s="1"/>
  <c r="Z103" i="4"/>
  <c r="AE103" i="4" s="1"/>
  <c r="AI103" i="4" s="1"/>
  <c r="AM103" i="4" s="1"/>
  <c r="Z104" i="4"/>
  <c r="AE104" i="4" s="1"/>
  <c r="AI104" i="4" s="1"/>
  <c r="AM104" i="4" s="1"/>
  <c r="Z105" i="4"/>
  <c r="AE105" i="4" s="1"/>
  <c r="AI105" i="4" s="1"/>
  <c r="AM105" i="4" s="1"/>
  <c r="Z106" i="4"/>
  <c r="AE106" i="4" s="1"/>
  <c r="AI106" i="4" s="1"/>
  <c r="AM106" i="4" s="1"/>
  <c r="Z107" i="4"/>
  <c r="AE107" i="4" s="1"/>
  <c r="AI107" i="4" s="1"/>
  <c r="AM107" i="4" s="1"/>
  <c r="Z108" i="4"/>
  <c r="AE108" i="4" s="1"/>
  <c r="AI108" i="4" s="1"/>
  <c r="AM108" i="4" s="1"/>
  <c r="Z109" i="4"/>
  <c r="AE109" i="4" s="1"/>
  <c r="AI109" i="4" s="1"/>
  <c r="AM109" i="4" s="1"/>
  <c r="Z98" i="4"/>
  <c r="AE98" i="4" s="1"/>
  <c r="AI98" i="4" s="1"/>
  <c r="AM98" i="4" s="1"/>
  <c r="Z88" i="4"/>
  <c r="AE88" i="4" s="1"/>
  <c r="AI88" i="4" s="1"/>
  <c r="AM88" i="4" s="1"/>
  <c r="Z63" i="4"/>
  <c r="AA68" i="4"/>
  <c r="AF68" i="4" s="1"/>
  <c r="AJ68" i="4" s="1"/>
  <c r="AA69" i="4"/>
  <c r="AF69" i="4" s="1"/>
  <c r="AJ69" i="4" s="1"/>
  <c r="AA70" i="4"/>
  <c r="AF70" i="4" s="1"/>
  <c r="AJ70" i="4" s="1"/>
  <c r="AA71" i="4"/>
  <c r="AF71" i="4" s="1"/>
  <c r="AJ71" i="4" s="1"/>
  <c r="AA72" i="4"/>
  <c r="AF72" i="4" s="1"/>
  <c r="AJ72" i="4" s="1"/>
  <c r="AA73" i="4"/>
  <c r="AF73" i="4" s="1"/>
  <c r="AJ73" i="4" s="1"/>
  <c r="AA62" i="4"/>
  <c r="AF62" i="4" s="1"/>
  <c r="AJ62" i="4" s="1"/>
  <c r="AA50" i="4"/>
  <c r="AF50" i="4" s="1"/>
  <c r="AJ50" i="4" s="1"/>
  <c r="AA195" i="4"/>
  <c r="AF195" i="4" s="1"/>
  <c r="AJ195" i="4" s="1"/>
  <c r="AA184" i="4"/>
  <c r="AF184" i="4" s="1"/>
  <c r="AJ184" i="4" s="1"/>
  <c r="AA173" i="4"/>
  <c r="AF173" i="4" s="1"/>
  <c r="AJ173" i="4" s="1"/>
  <c r="AA175" i="4"/>
  <c r="AF175" i="4" s="1"/>
  <c r="AJ175" i="4" s="1"/>
  <c r="AA78" i="4"/>
  <c r="AF78" i="4" s="1"/>
  <c r="AJ78" i="4" s="1"/>
  <c r="AA186" i="4"/>
  <c r="AF186" i="4" s="1"/>
  <c r="AJ186" i="4" s="1"/>
  <c r="AA174" i="4"/>
  <c r="AF174" i="4" s="1"/>
  <c r="AJ174" i="4" s="1"/>
  <c r="Z62" i="4"/>
  <c r="AE62" i="4" s="1"/>
  <c r="AI62" i="4" s="1"/>
  <c r="AM62" i="4" s="1"/>
  <c r="AA179" i="4"/>
  <c r="AF179" i="4" s="1"/>
  <c r="AJ179" i="4" s="1"/>
  <c r="Z113" i="4"/>
  <c r="AE113" i="4" s="1"/>
  <c r="AI113" i="4" s="1"/>
  <c r="AM113" i="4" s="1"/>
  <c r="Z114" i="4"/>
  <c r="AE114" i="4" s="1"/>
  <c r="AI114" i="4" s="1"/>
  <c r="AM114" i="4" s="1"/>
  <c r="Z115" i="4"/>
  <c r="AE115" i="4" s="1"/>
  <c r="AI115" i="4" s="1"/>
  <c r="AM115" i="4" s="1"/>
  <c r="Z116" i="4"/>
  <c r="AE116" i="4" s="1"/>
  <c r="AI116" i="4" s="1"/>
  <c r="AM116" i="4" s="1"/>
  <c r="Z117" i="4"/>
  <c r="AE117" i="4" s="1"/>
  <c r="AI117" i="4" s="1"/>
  <c r="AM117" i="4" s="1"/>
  <c r="Z118" i="4"/>
  <c r="AE118" i="4" s="1"/>
  <c r="AI118" i="4" s="1"/>
  <c r="AM118" i="4" s="1"/>
  <c r="Z119" i="4"/>
  <c r="AE119" i="4" s="1"/>
  <c r="AI119" i="4" s="1"/>
  <c r="AM119" i="4" s="1"/>
  <c r="Z120" i="4"/>
  <c r="AE120" i="4" s="1"/>
  <c r="AI120" i="4" s="1"/>
  <c r="AM120" i="4" s="1"/>
  <c r="Z121" i="4"/>
  <c r="AE121" i="4" s="1"/>
  <c r="AI121" i="4" s="1"/>
  <c r="AM121" i="4" s="1"/>
  <c r="Z110" i="4"/>
  <c r="AE110" i="4" s="1"/>
  <c r="AI110" i="4" s="1"/>
  <c r="AM110" i="4" s="1"/>
  <c r="Z100" i="4"/>
  <c r="AE100" i="4" s="1"/>
  <c r="AI100" i="4" s="1"/>
  <c r="AM100" i="4" s="1"/>
  <c r="Z75" i="4"/>
  <c r="AE75" i="4" s="1"/>
  <c r="AI75" i="4" s="1"/>
  <c r="AM75" i="4" s="1"/>
  <c r="AA80" i="4"/>
  <c r="AF80" i="4" s="1"/>
  <c r="AJ80" i="4" s="1"/>
  <c r="AA81" i="4"/>
  <c r="AF81" i="4" s="1"/>
  <c r="AJ81" i="4" s="1"/>
  <c r="AA82" i="4"/>
  <c r="AF82" i="4" s="1"/>
  <c r="AJ82" i="4" s="1"/>
  <c r="AA83" i="4"/>
  <c r="AF83" i="4" s="1"/>
  <c r="AJ83" i="4" s="1"/>
  <c r="AA84" i="4"/>
  <c r="AF84" i="4" s="1"/>
  <c r="AJ84" i="4" s="1"/>
  <c r="AA85" i="4"/>
  <c r="AF85" i="4" s="1"/>
  <c r="AJ85" i="4" s="1"/>
  <c r="AA74" i="4"/>
  <c r="AF74" i="4" s="1"/>
  <c r="AJ74" i="4" s="1"/>
  <c r="AA63" i="4"/>
  <c r="AA51" i="4"/>
  <c r="AF51" i="4" s="1"/>
  <c r="AJ51" i="4" s="1"/>
  <c r="AA196" i="4"/>
  <c r="AF196" i="4" s="1"/>
  <c r="AJ196" i="4" s="1"/>
  <c r="AA185" i="4"/>
  <c r="AF185" i="4" s="1"/>
  <c r="AJ185" i="4" s="1"/>
  <c r="AA187" i="4"/>
  <c r="AF187" i="4" s="1"/>
  <c r="AJ187" i="4" s="1"/>
  <c r="Z69" i="4"/>
  <c r="AE69" i="4" s="1"/>
  <c r="AI69" i="4" s="1"/>
  <c r="AM69" i="4" s="1"/>
  <c r="AA176" i="4"/>
  <c r="Z125" i="4"/>
  <c r="AE125" i="4" s="1"/>
  <c r="AI125" i="4" s="1"/>
  <c r="AM125" i="4" s="1"/>
  <c r="Z126" i="4"/>
  <c r="AE126" i="4" s="1"/>
  <c r="AI126" i="4" s="1"/>
  <c r="AM126" i="4" s="1"/>
  <c r="Z127" i="4"/>
  <c r="AE127" i="4" s="1"/>
  <c r="AI127" i="4" s="1"/>
  <c r="AM127" i="4" s="1"/>
  <c r="Z128" i="4"/>
  <c r="AE128" i="4" s="1"/>
  <c r="AI128" i="4" s="1"/>
  <c r="AM128" i="4" s="1"/>
  <c r="Z129" i="4"/>
  <c r="AE129" i="4" s="1"/>
  <c r="AI129" i="4" s="1"/>
  <c r="AM129" i="4" s="1"/>
  <c r="Z130" i="4"/>
  <c r="AE130" i="4" s="1"/>
  <c r="AI130" i="4" s="1"/>
  <c r="AM130" i="4" s="1"/>
  <c r="Z131" i="4"/>
  <c r="AE131" i="4" s="1"/>
  <c r="AI131" i="4" s="1"/>
  <c r="AM131" i="4" s="1"/>
  <c r="Z132" i="4"/>
  <c r="AE132" i="4" s="1"/>
  <c r="AI132" i="4" s="1"/>
  <c r="AM132" i="4" s="1"/>
  <c r="Z133" i="4"/>
  <c r="AE133" i="4" s="1"/>
  <c r="AI133" i="4" s="1"/>
  <c r="AM133" i="4" s="1"/>
  <c r="Z122" i="4"/>
  <c r="AE122" i="4" s="1"/>
  <c r="AI122" i="4" s="1"/>
  <c r="AM122" i="4" s="1"/>
  <c r="Z112" i="4"/>
  <c r="AE112" i="4" s="1"/>
  <c r="AI112" i="4" s="1"/>
  <c r="AM112" i="4" s="1"/>
  <c r="Z87" i="4"/>
  <c r="AE87" i="4" s="1"/>
  <c r="AI87" i="4" s="1"/>
  <c r="AM87" i="4" s="1"/>
  <c r="AA92" i="4"/>
  <c r="AF92" i="4" s="1"/>
  <c r="AJ92" i="4" s="1"/>
  <c r="AA93" i="4"/>
  <c r="AF93" i="4" s="1"/>
  <c r="AJ93" i="4" s="1"/>
  <c r="AA94" i="4"/>
  <c r="AF94" i="4" s="1"/>
  <c r="AJ94" i="4" s="1"/>
  <c r="AA95" i="4"/>
  <c r="AF95" i="4" s="1"/>
  <c r="AJ95" i="4" s="1"/>
  <c r="AA96" i="4"/>
  <c r="AF96" i="4" s="1"/>
  <c r="AJ96" i="4" s="1"/>
  <c r="AA97" i="4"/>
  <c r="AF97" i="4" s="1"/>
  <c r="AJ97" i="4" s="1"/>
  <c r="AA86" i="4"/>
  <c r="AF86" i="4" s="1"/>
  <c r="AJ86" i="4" s="1"/>
  <c r="AA75" i="4"/>
  <c r="AF75" i="4" s="1"/>
  <c r="AJ75" i="4" s="1"/>
  <c r="AA64" i="4"/>
  <c r="AF64" i="4" s="1"/>
  <c r="AJ64" i="4" s="1"/>
  <c r="AA52" i="4"/>
  <c r="AF52" i="4" s="1"/>
  <c r="AJ52" i="4" s="1"/>
  <c r="AA55" i="4"/>
  <c r="AF55" i="4" s="1"/>
  <c r="AJ55" i="4" s="1"/>
  <c r="AA54" i="4"/>
  <c r="AF54" i="4" s="1"/>
  <c r="AJ54" i="4" s="1"/>
  <c r="AA90" i="4"/>
  <c r="AF90" i="4" s="1"/>
  <c r="AJ90" i="4" s="1"/>
  <c r="Z71" i="4"/>
  <c r="AE71" i="4" s="1"/>
  <c r="AI71" i="4" s="1"/>
  <c r="AM71" i="4" s="1"/>
  <c r="AA159" i="4"/>
  <c r="AF159" i="4" s="1"/>
  <c r="AJ159" i="4" s="1"/>
  <c r="Z137" i="4"/>
  <c r="AE137" i="4" s="1"/>
  <c r="AI137" i="4" s="1"/>
  <c r="AM137" i="4" s="1"/>
  <c r="Z138" i="4"/>
  <c r="AE138" i="4" s="1"/>
  <c r="AI138" i="4" s="1"/>
  <c r="AM138" i="4" s="1"/>
  <c r="Z139" i="4"/>
  <c r="AE139" i="4" s="1"/>
  <c r="AI139" i="4" s="1"/>
  <c r="AM139" i="4" s="1"/>
  <c r="Z140" i="4"/>
  <c r="AE140" i="4" s="1"/>
  <c r="AI140" i="4" s="1"/>
  <c r="AM140" i="4" s="1"/>
  <c r="Z141" i="4"/>
  <c r="AE141" i="4" s="1"/>
  <c r="AI141" i="4" s="1"/>
  <c r="AM141" i="4" s="1"/>
  <c r="Z142" i="4"/>
  <c r="AE142" i="4" s="1"/>
  <c r="AI142" i="4" s="1"/>
  <c r="AM142" i="4" s="1"/>
  <c r="Z143" i="4"/>
  <c r="AE143" i="4" s="1"/>
  <c r="AI143" i="4" s="1"/>
  <c r="AM143" i="4" s="1"/>
  <c r="Z144" i="4"/>
  <c r="AE144" i="4" s="1"/>
  <c r="AI144" i="4" s="1"/>
  <c r="AM144" i="4" s="1"/>
  <c r="Z145" i="4"/>
  <c r="AE145" i="4" s="1"/>
  <c r="AI145" i="4" s="1"/>
  <c r="AM145" i="4" s="1"/>
  <c r="Z134" i="4"/>
  <c r="AE134" i="4" s="1"/>
  <c r="AI134" i="4" s="1"/>
  <c r="AM134" i="4" s="1"/>
  <c r="Z124" i="4"/>
  <c r="AE124" i="4" s="1"/>
  <c r="AI124" i="4" s="1"/>
  <c r="AM124" i="4" s="1"/>
  <c r="Z99" i="4"/>
  <c r="AE99" i="4" s="1"/>
  <c r="AI99" i="4" s="1"/>
  <c r="AM99" i="4" s="1"/>
  <c r="AA104" i="4"/>
  <c r="AF104" i="4" s="1"/>
  <c r="AJ104" i="4" s="1"/>
  <c r="AA105" i="4"/>
  <c r="AF105" i="4" s="1"/>
  <c r="AJ105" i="4" s="1"/>
  <c r="AA106" i="4"/>
  <c r="AF106" i="4" s="1"/>
  <c r="AJ106" i="4" s="1"/>
  <c r="AA107" i="4"/>
  <c r="AF107" i="4" s="1"/>
  <c r="AJ107" i="4" s="1"/>
  <c r="AA108" i="4"/>
  <c r="AF108" i="4" s="1"/>
  <c r="AJ108" i="4" s="1"/>
  <c r="AA109" i="4"/>
  <c r="AF109" i="4" s="1"/>
  <c r="AJ109" i="4" s="1"/>
  <c r="AA98" i="4"/>
  <c r="AF98" i="4" s="1"/>
  <c r="AJ98" i="4" s="1"/>
  <c r="AA87" i="4"/>
  <c r="AF87" i="4" s="1"/>
  <c r="AJ87" i="4" s="1"/>
  <c r="AA76" i="4"/>
  <c r="AF76" i="4" s="1"/>
  <c r="AJ76" i="4" s="1"/>
  <c r="AA65" i="4"/>
  <c r="AF65" i="4" s="1"/>
  <c r="AJ65" i="4" s="1"/>
  <c r="AA67" i="4"/>
  <c r="AF67" i="4" s="1"/>
  <c r="AJ67" i="4" s="1"/>
  <c r="AA102" i="4"/>
  <c r="AF102" i="4" s="1"/>
  <c r="AJ102" i="4" s="1"/>
  <c r="Z196" i="4"/>
  <c r="AE196" i="4" s="1"/>
  <c r="AI196" i="4" s="1"/>
  <c r="AM196" i="4" s="1"/>
  <c r="AA178" i="4"/>
  <c r="Z149" i="4"/>
  <c r="AE149" i="4" s="1"/>
  <c r="AI149" i="4" s="1"/>
  <c r="AM149" i="4" s="1"/>
  <c r="Z150" i="4"/>
  <c r="AE150" i="4" s="1"/>
  <c r="AI150" i="4" s="1"/>
  <c r="AM150" i="4" s="1"/>
  <c r="Z151" i="4"/>
  <c r="AE151" i="4" s="1"/>
  <c r="AI151" i="4" s="1"/>
  <c r="AM151" i="4" s="1"/>
  <c r="Z152" i="4"/>
  <c r="AE152" i="4" s="1"/>
  <c r="AI152" i="4" s="1"/>
  <c r="AM152" i="4" s="1"/>
  <c r="Z153" i="4"/>
  <c r="AE153" i="4" s="1"/>
  <c r="AI153" i="4" s="1"/>
  <c r="AM153" i="4" s="1"/>
  <c r="Z154" i="4"/>
  <c r="AE154" i="4" s="1"/>
  <c r="AI154" i="4" s="1"/>
  <c r="AM154" i="4" s="1"/>
  <c r="Z155" i="4"/>
  <c r="AE155" i="4" s="1"/>
  <c r="AI155" i="4" s="1"/>
  <c r="AM155" i="4" s="1"/>
  <c r="Z156" i="4"/>
  <c r="AE156" i="4" s="1"/>
  <c r="AI156" i="4" s="1"/>
  <c r="AM156" i="4" s="1"/>
  <c r="Z157" i="4"/>
  <c r="AE157" i="4" s="1"/>
  <c r="AI157" i="4" s="1"/>
  <c r="AM157" i="4" s="1"/>
  <c r="Z146" i="4"/>
  <c r="AE146" i="4" s="1"/>
  <c r="AI146" i="4" s="1"/>
  <c r="AM146" i="4" s="1"/>
  <c r="Z136" i="4"/>
  <c r="Z111" i="4"/>
  <c r="AE111" i="4" s="1"/>
  <c r="AI111" i="4" s="1"/>
  <c r="AM111" i="4" s="1"/>
  <c r="AA116" i="4"/>
  <c r="AF116" i="4" s="1"/>
  <c r="AJ116" i="4" s="1"/>
  <c r="AA117" i="4"/>
  <c r="AF117" i="4" s="1"/>
  <c r="AJ117" i="4" s="1"/>
  <c r="AA118" i="4"/>
  <c r="AF118" i="4" s="1"/>
  <c r="AJ118" i="4" s="1"/>
  <c r="AA119" i="4"/>
  <c r="AF119" i="4" s="1"/>
  <c r="AJ119" i="4" s="1"/>
  <c r="AA120" i="4"/>
  <c r="AF120" i="4" s="1"/>
  <c r="AJ120" i="4" s="1"/>
  <c r="AA121" i="4"/>
  <c r="AF121" i="4" s="1"/>
  <c r="AJ121" i="4" s="1"/>
  <c r="AA110" i="4"/>
  <c r="AF110" i="4" s="1"/>
  <c r="AJ110" i="4" s="1"/>
  <c r="AA99" i="4"/>
  <c r="AF99" i="4" s="1"/>
  <c r="AJ99" i="4" s="1"/>
  <c r="AA88" i="4"/>
  <c r="AF88" i="4" s="1"/>
  <c r="AJ88" i="4" s="1"/>
  <c r="AA77" i="4"/>
  <c r="AF77" i="4" s="1"/>
  <c r="AJ77" i="4" s="1"/>
  <c r="AA79" i="4"/>
  <c r="AF79" i="4" s="1"/>
  <c r="AJ79" i="4" s="1"/>
  <c r="AA114" i="4"/>
  <c r="AF114" i="4" s="1"/>
  <c r="AJ114" i="4" s="1"/>
  <c r="AA139" i="4"/>
  <c r="AF139" i="4" s="1"/>
  <c r="AJ139" i="4" s="1"/>
  <c r="Z161" i="4"/>
  <c r="AE161" i="4" s="1"/>
  <c r="AI161" i="4" s="1"/>
  <c r="AM161" i="4" s="1"/>
  <c r="Z162" i="4"/>
  <c r="AE162" i="4" s="1"/>
  <c r="AI162" i="4" s="1"/>
  <c r="AM162" i="4" s="1"/>
  <c r="Z163" i="4"/>
  <c r="AE163" i="4" s="1"/>
  <c r="AI163" i="4" s="1"/>
  <c r="AM163" i="4" s="1"/>
  <c r="Z164" i="4"/>
  <c r="AE164" i="4" s="1"/>
  <c r="AI164" i="4" s="1"/>
  <c r="AM164" i="4" s="1"/>
  <c r="Z165" i="4"/>
  <c r="AE165" i="4" s="1"/>
  <c r="AI165" i="4" s="1"/>
  <c r="AM165" i="4" s="1"/>
  <c r="Z166" i="4"/>
  <c r="AE166" i="4" s="1"/>
  <c r="AI166" i="4" s="1"/>
  <c r="AM166" i="4" s="1"/>
  <c r="Z167" i="4"/>
  <c r="AE167" i="4" s="1"/>
  <c r="AI167" i="4" s="1"/>
  <c r="AM167" i="4" s="1"/>
  <c r="Z168" i="4"/>
  <c r="AE168" i="4" s="1"/>
  <c r="AI168" i="4" s="1"/>
  <c r="AM168" i="4" s="1"/>
  <c r="Z169" i="4"/>
  <c r="Z158" i="4"/>
  <c r="AE158" i="4" s="1"/>
  <c r="AI158" i="4" s="1"/>
  <c r="AM158" i="4" s="1"/>
  <c r="Z148" i="4"/>
  <c r="AE148" i="4" s="1"/>
  <c r="AI148" i="4" s="1"/>
  <c r="AM148" i="4" s="1"/>
  <c r="Z123" i="4"/>
  <c r="AE123" i="4" s="1"/>
  <c r="AI123" i="4" s="1"/>
  <c r="AM123" i="4" s="1"/>
  <c r="AA128" i="4"/>
  <c r="AF128" i="4" s="1"/>
  <c r="AJ128" i="4" s="1"/>
  <c r="AA129" i="4"/>
  <c r="AF129" i="4" s="1"/>
  <c r="AJ129" i="4" s="1"/>
  <c r="AA130" i="4"/>
  <c r="AF130" i="4" s="1"/>
  <c r="AJ130" i="4" s="1"/>
  <c r="AA131" i="4"/>
  <c r="AF131" i="4" s="1"/>
  <c r="AJ131" i="4" s="1"/>
  <c r="AA132" i="4"/>
  <c r="AF132" i="4" s="1"/>
  <c r="AJ132" i="4" s="1"/>
  <c r="AA133" i="4"/>
  <c r="AF133" i="4" s="1"/>
  <c r="AJ133" i="4" s="1"/>
  <c r="AA122" i="4"/>
  <c r="AF122" i="4" s="1"/>
  <c r="AJ122" i="4" s="1"/>
  <c r="AA111" i="4"/>
  <c r="AF111" i="4" s="1"/>
  <c r="AJ111" i="4" s="1"/>
  <c r="AA100" i="4"/>
  <c r="AF100" i="4" s="1"/>
  <c r="AJ100" i="4" s="1"/>
  <c r="AA89" i="4"/>
  <c r="AF89" i="4" s="1"/>
  <c r="AJ89" i="4" s="1"/>
  <c r="AA91" i="4"/>
  <c r="AF91" i="4" s="1"/>
  <c r="AJ91" i="4" s="1"/>
  <c r="AA126" i="4"/>
  <c r="AF126" i="4" s="1"/>
  <c r="AJ126" i="4" s="1"/>
  <c r="Z68" i="4"/>
  <c r="AE68" i="4" s="1"/>
  <c r="AI68" i="4" s="1"/>
  <c r="AM68" i="4" s="1"/>
  <c r="AA181" i="4"/>
  <c r="AF181" i="4" s="1"/>
  <c r="AJ181" i="4" s="1"/>
  <c r="Z173" i="4"/>
  <c r="AE173" i="4" s="1"/>
  <c r="AI173" i="4" s="1"/>
  <c r="AM173" i="4" s="1"/>
  <c r="Z174" i="4"/>
  <c r="AE174" i="4" s="1"/>
  <c r="AI174" i="4" s="1"/>
  <c r="AM174" i="4" s="1"/>
  <c r="Z175" i="4"/>
  <c r="AE175" i="4" s="1"/>
  <c r="AI175" i="4" s="1"/>
  <c r="AM175" i="4" s="1"/>
  <c r="Z176" i="4"/>
  <c r="Z177" i="4"/>
  <c r="AE177" i="4" s="1"/>
  <c r="AI177" i="4" s="1"/>
  <c r="AM177" i="4" s="1"/>
  <c r="Z178" i="4"/>
  <c r="Z179" i="4"/>
  <c r="AE179" i="4" s="1"/>
  <c r="AI179" i="4" s="1"/>
  <c r="AM179" i="4" s="1"/>
  <c r="Z180" i="4"/>
  <c r="AE180" i="4" s="1"/>
  <c r="AI180" i="4" s="1"/>
  <c r="AM180" i="4" s="1"/>
  <c r="Z181" i="4"/>
  <c r="AE181" i="4" s="1"/>
  <c r="AI181" i="4" s="1"/>
  <c r="AM181" i="4" s="1"/>
  <c r="Z170" i="4"/>
  <c r="AE170" i="4" s="1"/>
  <c r="AI170" i="4" s="1"/>
  <c r="AM170" i="4" s="1"/>
  <c r="Z160" i="4"/>
  <c r="AE160" i="4" s="1"/>
  <c r="AI160" i="4" s="1"/>
  <c r="AM160" i="4" s="1"/>
  <c r="Z135" i="4"/>
  <c r="AE135" i="4" s="1"/>
  <c r="AI135" i="4" s="1"/>
  <c r="AM135" i="4" s="1"/>
  <c r="Z159" i="4"/>
  <c r="AE159" i="4" s="1"/>
  <c r="AI159" i="4" s="1"/>
  <c r="AM159" i="4" s="1"/>
  <c r="AA140" i="4"/>
  <c r="AF140" i="4" s="1"/>
  <c r="AJ140" i="4" s="1"/>
  <c r="AA141" i="4"/>
  <c r="AF141" i="4" s="1"/>
  <c r="AJ141" i="4" s="1"/>
  <c r="AA142" i="4"/>
  <c r="AF142" i="4" s="1"/>
  <c r="AJ142" i="4" s="1"/>
  <c r="AA143" i="4"/>
  <c r="AF143" i="4" s="1"/>
  <c r="AJ143" i="4" s="1"/>
  <c r="AA144" i="4"/>
  <c r="AF144" i="4" s="1"/>
  <c r="AJ144" i="4" s="1"/>
  <c r="AA145" i="4"/>
  <c r="AF145" i="4" s="1"/>
  <c r="AJ145" i="4" s="1"/>
  <c r="AA134" i="4"/>
  <c r="AF134" i="4" s="1"/>
  <c r="AJ134" i="4" s="1"/>
  <c r="AA123" i="4"/>
  <c r="AF123" i="4" s="1"/>
  <c r="AJ123" i="4" s="1"/>
  <c r="AA112" i="4"/>
  <c r="AF112" i="4" s="1"/>
  <c r="AJ112" i="4" s="1"/>
  <c r="AA101" i="4"/>
  <c r="AF101" i="4" s="1"/>
  <c r="AJ101" i="4" s="1"/>
  <c r="AA103" i="4"/>
  <c r="AF103" i="4" s="1"/>
  <c r="AJ103" i="4" s="1"/>
  <c r="AA138" i="4"/>
  <c r="AF138" i="4" s="1"/>
  <c r="AJ138" i="4" s="1"/>
  <c r="Z65" i="4"/>
  <c r="AE65" i="4" s="1"/>
  <c r="AI65" i="4" s="1"/>
  <c r="AM65" i="4" s="1"/>
  <c r="Z185" i="4"/>
  <c r="AE185" i="4" s="1"/>
  <c r="AI185" i="4" s="1"/>
  <c r="AM185" i="4" s="1"/>
  <c r="Z186" i="4"/>
  <c r="AE186" i="4" s="1"/>
  <c r="AI186" i="4" s="1"/>
  <c r="AM186" i="4" s="1"/>
  <c r="Z187" i="4"/>
  <c r="AE187" i="4" s="1"/>
  <c r="AI187" i="4" s="1"/>
  <c r="AM187" i="4" s="1"/>
  <c r="Z188" i="4"/>
  <c r="AE188" i="4" s="1"/>
  <c r="AI188" i="4" s="1"/>
  <c r="AM188" i="4" s="1"/>
  <c r="Z189" i="4"/>
  <c r="AE189" i="4" s="1"/>
  <c r="AI189" i="4" s="1"/>
  <c r="AM189" i="4" s="1"/>
  <c r="Z190" i="4"/>
  <c r="AE190" i="4" s="1"/>
  <c r="AI190" i="4" s="1"/>
  <c r="AM190" i="4" s="1"/>
  <c r="Z191" i="4"/>
  <c r="AE191" i="4" s="1"/>
  <c r="AI191" i="4" s="1"/>
  <c r="AM191" i="4" s="1"/>
  <c r="Z192" i="4"/>
  <c r="AE192" i="4" s="1"/>
  <c r="AI192" i="4" s="1"/>
  <c r="AM192" i="4" s="1"/>
  <c r="Z193" i="4"/>
  <c r="AE193" i="4" s="1"/>
  <c r="AI193" i="4" s="1"/>
  <c r="AM193" i="4" s="1"/>
  <c r="Z182" i="4"/>
  <c r="AE182" i="4" s="1"/>
  <c r="AI182" i="4" s="1"/>
  <c r="AM182" i="4" s="1"/>
  <c r="Z172" i="4"/>
  <c r="AE172" i="4" s="1"/>
  <c r="AI172" i="4" s="1"/>
  <c r="AM172" i="4" s="1"/>
  <c r="Z147" i="4"/>
  <c r="AE147" i="4" s="1"/>
  <c r="AI147" i="4" s="1"/>
  <c r="AM147" i="4" s="1"/>
  <c r="AA152" i="4"/>
  <c r="AF152" i="4" s="1"/>
  <c r="AJ152" i="4" s="1"/>
  <c r="AA153" i="4"/>
  <c r="AF153" i="4" s="1"/>
  <c r="AJ153" i="4" s="1"/>
  <c r="AA154" i="4"/>
  <c r="AF154" i="4" s="1"/>
  <c r="AJ154" i="4" s="1"/>
  <c r="AA155" i="4"/>
  <c r="AF155" i="4" s="1"/>
  <c r="AJ155" i="4" s="1"/>
  <c r="AA156" i="4"/>
  <c r="AF156" i="4" s="1"/>
  <c r="AJ156" i="4" s="1"/>
  <c r="AA157" i="4"/>
  <c r="AF157" i="4" s="1"/>
  <c r="AJ157" i="4" s="1"/>
  <c r="AA146" i="4"/>
  <c r="AF146" i="4" s="1"/>
  <c r="AJ146" i="4" s="1"/>
  <c r="AA135" i="4"/>
  <c r="AF135" i="4" s="1"/>
  <c r="AJ135" i="4" s="1"/>
  <c r="AA124" i="4"/>
  <c r="AF124" i="4" s="1"/>
  <c r="AJ124" i="4" s="1"/>
  <c r="AA113" i="4"/>
  <c r="AF113" i="4" s="1"/>
  <c r="AJ113" i="4" s="1"/>
  <c r="AA115" i="4"/>
  <c r="AF115" i="4" s="1"/>
  <c r="AJ115" i="4" s="1"/>
  <c r="AA66" i="4"/>
  <c r="AF66" i="4" s="1"/>
  <c r="AJ66" i="4" s="1"/>
  <c r="Z70" i="4"/>
  <c r="AE70" i="4" s="1"/>
  <c r="AI70" i="4" s="1"/>
  <c r="AM70" i="4" s="1"/>
  <c r="AA180" i="4"/>
  <c r="AF180" i="4" s="1"/>
  <c r="AJ180" i="4" s="1"/>
  <c r="Z52" i="4"/>
  <c r="AE52" i="4" s="1"/>
  <c r="AI52" i="4" s="1"/>
  <c r="AM52" i="4" s="1"/>
  <c r="Z54" i="4"/>
  <c r="AE54" i="4" s="1"/>
  <c r="AI54" i="4" s="1"/>
  <c r="AM54" i="4" s="1"/>
  <c r="Z55" i="4"/>
  <c r="AE55" i="4" s="1"/>
  <c r="AI55" i="4" s="1"/>
  <c r="AM55" i="4" s="1"/>
  <c r="Z56" i="4"/>
  <c r="AE56" i="4" s="1"/>
  <c r="AI56" i="4" s="1"/>
  <c r="AM56" i="4" s="1"/>
  <c r="Z57" i="4"/>
  <c r="AE57" i="4" s="1"/>
  <c r="AI57" i="4" s="1"/>
  <c r="AM57" i="4" s="1"/>
  <c r="Z58" i="4"/>
  <c r="AE58" i="4" s="1"/>
  <c r="AI58" i="4" s="1"/>
  <c r="AM58" i="4" s="1"/>
  <c r="Z59" i="4"/>
  <c r="AE59" i="4" s="1"/>
  <c r="AI59" i="4" s="1"/>
  <c r="AM59" i="4" s="1"/>
  <c r="Z60" i="4"/>
  <c r="AE60" i="4" s="1"/>
  <c r="AI60" i="4" s="1"/>
  <c r="AM60" i="4" s="1"/>
  <c r="Z61" i="4"/>
  <c r="AE61" i="4" s="1"/>
  <c r="AI61" i="4" s="1"/>
  <c r="AM61" i="4" s="1"/>
  <c r="Z49" i="4"/>
  <c r="AE49" i="4" s="1"/>
  <c r="AI49" i="4" s="1"/>
  <c r="AM49" i="4" s="1"/>
  <c r="Z194" i="4"/>
  <c r="AE194" i="4" s="1"/>
  <c r="AI194" i="4" s="1"/>
  <c r="AM194" i="4" s="1"/>
  <c r="Z184" i="4"/>
  <c r="AE184" i="4" s="1"/>
  <c r="AI184" i="4" s="1"/>
  <c r="AM184" i="4" s="1"/>
  <c r="Z183" i="4"/>
  <c r="AE183" i="4" s="1"/>
  <c r="AI183" i="4" s="1"/>
  <c r="AM183" i="4" s="1"/>
  <c r="AA164" i="4"/>
  <c r="AF164" i="4" s="1"/>
  <c r="AJ164" i="4" s="1"/>
  <c r="AA165" i="4"/>
  <c r="AF165" i="4" s="1"/>
  <c r="AJ165" i="4" s="1"/>
  <c r="AA166" i="4"/>
  <c r="AF166" i="4" s="1"/>
  <c r="AJ166" i="4" s="1"/>
  <c r="AA167" i="4"/>
  <c r="AF167" i="4" s="1"/>
  <c r="AJ167" i="4" s="1"/>
  <c r="AA168" i="4"/>
  <c r="AF168" i="4" s="1"/>
  <c r="AJ168" i="4" s="1"/>
  <c r="AA169" i="4"/>
  <c r="AA158" i="4"/>
  <c r="AF158" i="4" s="1"/>
  <c r="AJ158" i="4" s="1"/>
  <c r="AA147" i="4"/>
  <c r="AF147" i="4" s="1"/>
  <c r="AJ147" i="4" s="1"/>
  <c r="AA136" i="4"/>
  <c r="AA125" i="4"/>
  <c r="AF125" i="4" s="1"/>
  <c r="AJ125" i="4" s="1"/>
  <c r="AA127" i="4"/>
  <c r="AF127" i="4" s="1"/>
  <c r="AJ127" i="4" s="1"/>
  <c r="AA162" i="4"/>
  <c r="AF162" i="4" s="1"/>
  <c r="AJ162" i="4" s="1"/>
  <c r="Z66" i="4"/>
  <c r="AE66" i="4" s="1"/>
  <c r="AI66" i="4" s="1"/>
  <c r="AM66" i="4" s="1"/>
  <c r="Z73" i="4"/>
  <c r="AE73" i="4" s="1"/>
  <c r="AI73" i="4" s="1"/>
  <c r="AM73" i="4" s="1"/>
  <c r="AA177" i="4"/>
  <c r="AF177" i="4" s="1"/>
  <c r="AJ177" i="4" s="1"/>
  <c r="AA148" i="4"/>
  <c r="AF148" i="4" s="1"/>
  <c r="AJ148" i="4" s="1"/>
  <c r="D22" i="6"/>
  <c r="D21" i="6"/>
  <c r="D23" i="6"/>
  <c r="D26" i="6"/>
  <c r="D28" i="6"/>
  <c r="D25" i="6"/>
  <c r="D27" i="6"/>
  <c r="D20" i="6"/>
  <c r="F137" i="2"/>
  <c r="N137" i="2"/>
  <c r="Q137" i="2" s="1"/>
  <c r="T137" i="2" s="1"/>
  <c r="J15" i="4"/>
  <c r="N15" i="4" s="1"/>
  <c r="AA41" i="4"/>
  <c r="AF41" i="4" s="1"/>
  <c r="AJ41" i="4" s="1"/>
  <c r="AA32" i="4"/>
  <c r="AF32" i="4" s="1"/>
  <c r="AJ32" i="4" s="1"/>
  <c r="AA35" i="4"/>
  <c r="AF35" i="4" s="1"/>
  <c r="AJ35" i="4" s="1"/>
  <c r="K50" i="4"/>
  <c r="O50" i="4" s="1"/>
  <c r="AA4" i="4"/>
  <c r="AF4" i="4" s="1"/>
  <c r="AJ4" i="4" s="1"/>
  <c r="AA44" i="4"/>
  <c r="AF44" i="4" s="1"/>
  <c r="AJ44" i="4" s="1"/>
  <c r="AA53" i="4"/>
  <c r="AF53" i="4" s="1"/>
  <c r="AJ53" i="4" s="1"/>
  <c r="K43" i="4"/>
  <c r="O43" i="4" s="1"/>
  <c r="AA6" i="4"/>
  <c r="AF6" i="4" s="1"/>
  <c r="AJ6" i="4" s="1"/>
  <c r="AA9" i="4"/>
  <c r="AF9" i="4" s="1"/>
  <c r="AJ9" i="4" s="1"/>
  <c r="AA12" i="4"/>
  <c r="AF12" i="4" s="1"/>
  <c r="AJ12" i="4" s="1"/>
  <c r="AA16" i="4"/>
  <c r="AF16" i="4" s="1"/>
  <c r="AJ16" i="4" s="1"/>
  <c r="AA28" i="4"/>
  <c r="AF28" i="4" s="1"/>
  <c r="AJ28" i="4" s="1"/>
  <c r="AA40" i="4"/>
  <c r="AF40" i="4" s="1"/>
  <c r="AJ40" i="4" s="1"/>
  <c r="K20" i="4"/>
  <c r="O20" i="4" s="1"/>
  <c r="AA18" i="4"/>
  <c r="AF18" i="4" s="1"/>
  <c r="AJ18" i="4" s="1"/>
  <c r="AA21" i="4"/>
  <c r="AF21" i="4" s="1"/>
  <c r="AJ21" i="4" s="1"/>
  <c r="AA24" i="4"/>
  <c r="AF24" i="4" s="1"/>
  <c r="AJ24" i="4" s="1"/>
  <c r="J14" i="4"/>
  <c r="N14" i="4" s="1"/>
  <c r="AA30" i="4"/>
  <c r="AF30" i="4" s="1"/>
  <c r="AJ30" i="4" s="1"/>
  <c r="AA33" i="4"/>
  <c r="AF33" i="4" s="1"/>
  <c r="AJ33" i="4" s="1"/>
  <c r="AA36" i="4"/>
  <c r="AF36" i="4" s="1"/>
  <c r="AJ36" i="4" s="1"/>
  <c r="AA31" i="4"/>
  <c r="AF31" i="4" s="1"/>
  <c r="AJ31" i="4" s="1"/>
  <c r="AA34" i="4"/>
  <c r="AF34" i="4" s="1"/>
  <c r="AJ34" i="4" s="1"/>
  <c r="AA37" i="4"/>
  <c r="AF37" i="4" s="1"/>
  <c r="AJ37" i="4" s="1"/>
  <c r="AA5" i="4"/>
  <c r="AF5" i="4" s="1"/>
  <c r="AJ5" i="4" s="1"/>
  <c r="AA43" i="4"/>
  <c r="AF43" i="4" s="1"/>
  <c r="AJ43" i="4" s="1"/>
  <c r="AA46" i="4"/>
  <c r="AF46" i="4" s="1"/>
  <c r="AJ46" i="4" s="1"/>
  <c r="AA48" i="4"/>
  <c r="AA14" i="4"/>
  <c r="AF14" i="4" s="1"/>
  <c r="AJ14" i="4" s="1"/>
  <c r="J13" i="4"/>
  <c r="N13" i="4" s="1"/>
  <c r="AA42" i="4"/>
  <c r="AF42" i="4" s="1"/>
  <c r="AJ42" i="4" s="1"/>
  <c r="AA39" i="4"/>
  <c r="AF39" i="4" s="1"/>
  <c r="AJ39" i="4" s="1"/>
  <c r="Z4" i="4"/>
  <c r="Z44" i="4"/>
  <c r="AE44" i="4" s="1"/>
  <c r="AI44" i="4" s="1"/>
  <c r="Z53" i="4"/>
  <c r="AE53" i="4" s="1"/>
  <c r="AI53" i="4" s="1"/>
  <c r="AM53" i="4" s="1"/>
  <c r="Z13" i="4"/>
  <c r="AE13" i="4" s="1"/>
  <c r="AI13" i="4" s="1"/>
  <c r="Z43" i="4"/>
  <c r="AE43" i="4" s="1"/>
  <c r="AI43" i="4" s="1"/>
  <c r="AA8" i="4"/>
  <c r="AF8" i="4" s="1"/>
  <c r="AJ8" i="4" s="1"/>
  <c r="AA38" i="4"/>
  <c r="AF38" i="4" s="1"/>
  <c r="AJ38" i="4" s="1"/>
  <c r="Z6" i="4"/>
  <c r="AE6" i="4" s="1"/>
  <c r="AI6" i="4" s="1"/>
  <c r="Z9" i="4"/>
  <c r="AE9" i="4" s="1"/>
  <c r="AI9" i="4" s="1"/>
  <c r="Z12" i="4"/>
  <c r="AE12" i="4" s="1"/>
  <c r="AI12" i="4" s="1"/>
  <c r="Z25" i="4"/>
  <c r="AE25" i="4" s="1"/>
  <c r="AI25" i="4" s="1"/>
  <c r="Z37" i="4"/>
  <c r="AE37" i="4" s="1"/>
  <c r="AI37" i="4" s="1"/>
  <c r="K23" i="4"/>
  <c r="O23" i="4" s="1"/>
  <c r="Z16" i="4"/>
  <c r="AE16" i="4" s="1"/>
  <c r="AI16" i="4" s="1"/>
  <c r="AA26" i="4"/>
  <c r="AF26" i="4" s="1"/>
  <c r="AJ26" i="4" s="1"/>
  <c r="AA20" i="4"/>
  <c r="AF20" i="4" s="1"/>
  <c r="AJ20" i="4" s="1"/>
  <c r="AA10" i="4"/>
  <c r="AF10" i="4" s="1"/>
  <c r="AJ10" i="4" s="1"/>
  <c r="K19" i="4"/>
  <c r="O19" i="4" s="1"/>
  <c r="Z18" i="4"/>
  <c r="AE18" i="4" s="1"/>
  <c r="AI18" i="4" s="1"/>
  <c r="Z21" i="4"/>
  <c r="AE21" i="4" s="1"/>
  <c r="AI21" i="4" s="1"/>
  <c r="Z24" i="4"/>
  <c r="AE24" i="4" s="1"/>
  <c r="AI24" i="4" s="1"/>
  <c r="AA47" i="4"/>
  <c r="AF47" i="4" s="1"/>
  <c r="AJ47" i="4" s="1"/>
  <c r="Z45" i="4"/>
  <c r="AE45" i="4" s="1"/>
  <c r="AI45" i="4" s="1"/>
  <c r="AA45" i="4"/>
  <c r="AF45" i="4" s="1"/>
  <c r="AJ45" i="4" s="1"/>
  <c r="AA22" i="4"/>
  <c r="AF22" i="4" s="1"/>
  <c r="AJ22" i="4" s="1"/>
  <c r="K51" i="4"/>
  <c r="O51" i="4" s="1"/>
  <c r="K47" i="4"/>
  <c r="O47" i="4" s="1"/>
  <c r="Z30" i="4"/>
  <c r="AE30" i="4" s="1"/>
  <c r="AI30" i="4" s="1"/>
  <c r="Z33" i="4"/>
  <c r="AE33" i="4" s="1"/>
  <c r="AI33" i="4" s="1"/>
  <c r="Z36" i="4"/>
  <c r="AE36" i="4" s="1"/>
  <c r="AI36" i="4" s="1"/>
  <c r="Z38" i="4"/>
  <c r="AE38" i="4" s="1"/>
  <c r="AI38" i="4" s="1"/>
  <c r="Z42" i="4"/>
  <c r="AE42" i="4" s="1"/>
  <c r="AI42" i="4" s="1"/>
  <c r="Z47" i="4"/>
  <c r="AE47" i="4" s="1"/>
  <c r="AI47" i="4" s="1"/>
  <c r="AM47" i="4" s="1"/>
  <c r="AA17" i="4"/>
  <c r="AF17" i="4" s="1"/>
  <c r="AJ17" i="4" s="1"/>
  <c r="AA15" i="4"/>
  <c r="AF15" i="4" s="1"/>
  <c r="AJ15" i="4" s="1"/>
  <c r="Z28" i="4"/>
  <c r="AE28" i="4" s="1"/>
  <c r="AI28" i="4" s="1"/>
  <c r="Z7" i="4"/>
  <c r="Z10" i="4"/>
  <c r="AE10" i="4" s="1"/>
  <c r="AI10" i="4" s="1"/>
  <c r="Z14" i="4"/>
  <c r="AE14" i="4" s="1"/>
  <c r="AI14" i="4" s="1"/>
  <c r="Z26" i="4"/>
  <c r="AE26" i="4" s="1"/>
  <c r="AI26" i="4" s="1"/>
  <c r="Z48" i="4"/>
  <c r="AA29" i="4"/>
  <c r="AF29" i="4" s="1"/>
  <c r="AJ29" i="4" s="1"/>
  <c r="AA7" i="4"/>
  <c r="Z40" i="4"/>
  <c r="AE40" i="4" s="1"/>
  <c r="AI40" i="4" s="1"/>
  <c r="Z19" i="4"/>
  <c r="AE19" i="4" s="1"/>
  <c r="AI19" i="4" s="1"/>
  <c r="Z22" i="4"/>
  <c r="AE22" i="4" s="1"/>
  <c r="AI22" i="4" s="1"/>
  <c r="Z46" i="4"/>
  <c r="AE46" i="4" s="1"/>
  <c r="AI46" i="4" s="1"/>
  <c r="AA19" i="4"/>
  <c r="AF19" i="4" s="1"/>
  <c r="AJ19" i="4" s="1"/>
  <c r="Z31" i="4"/>
  <c r="AE31" i="4" s="1"/>
  <c r="AI31" i="4" s="1"/>
  <c r="Z34" i="4"/>
  <c r="AE34" i="4" s="1"/>
  <c r="AI34" i="4" s="1"/>
  <c r="AA11" i="4"/>
  <c r="AF11" i="4" s="1"/>
  <c r="AJ11" i="4" s="1"/>
  <c r="Z17" i="4"/>
  <c r="AE17" i="4" s="1"/>
  <c r="AI17" i="4" s="1"/>
  <c r="Z8" i="4"/>
  <c r="AE8" i="4" s="1"/>
  <c r="AI8" i="4" s="1"/>
  <c r="Z11" i="4"/>
  <c r="AE11" i="4" s="1"/>
  <c r="AI11" i="4" s="1"/>
  <c r="Z15" i="4"/>
  <c r="AE15" i="4" s="1"/>
  <c r="AI15" i="4" s="1"/>
  <c r="Z27" i="4"/>
  <c r="AE27" i="4" s="1"/>
  <c r="AI27" i="4" s="1"/>
  <c r="AA23" i="4"/>
  <c r="AF23" i="4" s="1"/>
  <c r="AJ23" i="4" s="1"/>
  <c r="AA13" i="4"/>
  <c r="AF13" i="4" s="1"/>
  <c r="AJ13" i="4" s="1"/>
  <c r="AA27" i="4"/>
  <c r="AF27" i="4" s="1"/>
  <c r="AJ27" i="4" s="1"/>
  <c r="Z29" i="4"/>
  <c r="AE29" i="4" s="1"/>
  <c r="AI29" i="4" s="1"/>
  <c r="Z20" i="4"/>
  <c r="AE20" i="4" s="1"/>
  <c r="AI20" i="4" s="1"/>
  <c r="Z23" i="4"/>
  <c r="AE23" i="4" s="1"/>
  <c r="AI23" i="4" s="1"/>
  <c r="Z39" i="4"/>
  <c r="AE39" i="4" s="1"/>
  <c r="AI39" i="4" s="1"/>
  <c r="AA25" i="4"/>
  <c r="AF25" i="4" s="1"/>
  <c r="AJ25" i="4" s="1"/>
  <c r="Z41" i="4"/>
  <c r="AE41" i="4" s="1"/>
  <c r="AI41" i="4" s="1"/>
  <c r="AE79" i="4"/>
  <c r="AI79" i="4" s="1"/>
  <c r="AM79" i="4" s="1"/>
  <c r="Z32" i="4"/>
  <c r="AE32" i="4" s="1"/>
  <c r="AI32" i="4" s="1"/>
  <c r="Z35" i="4"/>
  <c r="AE35" i="4" s="1"/>
  <c r="AI35" i="4" s="1"/>
  <c r="Z5" i="4"/>
  <c r="AE5" i="4" s="1"/>
  <c r="AI5" i="4" s="1"/>
  <c r="N189" i="2"/>
  <c r="M189" i="2"/>
  <c r="N177" i="2"/>
  <c r="M177" i="2"/>
  <c r="N165" i="2"/>
  <c r="M165" i="2"/>
  <c r="P165" i="2" s="1"/>
  <c r="S165" i="2" s="1"/>
  <c r="N152" i="2"/>
  <c r="Q152" i="2" s="1"/>
  <c r="T152" i="2" s="1"/>
  <c r="M152" i="2"/>
  <c r="P152" i="2" s="1"/>
  <c r="S152" i="2" s="1"/>
  <c r="N140" i="2"/>
  <c r="Q140" i="2" s="1"/>
  <c r="T140" i="2" s="1"/>
  <c r="M140" i="2"/>
  <c r="P140" i="2" s="1"/>
  <c r="S140" i="2" s="1"/>
  <c r="M127" i="2"/>
  <c r="P127" i="2" s="1"/>
  <c r="S127" i="2" s="1"/>
  <c r="N127" i="2"/>
  <c r="Q127" i="2" s="1"/>
  <c r="T127" i="2" s="1"/>
  <c r="M115" i="2"/>
  <c r="N115" i="2"/>
  <c r="M103" i="2"/>
  <c r="P103" i="2" s="1"/>
  <c r="S103" i="2" s="1"/>
  <c r="N103" i="2"/>
  <c r="Q103" i="2" s="1"/>
  <c r="T103" i="2" s="1"/>
  <c r="M91" i="2"/>
  <c r="N91" i="2"/>
  <c r="Q91" i="2" s="1"/>
  <c r="T91" i="2" s="1"/>
  <c r="M79" i="2"/>
  <c r="P79" i="2" s="1"/>
  <c r="S79" i="2" s="1"/>
  <c r="N79" i="2"/>
  <c r="Q79" i="2" s="1"/>
  <c r="T79" i="2" s="1"/>
  <c r="M67" i="2"/>
  <c r="P67" i="2" s="1"/>
  <c r="S67" i="2" s="1"/>
  <c r="N67" i="2"/>
  <c r="Q67" i="2" s="1"/>
  <c r="T67" i="2" s="1"/>
  <c r="M55" i="2"/>
  <c r="P55" i="2" s="1"/>
  <c r="S55" i="2" s="1"/>
  <c r="N55" i="2"/>
  <c r="Q55" i="2" s="1"/>
  <c r="T55" i="2" s="1"/>
  <c r="F43" i="2"/>
  <c r="M43" i="2"/>
  <c r="P43" i="2" s="1"/>
  <c r="S43" i="2" s="1"/>
  <c r="N43" i="2"/>
  <c r="Q43" i="2" s="1"/>
  <c r="T43" i="2" s="1"/>
  <c r="F31" i="2"/>
  <c r="M31" i="2"/>
  <c r="P31" i="2" s="1"/>
  <c r="S31" i="2" s="1"/>
  <c r="N31" i="2"/>
  <c r="Q31" i="2" s="1"/>
  <c r="T31" i="2" s="1"/>
  <c r="F19" i="2"/>
  <c r="M19" i="2"/>
  <c r="P19" i="2" s="1"/>
  <c r="N19" i="2"/>
  <c r="Q19" i="2" s="1"/>
  <c r="Z19" i="2" s="1"/>
  <c r="F7" i="2"/>
  <c r="M7" i="2"/>
  <c r="P7" i="2" s="1"/>
  <c r="N7" i="2"/>
  <c r="Q7" i="2" s="1"/>
  <c r="T7" i="2" s="1"/>
  <c r="N188" i="2"/>
  <c r="M188" i="2"/>
  <c r="P188" i="2" s="1"/>
  <c r="S188" i="2" s="1"/>
  <c r="N176" i="2"/>
  <c r="Q176" i="2" s="1"/>
  <c r="T176" i="2" s="1"/>
  <c r="M176" i="2"/>
  <c r="P176" i="2" s="1"/>
  <c r="S176" i="2" s="1"/>
  <c r="N164" i="2"/>
  <c r="M164" i="2"/>
  <c r="P164" i="2" s="1"/>
  <c r="S164" i="2" s="1"/>
  <c r="M151" i="2"/>
  <c r="P151" i="2" s="1"/>
  <c r="S151" i="2" s="1"/>
  <c r="N151" i="2"/>
  <c r="Q151" i="2" s="1"/>
  <c r="T151" i="2" s="1"/>
  <c r="M139" i="2"/>
  <c r="P139" i="2" s="1"/>
  <c r="S139" i="2" s="1"/>
  <c r="N139" i="2"/>
  <c r="Q139" i="2" s="1"/>
  <c r="T139" i="2" s="1"/>
  <c r="N126" i="2"/>
  <c r="Q126" i="2" s="1"/>
  <c r="T126" i="2" s="1"/>
  <c r="M126" i="2"/>
  <c r="P126" i="2" s="1"/>
  <c r="S126" i="2" s="1"/>
  <c r="N114" i="2"/>
  <c r="M114" i="2"/>
  <c r="N102" i="2"/>
  <c r="Q102" i="2" s="1"/>
  <c r="T102" i="2" s="1"/>
  <c r="M102" i="2"/>
  <c r="N90" i="2"/>
  <c r="Q90" i="2" s="1"/>
  <c r="T90" i="2" s="1"/>
  <c r="M90" i="2"/>
  <c r="P90" i="2" s="1"/>
  <c r="S90" i="2" s="1"/>
  <c r="N78" i="2"/>
  <c r="Q78" i="2" s="1"/>
  <c r="T78" i="2" s="1"/>
  <c r="M78" i="2"/>
  <c r="P78" i="2" s="1"/>
  <c r="S78" i="2" s="1"/>
  <c r="N66" i="2"/>
  <c r="Q66" i="2" s="1"/>
  <c r="T66" i="2" s="1"/>
  <c r="M66" i="2"/>
  <c r="P66" i="2" s="1"/>
  <c r="S66" i="2" s="1"/>
  <c r="N54" i="2"/>
  <c r="Q54" i="2" s="1"/>
  <c r="T54" i="2" s="1"/>
  <c r="M54" i="2"/>
  <c r="P54" i="2" s="1"/>
  <c r="S54" i="2" s="1"/>
  <c r="F42" i="2"/>
  <c r="N42" i="2"/>
  <c r="Q42" i="2" s="1"/>
  <c r="T42" i="2" s="1"/>
  <c r="M42" i="2"/>
  <c r="P42" i="2" s="1"/>
  <c r="S42" i="2" s="1"/>
  <c r="F30" i="2"/>
  <c r="N30" i="2"/>
  <c r="M30" i="2"/>
  <c r="P30" i="2" s="1"/>
  <c r="S30" i="2" s="1"/>
  <c r="F18" i="2"/>
  <c r="N18" i="2"/>
  <c r="Q18" i="2" s="1"/>
  <c r="T18" i="2" s="1"/>
  <c r="M18" i="2"/>
  <c r="P18" i="2" s="1"/>
  <c r="F6" i="2"/>
  <c r="N6" i="2"/>
  <c r="Q6" i="2" s="1"/>
  <c r="AC6" i="2" s="1"/>
  <c r="M6" i="2"/>
  <c r="P6" i="2" s="1"/>
  <c r="M187" i="2"/>
  <c r="P187" i="2" s="1"/>
  <c r="S187" i="2" s="1"/>
  <c r="N187" i="2"/>
  <c r="Q187" i="2" s="1"/>
  <c r="T187" i="2" s="1"/>
  <c r="M175" i="2"/>
  <c r="N175" i="2"/>
  <c r="M163" i="2"/>
  <c r="P163" i="2" s="1"/>
  <c r="S163" i="2" s="1"/>
  <c r="N163" i="2"/>
  <c r="Q163" i="2" s="1"/>
  <c r="T163" i="2" s="1"/>
  <c r="N150" i="2"/>
  <c r="Q150" i="2" s="1"/>
  <c r="T150" i="2" s="1"/>
  <c r="M150" i="2"/>
  <c r="P150" i="2" s="1"/>
  <c r="S150" i="2" s="1"/>
  <c r="N138" i="2"/>
  <c r="Q138" i="2" s="1"/>
  <c r="T138" i="2" s="1"/>
  <c r="M138" i="2"/>
  <c r="P138" i="2" s="1"/>
  <c r="S138" i="2" s="1"/>
  <c r="M125" i="2"/>
  <c r="P125" i="2" s="1"/>
  <c r="S125" i="2" s="1"/>
  <c r="N125" i="2"/>
  <c r="Q125" i="2" s="1"/>
  <c r="T125" i="2" s="1"/>
  <c r="N113" i="2"/>
  <c r="M113" i="2"/>
  <c r="N101" i="2"/>
  <c r="M101" i="2"/>
  <c r="M89" i="2"/>
  <c r="P89" i="2" s="1"/>
  <c r="S89" i="2" s="1"/>
  <c r="N89" i="2"/>
  <c r="M77" i="2"/>
  <c r="P77" i="2" s="1"/>
  <c r="S77" i="2" s="1"/>
  <c r="N77" i="2"/>
  <c r="Q77" i="2" s="1"/>
  <c r="T77" i="2" s="1"/>
  <c r="M65" i="2"/>
  <c r="P65" i="2" s="1"/>
  <c r="S65" i="2" s="1"/>
  <c r="N65" i="2"/>
  <c r="Q65" i="2" s="1"/>
  <c r="T65" i="2" s="1"/>
  <c r="F41" i="2"/>
  <c r="M41" i="2"/>
  <c r="P41" i="2" s="1"/>
  <c r="S41" i="2" s="1"/>
  <c r="N41" i="2"/>
  <c r="Q41" i="2" s="1"/>
  <c r="T41" i="2" s="1"/>
  <c r="F29" i="2"/>
  <c r="N29" i="2"/>
  <c r="M29" i="2"/>
  <c r="P29" i="2" s="1"/>
  <c r="S29" i="2" s="1"/>
  <c r="F17" i="2"/>
  <c r="M17" i="2"/>
  <c r="P17" i="2" s="1"/>
  <c r="N17" i="2"/>
  <c r="Q17" i="2" s="1"/>
  <c r="Z17" i="2" s="1"/>
  <c r="F5" i="2"/>
  <c r="N5" i="2"/>
  <c r="Q5" i="2" s="1"/>
  <c r="AF5" i="2" s="1"/>
  <c r="M5" i="2"/>
  <c r="P5" i="2" s="1"/>
  <c r="N186" i="2"/>
  <c r="M186" i="2"/>
  <c r="M174" i="2"/>
  <c r="N174" i="2"/>
  <c r="Q174" i="2" s="1"/>
  <c r="T174" i="2" s="1"/>
  <c r="N162" i="2"/>
  <c r="M162" i="2"/>
  <c r="P162" i="2" s="1"/>
  <c r="S162" i="2" s="1"/>
  <c r="M149" i="2"/>
  <c r="P149" i="2" s="1"/>
  <c r="S149" i="2" s="1"/>
  <c r="N149" i="2"/>
  <c r="Q149" i="2" s="1"/>
  <c r="T149" i="2" s="1"/>
  <c r="M137" i="2"/>
  <c r="P137" i="2" s="1"/>
  <c r="S137" i="2" s="1"/>
  <c r="M124" i="2"/>
  <c r="N124" i="2"/>
  <c r="M112" i="2"/>
  <c r="N112" i="2"/>
  <c r="Q112" i="2" s="1"/>
  <c r="T112" i="2" s="1"/>
  <c r="M100" i="2"/>
  <c r="N100" i="2"/>
  <c r="M88" i="2"/>
  <c r="N88" i="2"/>
  <c r="M76" i="2"/>
  <c r="P76" i="2" s="1"/>
  <c r="S76" i="2" s="1"/>
  <c r="N76" i="2"/>
  <c r="Q76" i="2" s="1"/>
  <c r="T76" i="2" s="1"/>
  <c r="N64" i="2"/>
  <c r="Q64" i="2" s="1"/>
  <c r="T64" i="2" s="1"/>
  <c r="M64" i="2"/>
  <c r="P64" i="2" s="1"/>
  <c r="S64" i="2" s="1"/>
  <c r="M51" i="2"/>
  <c r="P51" i="2" s="1"/>
  <c r="S51" i="2" s="1"/>
  <c r="N51" i="2"/>
  <c r="Q51" i="2" s="1"/>
  <c r="T51" i="2" s="1"/>
  <c r="F40" i="2"/>
  <c r="N40" i="2"/>
  <c r="Q40" i="2" s="1"/>
  <c r="T40" i="2" s="1"/>
  <c r="M40" i="2"/>
  <c r="P40" i="2" s="1"/>
  <c r="S40" i="2" s="1"/>
  <c r="N28" i="2"/>
  <c r="Q28" i="2" s="1"/>
  <c r="Z28" i="2" s="1"/>
  <c r="M28" i="2"/>
  <c r="P28" i="2" s="1"/>
  <c r="M16" i="2"/>
  <c r="P16" i="2" s="1"/>
  <c r="N16" i="2"/>
  <c r="Q16" i="2" s="1"/>
  <c r="T16" i="2" s="1"/>
  <c r="F4" i="2"/>
  <c r="N4" i="2"/>
  <c r="Q4" i="2" s="1"/>
  <c r="Z4" i="2" s="1"/>
  <c r="M4" i="2"/>
  <c r="P4" i="2" s="1"/>
  <c r="N185" i="2"/>
  <c r="Q185" i="2" s="1"/>
  <c r="T185" i="2" s="1"/>
  <c r="M185" i="2"/>
  <c r="N173" i="2"/>
  <c r="Q173" i="2" s="1"/>
  <c r="T173" i="2" s="1"/>
  <c r="M173" i="2"/>
  <c r="P173" i="2" s="1"/>
  <c r="S173" i="2" s="1"/>
  <c r="N161" i="2"/>
  <c r="M161" i="2"/>
  <c r="M148" i="2"/>
  <c r="P148" i="2" s="1"/>
  <c r="S148" i="2" s="1"/>
  <c r="N148" i="2"/>
  <c r="Q148" i="2" s="1"/>
  <c r="T148" i="2" s="1"/>
  <c r="N135" i="2"/>
  <c r="Q135" i="2" s="1"/>
  <c r="T135" i="2" s="1"/>
  <c r="M135" i="2"/>
  <c r="P135" i="2" s="1"/>
  <c r="S135" i="2" s="1"/>
  <c r="N123" i="2"/>
  <c r="M123" i="2"/>
  <c r="N111" i="2"/>
  <c r="M111" i="2"/>
  <c r="N99" i="2"/>
  <c r="Q99" i="2" s="1"/>
  <c r="T99" i="2" s="1"/>
  <c r="M99" i="2"/>
  <c r="P99" i="2" s="1"/>
  <c r="S99" i="2" s="1"/>
  <c r="N87" i="2"/>
  <c r="M87" i="2"/>
  <c r="N75" i="2"/>
  <c r="Q75" i="2" s="1"/>
  <c r="T75" i="2" s="1"/>
  <c r="M75" i="2"/>
  <c r="P75" i="2" s="1"/>
  <c r="S75" i="2" s="1"/>
  <c r="N63" i="2"/>
  <c r="Q63" i="2" s="1"/>
  <c r="T63" i="2" s="1"/>
  <c r="M63" i="2"/>
  <c r="P63" i="2" s="1"/>
  <c r="S63" i="2" s="1"/>
  <c r="N50" i="2"/>
  <c r="Q50" i="2" s="1"/>
  <c r="T50" i="2" s="1"/>
  <c r="M50" i="2"/>
  <c r="P50" i="2" s="1"/>
  <c r="S50" i="2" s="1"/>
  <c r="F39" i="2"/>
  <c r="N39" i="2"/>
  <c r="Q39" i="2" s="1"/>
  <c r="T39" i="2" s="1"/>
  <c r="M39" i="2"/>
  <c r="P39" i="2" s="1"/>
  <c r="S39" i="2" s="1"/>
  <c r="F27" i="2"/>
  <c r="N27" i="2"/>
  <c r="Q27" i="2" s="1"/>
  <c r="AF27" i="2" s="1"/>
  <c r="M27" i="2"/>
  <c r="P27" i="2" s="1"/>
  <c r="F15" i="2"/>
  <c r="N15" i="2"/>
  <c r="Q15" i="2" s="1"/>
  <c r="AC15" i="2" s="1"/>
  <c r="M15" i="2"/>
  <c r="P15" i="2" s="1"/>
  <c r="M184" i="2"/>
  <c r="N184" i="2"/>
  <c r="Q184" i="2" s="1"/>
  <c r="T184" i="2" s="1"/>
  <c r="N172" i="2"/>
  <c r="M172" i="2"/>
  <c r="M160" i="2"/>
  <c r="N160" i="2"/>
  <c r="Q160" i="2" s="1"/>
  <c r="T160" i="2" s="1"/>
  <c r="N147" i="2"/>
  <c r="Q147" i="2" s="1"/>
  <c r="T147" i="2" s="1"/>
  <c r="M147" i="2"/>
  <c r="P147" i="2" s="1"/>
  <c r="S147" i="2" s="1"/>
  <c r="N134" i="2"/>
  <c r="Q134" i="2" s="1"/>
  <c r="T134" i="2" s="1"/>
  <c r="M134" i="2"/>
  <c r="P134" i="2" s="1"/>
  <c r="S134" i="2" s="1"/>
  <c r="N122" i="2"/>
  <c r="M122" i="2"/>
  <c r="P122" i="2" s="1"/>
  <c r="S122" i="2" s="1"/>
  <c r="N110" i="2"/>
  <c r="M110" i="2"/>
  <c r="N98" i="2"/>
  <c r="M98" i="2"/>
  <c r="N86" i="2"/>
  <c r="M86" i="2"/>
  <c r="P86" i="2" s="1"/>
  <c r="S86" i="2" s="1"/>
  <c r="N74" i="2"/>
  <c r="Q74" i="2" s="1"/>
  <c r="T74" i="2" s="1"/>
  <c r="M74" i="2"/>
  <c r="P74" i="2" s="1"/>
  <c r="S74" i="2" s="1"/>
  <c r="N62" i="2"/>
  <c r="Q62" i="2" s="1"/>
  <c r="T62" i="2" s="1"/>
  <c r="M62" i="2"/>
  <c r="P62" i="2" s="1"/>
  <c r="S62" i="2" s="1"/>
  <c r="F49" i="2"/>
  <c r="N49" i="2"/>
  <c r="Q49" i="2" s="1"/>
  <c r="T49" i="2" s="1"/>
  <c r="M49" i="2"/>
  <c r="P49" i="2" s="1"/>
  <c r="S49" i="2" s="1"/>
  <c r="F38" i="2"/>
  <c r="N38" i="2"/>
  <c r="Q38" i="2" s="1"/>
  <c r="T38" i="2" s="1"/>
  <c r="M38" i="2"/>
  <c r="P38" i="2" s="1"/>
  <c r="S38" i="2" s="1"/>
  <c r="F26" i="2"/>
  <c r="N26" i="2"/>
  <c r="Q26" i="2" s="1"/>
  <c r="Z26" i="2" s="1"/>
  <c r="M26" i="2"/>
  <c r="P26" i="2" s="1"/>
  <c r="F14" i="2"/>
  <c r="N14" i="2"/>
  <c r="Q14" i="2" s="1"/>
  <c r="T14" i="2" s="1"/>
  <c r="M14" i="2"/>
  <c r="P14" i="2" s="1"/>
  <c r="N195" i="2"/>
  <c r="M195" i="2"/>
  <c r="N183" i="2"/>
  <c r="M183" i="2"/>
  <c r="P183" i="2" s="1"/>
  <c r="S183" i="2" s="1"/>
  <c r="N171" i="2"/>
  <c r="Q171" i="2" s="1"/>
  <c r="T171" i="2" s="1"/>
  <c r="M171" i="2"/>
  <c r="N159" i="2"/>
  <c r="Q159" i="2" s="1"/>
  <c r="T159" i="2" s="1"/>
  <c r="M159" i="2"/>
  <c r="N146" i="2"/>
  <c r="Q146" i="2" s="1"/>
  <c r="T146" i="2" s="1"/>
  <c r="M146" i="2"/>
  <c r="P146" i="2" s="1"/>
  <c r="S146" i="2" s="1"/>
  <c r="N133" i="2"/>
  <c r="Q133" i="2" s="1"/>
  <c r="T133" i="2" s="1"/>
  <c r="M133" i="2"/>
  <c r="P133" i="2" s="1"/>
  <c r="S133" i="2" s="1"/>
  <c r="N121" i="2"/>
  <c r="M121" i="2"/>
  <c r="P121" i="2" s="1"/>
  <c r="S121" i="2" s="1"/>
  <c r="N109" i="2"/>
  <c r="M109" i="2"/>
  <c r="P109" i="2" s="1"/>
  <c r="S109" i="2" s="1"/>
  <c r="N97" i="2"/>
  <c r="M97" i="2"/>
  <c r="N85" i="2"/>
  <c r="M85" i="2"/>
  <c r="N73" i="2"/>
  <c r="Q73" i="2" s="1"/>
  <c r="T73" i="2" s="1"/>
  <c r="M73" i="2"/>
  <c r="P73" i="2" s="1"/>
  <c r="S73" i="2" s="1"/>
  <c r="N61" i="2"/>
  <c r="Q61" i="2" s="1"/>
  <c r="T61" i="2" s="1"/>
  <c r="M61" i="2"/>
  <c r="P61" i="2" s="1"/>
  <c r="S61" i="2" s="1"/>
  <c r="F48" i="2"/>
  <c r="N48" i="2"/>
  <c r="Q48" i="2" s="1"/>
  <c r="T48" i="2" s="1"/>
  <c r="M48" i="2"/>
  <c r="P48" i="2" s="1"/>
  <c r="S48" i="2" s="1"/>
  <c r="F37" i="2"/>
  <c r="N37" i="2"/>
  <c r="Q37" i="2" s="1"/>
  <c r="T37" i="2" s="1"/>
  <c r="M37" i="2"/>
  <c r="P37" i="2" s="1"/>
  <c r="S37" i="2" s="1"/>
  <c r="F25" i="2"/>
  <c r="N25" i="2"/>
  <c r="Q25" i="2" s="1"/>
  <c r="Z25" i="2" s="1"/>
  <c r="M25" i="2"/>
  <c r="P25" i="2" s="1"/>
  <c r="F13" i="2"/>
  <c r="N13" i="2"/>
  <c r="Q13" i="2" s="1"/>
  <c r="AF13" i="2" s="1"/>
  <c r="M13" i="2"/>
  <c r="P13" i="2" s="1"/>
  <c r="N194" i="2"/>
  <c r="M194" i="2"/>
  <c r="P194" i="2" s="1"/>
  <c r="S194" i="2" s="1"/>
  <c r="N182" i="2"/>
  <c r="M182" i="2"/>
  <c r="N170" i="2"/>
  <c r="M170" i="2"/>
  <c r="P170" i="2" s="1"/>
  <c r="S170" i="2" s="1"/>
  <c r="N158" i="2"/>
  <c r="Q158" i="2" s="1"/>
  <c r="T158" i="2" s="1"/>
  <c r="M158" i="2"/>
  <c r="N145" i="2"/>
  <c r="Q145" i="2" s="1"/>
  <c r="T145" i="2" s="1"/>
  <c r="M145" i="2"/>
  <c r="P145" i="2" s="1"/>
  <c r="S145" i="2" s="1"/>
  <c r="N132" i="2"/>
  <c r="Q132" i="2" s="1"/>
  <c r="T132" i="2" s="1"/>
  <c r="M132" i="2"/>
  <c r="P132" i="2" s="1"/>
  <c r="S132" i="2" s="1"/>
  <c r="N120" i="2"/>
  <c r="M120" i="2"/>
  <c r="N108" i="2"/>
  <c r="Q108" i="2" s="1"/>
  <c r="T108" i="2" s="1"/>
  <c r="M108" i="2"/>
  <c r="N96" i="2"/>
  <c r="Q96" i="2" s="1"/>
  <c r="T96" i="2" s="1"/>
  <c r="M96" i="2"/>
  <c r="P96" i="2" s="1"/>
  <c r="S96" i="2" s="1"/>
  <c r="N84" i="2"/>
  <c r="M84" i="2"/>
  <c r="N72" i="2"/>
  <c r="Q72" i="2" s="1"/>
  <c r="T72" i="2" s="1"/>
  <c r="M72" i="2"/>
  <c r="P72" i="2" s="1"/>
  <c r="S72" i="2" s="1"/>
  <c r="N60" i="2"/>
  <c r="Q60" i="2" s="1"/>
  <c r="T60" i="2" s="1"/>
  <c r="M60" i="2"/>
  <c r="P60" i="2" s="1"/>
  <c r="S60" i="2" s="1"/>
  <c r="F47" i="2"/>
  <c r="N47" i="2"/>
  <c r="Q47" i="2" s="1"/>
  <c r="T47" i="2" s="1"/>
  <c r="M47" i="2"/>
  <c r="P47" i="2" s="1"/>
  <c r="S47" i="2" s="1"/>
  <c r="F36" i="2"/>
  <c r="N36" i="2"/>
  <c r="Q36" i="2" s="1"/>
  <c r="T36" i="2" s="1"/>
  <c r="M36" i="2"/>
  <c r="P36" i="2" s="1"/>
  <c r="S36" i="2" s="1"/>
  <c r="N24" i="2"/>
  <c r="Q24" i="2" s="1"/>
  <c r="AF24" i="2" s="1"/>
  <c r="M24" i="2"/>
  <c r="P24" i="2" s="1"/>
  <c r="N12" i="2"/>
  <c r="Q12" i="2" s="1"/>
  <c r="Z12" i="2" s="1"/>
  <c r="M12" i="2"/>
  <c r="P12" i="2" s="1"/>
  <c r="N193" i="2"/>
  <c r="Q193" i="2" s="1"/>
  <c r="M193" i="2"/>
  <c r="N181" i="2"/>
  <c r="M181" i="2"/>
  <c r="N169" i="2"/>
  <c r="Q169" i="2" s="1"/>
  <c r="T169" i="2" s="1"/>
  <c r="M169" i="2"/>
  <c r="P169" i="2" s="1"/>
  <c r="S169" i="2" s="1"/>
  <c r="N157" i="2"/>
  <c r="M157" i="2"/>
  <c r="N144" i="2"/>
  <c r="Q144" i="2" s="1"/>
  <c r="T144" i="2" s="1"/>
  <c r="M144" i="2"/>
  <c r="P144" i="2" s="1"/>
  <c r="S144" i="2" s="1"/>
  <c r="N131" i="2"/>
  <c r="Q131" i="2" s="1"/>
  <c r="T131" i="2" s="1"/>
  <c r="M131" i="2"/>
  <c r="P131" i="2" s="1"/>
  <c r="S131" i="2" s="1"/>
  <c r="N119" i="2"/>
  <c r="M119" i="2"/>
  <c r="N107" i="2"/>
  <c r="Q107" i="2" s="1"/>
  <c r="T107" i="2" s="1"/>
  <c r="M107" i="2"/>
  <c r="N95" i="2"/>
  <c r="M95" i="2"/>
  <c r="N83" i="2"/>
  <c r="Q83" i="2" s="1"/>
  <c r="T83" i="2" s="1"/>
  <c r="M83" i="2"/>
  <c r="P83" i="2" s="1"/>
  <c r="S83" i="2" s="1"/>
  <c r="N71" i="2"/>
  <c r="Q71" i="2" s="1"/>
  <c r="T71" i="2" s="1"/>
  <c r="M71" i="2"/>
  <c r="P71" i="2" s="1"/>
  <c r="S71" i="2" s="1"/>
  <c r="N59" i="2"/>
  <c r="Q59" i="2" s="1"/>
  <c r="T59" i="2" s="1"/>
  <c r="M59" i="2"/>
  <c r="P59" i="2" s="1"/>
  <c r="S59" i="2" s="1"/>
  <c r="F46" i="2"/>
  <c r="N46" i="2"/>
  <c r="Q46" i="2" s="1"/>
  <c r="T46" i="2" s="1"/>
  <c r="M46" i="2"/>
  <c r="P46" i="2" s="1"/>
  <c r="S46" i="2" s="1"/>
  <c r="F35" i="2"/>
  <c r="N35" i="2"/>
  <c r="M35" i="2"/>
  <c r="P35" i="2" s="1"/>
  <c r="S35" i="2" s="1"/>
  <c r="F23" i="2"/>
  <c r="N23" i="2"/>
  <c r="Q23" i="2" s="1"/>
  <c r="AC23" i="2" s="1"/>
  <c r="M23" i="2"/>
  <c r="P23" i="2" s="1"/>
  <c r="F11" i="2"/>
  <c r="N11" i="2"/>
  <c r="Q11" i="2" s="1"/>
  <c r="T11" i="2" s="1"/>
  <c r="M11" i="2"/>
  <c r="P11" i="2" s="1"/>
  <c r="N192" i="2"/>
  <c r="M192" i="2"/>
  <c r="N180" i="2"/>
  <c r="M180" i="2"/>
  <c r="N168" i="2"/>
  <c r="Q168" i="2" s="1"/>
  <c r="T168" i="2" s="1"/>
  <c r="M168" i="2"/>
  <c r="P168" i="2" s="1"/>
  <c r="S168" i="2" s="1"/>
  <c r="N155" i="2"/>
  <c r="Q155" i="2" s="1"/>
  <c r="T155" i="2" s="1"/>
  <c r="M155" i="2"/>
  <c r="P155" i="2" s="1"/>
  <c r="S155" i="2" s="1"/>
  <c r="N143" i="2"/>
  <c r="Q143" i="2" s="1"/>
  <c r="T143" i="2" s="1"/>
  <c r="M143" i="2"/>
  <c r="P143" i="2" s="1"/>
  <c r="S143" i="2" s="1"/>
  <c r="N130" i="2"/>
  <c r="Q130" i="2" s="1"/>
  <c r="T130" i="2" s="1"/>
  <c r="M130" i="2"/>
  <c r="P130" i="2" s="1"/>
  <c r="S130" i="2" s="1"/>
  <c r="N118" i="2"/>
  <c r="Q118" i="2" s="1"/>
  <c r="T118" i="2" s="1"/>
  <c r="M118" i="2"/>
  <c r="P118" i="2" s="1"/>
  <c r="S118" i="2" s="1"/>
  <c r="N106" i="2"/>
  <c r="M106" i="2"/>
  <c r="N94" i="2"/>
  <c r="Q94" i="2" s="1"/>
  <c r="T94" i="2" s="1"/>
  <c r="M94" i="2"/>
  <c r="N82" i="2"/>
  <c r="Q82" i="2" s="1"/>
  <c r="T82" i="2" s="1"/>
  <c r="M82" i="2"/>
  <c r="P82" i="2" s="1"/>
  <c r="S82" i="2" s="1"/>
  <c r="N70" i="2"/>
  <c r="Q70" i="2" s="1"/>
  <c r="T70" i="2" s="1"/>
  <c r="M70" i="2"/>
  <c r="P70" i="2" s="1"/>
  <c r="S70" i="2" s="1"/>
  <c r="N58" i="2"/>
  <c r="Q58" i="2" s="1"/>
  <c r="T58" i="2" s="1"/>
  <c r="M58" i="2"/>
  <c r="P58" i="2" s="1"/>
  <c r="S58" i="2" s="1"/>
  <c r="F52" i="2"/>
  <c r="N52" i="2"/>
  <c r="Q52" i="2" s="1"/>
  <c r="T52" i="2" s="1"/>
  <c r="M52" i="2"/>
  <c r="P52" i="2" s="1"/>
  <c r="S52" i="2" s="1"/>
  <c r="F34" i="2"/>
  <c r="N34" i="2"/>
  <c r="M34" i="2"/>
  <c r="P34" i="2" s="1"/>
  <c r="S34" i="2" s="1"/>
  <c r="F22" i="2"/>
  <c r="N22" i="2"/>
  <c r="Q22" i="2" s="1"/>
  <c r="AF22" i="2" s="1"/>
  <c r="M22" i="2"/>
  <c r="P22" i="2" s="1"/>
  <c r="F10" i="2"/>
  <c r="N10" i="2"/>
  <c r="Q10" i="2" s="1"/>
  <c r="AC10" i="2" s="1"/>
  <c r="M10" i="2"/>
  <c r="P10" i="2" s="1"/>
  <c r="N191" i="2"/>
  <c r="M191" i="2"/>
  <c r="P191" i="2" s="1"/>
  <c r="S191" i="2" s="1"/>
  <c r="N179" i="2"/>
  <c r="M179" i="2"/>
  <c r="P179" i="2" s="1"/>
  <c r="S179" i="2" s="1"/>
  <c r="N167" i="2"/>
  <c r="Q167" i="2" s="1"/>
  <c r="T167" i="2" s="1"/>
  <c r="M167" i="2"/>
  <c r="P167" i="2" s="1"/>
  <c r="S167" i="2" s="1"/>
  <c r="N154" i="2"/>
  <c r="M154" i="2"/>
  <c r="M142" i="2"/>
  <c r="P142" i="2" s="1"/>
  <c r="S142" i="2" s="1"/>
  <c r="N142" i="2"/>
  <c r="Q142" i="2" s="1"/>
  <c r="T142" i="2" s="1"/>
  <c r="N129" i="2"/>
  <c r="Q129" i="2" s="1"/>
  <c r="T129" i="2" s="1"/>
  <c r="M129" i="2"/>
  <c r="P129" i="2" s="1"/>
  <c r="S129" i="2" s="1"/>
  <c r="N117" i="2"/>
  <c r="M117" i="2"/>
  <c r="N105" i="2"/>
  <c r="M105" i="2"/>
  <c r="P105" i="2" s="1"/>
  <c r="S105" i="2" s="1"/>
  <c r="N93" i="2"/>
  <c r="M93" i="2"/>
  <c r="N81" i="2"/>
  <c r="M81" i="2"/>
  <c r="N69" i="2"/>
  <c r="Q69" i="2" s="1"/>
  <c r="T69" i="2" s="1"/>
  <c r="M69" i="2"/>
  <c r="P69" i="2" s="1"/>
  <c r="S69" i="2" s="1"/>
  <c r="N57" i="2"/>
  <c r="Q57" i="2" s="1"/>
  <c r="T57" i="2" s="1"/>
  <c r="M57" i="2"/>
  <c r="P57" i="2" s="1"/>
  <c r="S57" i="2" s="1"/>
  <c r="F45" i="2"/>
  <c r="N45" i="2"/>
  <c r="Q45" i="2" s="1"/>
  <c r="T45" i="2" s="1"/>
  <c r="M45" i="2"/>
  <c r="P45" i="2" s="1"/>
  <c r="S45" i="2" s="1"/>
  <c r="F33" i="2"/>
  <c r="N33" i="2"/>
  <c r="M33" i="2"/>
  <c r="P33" i="2" s="1"/>
  <c r="S33" i="2" s="1"/>
  <c r="F21" i="2"/>
  <c r="N21" i="2"/>
  <c r="Q21" i="2" s="1"/>
  <c r="W21" i="2" s="1"/>
  <c r="M21" i="2"/>
  <c r="P21" i="2" s="1"/>
  <c r="F9" i="2"/>
  <c r="N9" i="2"/>
  <c r="Q9" i="2" s="1"/>
  <c r="W9" i="2" s="1"/>
  <c r="M9" i="2"/>
  <c r="P9" i="2" s="1"/>
  <c r="M190" i="2"/>
  <c r="N190" i="2"/>
  <c r="N178" i="2"/>
  <c r="M178" i="2"/>
  <c r="N166" i="2"/>
  <c r="M166" i="2"/>
  <c r="P166" i="2" s="1"/>
  <c r="S166" i="2" s="1"/>
  <c r="N153" i="2"/>
  <c r="M153" i="2"/>
  <c r="N141" i="2"/>
  <c r="Q141" i="2" s="1"/>
  <c r="T141" i="2" s="1"/>
  <c r="M141" i="2"/>
  <c r="P141" i="2" s="1"/>
  <c r="S141" i="2" s="1"/>
  <c r="N128" i="2"/>
  <c r="Q128" i="2" s="1"/>
  <c r="T128" i="2" s="1"/>
  <c r="M128" i="2"/>
  <c r="P128" i="2" s="1"/>
  <c r="S128" i="2" s="1"/>
  <c r="N116" i="2"/>
  <c r="M116" i="2"/>
  <c r="N104" i="2"/>
  <c r="M104" i="2"/>
  <c r="N92" i="2"/>
  <c r="Q92" i="2" s="1"/>
  <c r="T92" i="2" s="1"/>
  <c r="M92" i="2"/>
  <c r="N80" i="2"/>
  <c r="Q80" i="2" s="1"/>
  <c r="T80" i="2" s="1"/>
  <c r="M80" i="2"/>
  <c r="P80" i="2" s="1"/>
  <c r="S80" i="2" s="1"/>
  <c r="N68" i="2"/>
  <c r="Q68" i="2" s="1"/>
  <c r="T68" i="2" s="1"/>
  <c r="M68" i="2"/>
  <c r="P68" i="2" s="1"/>
  <c r="S68" i="2" s="1"/>
  <c r="N56" i="2"/>
  <c r="Q56" i="2" s="1"/>
  <c r="T56" i="2" s="1"/>
  <c r="M56" i="2"/>
  <c r="P56" i="2" s="1"/>
  <c r="S56" i="2" s="1"/>
  <c r="F44" i="2"/>
  <c r="N44" i="2"/>
  <c r="Q44" i="2" s="1"/>
  <c r="T44" i="2" s="1"/>
  <c r="M44" i="2"/>
  <c r="P44" i="2" s="1"/>
  <c r="S44" i="2" s="1"/>
  <c r="N32" i="2"/>
  <c r="Q32" i="2" s="1"/>
  <c r="T32" i="2" s="1"/>
  <c r="M32" i="2"/>
  <c r="P32" i="2" s="1"/>
  <c r="S32" i="2" s="1"/>
  <c r="N20" i="2"/>
  <c r="Q20" i="2" s="1"/>
  <c r="AC20" i="2" s="1"/>
  <c r="M20" i="2"/>
  <c r="P20" i="2" s="1"/>
  <c r="N8" i="2"/>
  <c r="Q8" i="2" s="1"/>
  <c r="AF8" i="2" s="1"/>
  <c r="M8" i="2"/>
  <c r="P8" i="2" s="1"/>
  <c r="E167" i="1"/>
  <c r="E172" i="1"/>
  <c r="E141" i="1"/>
  <c r="E116" i="1"/>
  <c r="E134" i="1"/>
  <c r="E138" i="1"/>
  <c r="E127" i="1"/>
  <c r="E124" i="1"/>
  <c r="E20" i="1"/>
  <c r="E55" i="1"/>
  <c r="E58" i="1"/>
  <c r="E68" i="1"/>
  <c r="E81" i="1"/>
  <c r="E109" i="1"/>
  <c r="E112" i="1"/>
  <c r="E115" i="1"/>
  <c r="E118" i="1"/>
  <c r="E131" i="1"/>
  <c r="E157" i="1"/>
  <c r="E164" i="1"/>
  <c r="E11" i="1"/>
  <c r="E14" i="1"/>
  <c r="E17" i="1"/>
  <c r="E52" i="1"/>
  <c r="E106" i="1"/>
  <c r="E147" i="1"/>
  <c r="E150" i="1"/>
  <c r="E175" i="1"/>
  <c r="E9" i="1"/>
  <c r="E12" i="1"/>
  <c r="E15" i="1"/>
  <c r="E53" i="1"/>
  <c r="E104" i="1"/>
  <c r="E148" i="1"/>
  <c r="E151" i="1"/>
  <c r="E25" i="1"/>
  <c r="E28" i="1"/>
  <c r="E51" i="1"/>
  <c r="E47" i="1"/>
  <c r="E50" i="1"/>
  <c r="E76" i="1"/>
  <c r="E89" i="1"/>
  <c r="E92" i="1"/>
  <c r="E95" i="1"/>
  <c r="E98" i="1"/>
  <c r="E101" i="1"/>
  <c r="E136" i="1"/>
  <c r="E139" i="1"/>
  <c r="E142" i="1"/>
  <c r="E145" i="1"/>
  <c r="E169" i="1"/>
  <c r="E3" i="1"/>
  <c r="E42" i="1"/>
  <c r="E60" i="1"/>
  <c r="E73" i="1"/>
  <c r="E83" i="1"/>
  <c r="E86" i="1"/>
  <c r="E120" i="1"/>
  <c r="E123" i="1"/>
  <c r="E126" i="1"/>
  <c r="E133" i="1"/>
  <c r="E159" i="1"/>
  <c r="E166" i="1"/>
  <c r="E6" i="1"/>
  <c r="E19" i="1"/>
  <c r="E22" i="1"/>
  <c r="E32" i="1"/>
  <c r="E57" i="1"/>
  <c r="E67" i="1"/>
  <c r="E70" i="1"/>
  <c r="E80" i="1"/>
  <c r="E108" i="1"/>
  <c r="E111" i="1"/>
  <c r="E114" i="1"/>
  <c r="E117" i="1"/>
  <c r="E163" i="1"/>
  <c r="E10" i="1"/>
  <c r="E13" i="1"/>
  <c r="E16" i="1"/>
  <c r="E105" i="1"/>
  <c r="E149" i="1"/>
  <c r="E26" i="1"/>
  <c r="E36" i="1"/>
  <c r="E45" i="1"/>
  <c r="E48" i="1"/>
  <c r="E90" i="1"/>
  <c r="E93" i="1"/>
  <c r="E96" i="1"/>
  <c r="E99" i="1"/>
  <c r="E102" i="1"/>
  <c r="E137" i="1"/>
  <c r="E140" i="1"/>
  <c r="E143" i="1"/>
  <c r="E146" i="1"/>
  <c r="E173" i="1"/>
  <c r="E170" i="1"/>
  <c r="E158" i="1"/>
  <c r="E174" i="1"/>
  <c r="E162" i="1"/>
  <c r="E165" i="1"/>
  <c r="E168" i="1"/>
  <c r="E171" i="1"/>
  <c r="E194" i="1"/>
  <c r="E185" i="1"/>
  <c r="E188" i="1"/>
  <c r="E183" i="1"/>
  <c r="E186" i="1"/>
  <c r="E189" i="1"/>
  <c r="E193" i="1"/>
  <c r="E184" i="1"/>
  <c r="E187" i="1"/>
  <c r="E190" i="1"/>
  <c r="F32" i="2"/>
  <c r="F28" i="2"/>
  <c r="F24" i="2"/>
  <c r="F20" i="2"/>
  <c r="F16" i="2"/>
  <c r="F12" i="2"/>
  <c r="F8" i="2"/>
  <c r="AF3" i="2"/>
  <c r="Z3" i="2"/>
  <c r="T3" i="2"/>
  <c r="AC3" i="2"/>
  <c r="W3" i="2"/>
  <c r="E177" i="1"/>
  <c r="E178" i="1"/>
  <c r="E179" i="1"/>
  <c r="E180" i="1"/>
  <c r="R137" i="2" l="1"/>
  <c r="AD137" i="2"/>
  <c r="AA137" i="2"/>
  <c r="X137" i="2"/>
  <c r="U137" i="2"/>
  <c r="D7" i="6"/>
  <c r="R179" i="2"/>
  <c r="AD179" i="2"/>
  <c r="X179" i="2"/>
  <c r="AA179" i="2"/>
  <c r="U179" i="2"/>
  <c r="R103" i="2"/>
  <c r="X103" i="2"/>
  <c r="AD103" i="2"/>
  <c r="AA103" i="2"/>
  <c r="U103" i="2"/>
  <c r="R106" i="2"/>
  <c r="U106" i="2"/>
  <c r="AD106" i="2"/>
  <c r="AA106" i="2"/>
  <c r="X106" i="2"/>
  <c r="R92" i="2"/>
  <c r="U92" i="2"/>
  <c r="AD92" i="2"/>
  <c r="AA92" i="2"/>
  <c r="X92" i="2"/>
  <c r="R78" i="2"/>
  <c r="U78" i="2"/>
  <c r="AD78" i="2"/>
  <c r="AA78" i="2"/>
  <c r="X78" i="2"/>
  <c r="R64" i="2"/>
  <c r="AA64" i="2"/>
  <c r="U64" i="2"/>
  <c r="AD64" i="2"/>
  <c r="X64" i="2"/>
  <c r="R194" i="2"/>
  <c r="AD194" i="2"/>
  <c r="AA194" i="2"/>
  <c r="U194" i="2"/>
  <c r="X194" i="2"/>
  <c r="R180" i="2"/>
  <c r="AA180" i="2"/>
  <c r="U180" i="2"/>
  <c r="X180" i="2"/>
  <c r="AD180" i="2"/>
  <c r="R85" i="2"/>
  <c r="AD85" i="2"/>
  <c r="X85" i="2"/>
  <c r="AA85" i="2"/>
  <c r="U85" i="2"/>
  <c r="R181" i="2"/>
  <c r="AD181" i="2"/>
  <c r="X181" i="2"/>
  <c r="AA181" i="2"/>
  <c r="U181" i="2"/>
  <c r="R153" i="2"/>
  <c r="AD153" i="2"/>
  <c r="AA153" i="2"/>
  <c r="X153" i="2"/>
  <c r="U153" i="2"/>
  <c r="R89" i="2"/>
  <c r="AD89" i="2"/>
  <c r="AA89" i="2"/>
  <c r="X89" i="2"/>
  <c r="U89" i="2"/>
  <c r="R91" i="2"/>
  <c r="AD91" i="2"/>
  <c r="AA91" i="2"/>
  <c r="X91" i="2"/>
  <c r="U91" i="2"/>
  <c r="R93" i="2"/>
  <c r="U93" i="2"/>
  <c r="AD93" i="2"/>
  <c r="AA93" i="2"/>
  <c r="X93" i="2"/>
  <c r="R79" i="2"/>
  <c r="AD79" i="2"/>
  <c r="AA79" i="2"/>
  <c r="X79" i="2"/>
  <c r="U79" i="2"/>
  <c r="R65" i="2"/>
  <c r="AA65" i="2"/>
  <c r="AD65" i="2"/>
  <c r="U65" i="2"/>
  <c r="X65" i="2"/>
  <c r="R195" i="2"/>
  <c r="AD195" i="2"/>
  <c r="AA195" i="2"/>
  <c r="U195" i="2"/>
  <c r="X195" i="2"/>
  <c r="R67" i="2"/>
  <c r="AD67" i="2"/>
  <c r="AA67" i="2"/>
  <c r="X67" i="2"/>
  <c r="U67" i="2"/>
  <c r="R100" i="2"/>
  <c r="X100" i="2"/>
  <c r="AD100" i="2"/>
  <c r="AA100" i="2"/>
  <c r="U100" i="2"/>
  <c r="R86" i="2"/>
  <c r="AD86" i="2"/>
  <c r="AA86" i="2"/>
  <c r="X86" i="2"/>
  <c r="U86" i="2"/>
  <c r="R119" i="2"/>
  <c r="AD119" i="2"/>
  <c r="AA119" i="2"/>
  <c r="X119" i="2"/>
  <c r="U119" i="2"/>
  <c r="R56" i="2"/>
  <c r="AD56" i="2"/>
  <c r="AA56" i="2"/>
  <c r="X56" i="2"/>
  <c r="U56" i="2"/>
  <c r="R122" i="2"/>
  <c r="AD122" i="2"/>
  <c r="AA122" i="2"/>
  <c r="X122" i="2"/>
  <c r="U122" i="2"/>
  <c r="R108" i="2"/>
  <c r="U108" i="2"/>
  <c r="AD108" i="2"/>
  <c r="AA108" i="2"/>
  <c r="X108" i="2"/>
  <c r="R94" i="2"/>
  <c r="U94" i="2"/>
  <c r="AD94" i="2"/>
  <c r="AA94" i="2"/>
  <c r="X94" i="2"/>
  <c r="R80" i="2"/>
  <c r="AA80" i="2"/>
  <c r="AD80" i="2"/>
  <c r="U80" i="2"/>
  <c r="X80" i="2"/>
  <c r="R66" i="2"/>
  <c r="AD66" i="2"/>
  <c r="X66" i="2"/>
  <c r="U66" i="2"/>
  <c r="AA66" i="2"/>
  <c r="R101" i="2"/>
  <c r="X101" i="2"/>
  <c r="AD101" i="2"/>
  <c r="AA101" i="2"/>
  <c r="U101" i="2"/>
  <c r="R170" i="2"/>
  <c r="AD170" i="2"/>
  <c r="AA170" i="2"/>
  <c r="X170" i="2"/>
  <c r="U170" i="2"/>
  <c r="R105" i="2"/>
  <c r="U105" i="2"/>
  <c r="AD105" i="2"/>
  <c r="AA105" i="2"/>
  <c r="X105" i="2"/>
  <c r="R107" i="2"/>
  <c r="AD107" i="2"/>
  <c r="AA107" i="2"/>
  <c r="X107" i="2"/>
  <c r="U107" i="2"/>
  <c r="R109" i="2"/>
  <c r="AD109" i="2"/>
  <c r="AA109" i="2"/>
  <c r="X109" i="2"/>
  <c r="U109" i="2"/>
  <c r="R95" i="2"/>
  <c r="AD95" i="2"/>
  <c r="AA95" i="2"/>
  <c r="X95" i="2"/>
  <c r="U95" i="2"/>
  <c r="R81" i="2"/>
  <c r="AA81" i="2"/>
  <c r="U81" i="2"/>
  <c r="AD81" i="2"/>
  <c r="X81" i="2"/>
  <c r="R83" i="2"/>
  <c r="AD83" i="2"/>
  <c r="X83" i="2"/>
  <c r="AA83" i="2"/>
  <c r="U83" i="2"/>
  <c r="R116" i="2"/>
  <c r="AD116" i="2"/>
  <c r="AA116" i="2"/>
  <c r="U116" i="2"/>
  <c r="X116" i="2"/>
  <c r="R102" i="2"/>
  <c r="AD102" i="2"/>
  <c r="AA102" i="2"/>
  <c r="X102" i="2"/>
  <c r="U102" i="2"/>
  <c r="R135" i="2"/>
  <c r="U135" i="2"/>
  <c r="AD135" i="2"/>
  <c r="AA135" i="2"/>
  <c r="X135" i="2"/>
  <c r="R72" i="2"/>
  <c r="AD72" i="2"/>
  <c r="AA72" i="2"/>
  <c r="X72" i="2"/>
  <c r="U72" i="2"/>
  <c r="R139" i="2"/>
  <c r="AD139" i="2"/>
  <c r="AA139" i="2"/>
  <c r="X139" i="2"/>
  <c r="U139" i="2"/>
  <c r="R124" i="2"/>
  <c r="AD124" i="2"/>
  <c r="AA124" i="2"/>
  <c r="X124" i="2"/>
  <c r="U124" i="2"/>
  <c r="R110" i="2"/>
  <c r="U110" i="2"/>
  <c r="AD110" i="2"/>
  <c r="AA110" i="2"/>
  <c r="X110" i="2"/>
  <c r="R96" i="2"/>
  <c r="AA96" i="2"/>
  <c r="U96" i="2"/>
  <c r="AD96" i="2"/>
  <c r="X96" i="2"/>
  <c r="R82" i="2"/>
  <c r="AD82" i="2"/>
  <c r="X82" i="2"/>
  <c r="U82" i="2"/>
  <c r="AA82" i="2"/>
  <c r="R117" i="2"/>
  <c r="AD117" i="2"/>
  <c r="X117" i="2"/>
  <c r="AA117" i="2"/>
  <c r="U117" i="2"/>
  <c r="R186" i="2"/>
  <c r="X186" i="2"/>
  <c r="AD186" i="2"/>
  <c r="AA186" i="2"/>
  <c r="U186" i="2"/>
  <c r="R121" i="2"/>
  <c r="AD121" i="2"/>
  <c r="AA121" i="2"/>
  <c r="X121" i="2"/>
  <c r="U121" i="2"/>
  <c r="R123" i="2"/>
  <c r="AD123" i="2"/>
  <c r="AA123" i="2"/>
  <c r="X123" i="2"/>
  <c r="U123" i="2"/>
  <c r="R125" i="2"/>
  <c r="AD125" i="2"/>
  <c r="AA125" i="2"/>
  <c r="X125" i="2"/>
  <c r="U125" i="2"/>
  <c r="R111" i="2"/>
  <c r="AD111" i="2"/>
  <c r="AA111" i="2"/>
  <c r="X111" i="2"/>
  <c r="U111" i="2"/>
  <c r="R97" i="2"/>
  <c r="AA97" i="2"/>
  <c r="AD97" i="2"/>
  <c r="X97" i="2"/>
  <c r="U97" i="2"/>
  <c r="R99" i="2"/>
  <c r="AD99" i="2"/>
  <c r="X99" i="2"/>
  <c r="AA99" i="2"/>
  <c r="U99" i="2"/>
  <c r="R132" i="2"/>
  <c r="AD132" i="2"/>
  <c r="AA132" i="2"/>
  <c r="U132" i="2"/>
  <c r="X132" i="2"/>
  <c r="R118" i="2"/>
  <c r="AD118" i="2"/>
  <c r="AA118" i="2"/>
  <c r="X118" i="2"/>
  <c r="U118" i="2"/>
  <c r="R152" i="2"/>
  <c r="AD152" i="2"/>
  <c r="AA152" i="2"/>
  <c r="X152" i="2"/>
  <c r="U152" i="2"/>
  <c r="R88" i="2"/>
  <c r="AD88" i="2"/>
  <c r="AA88" i="2"/>
  <c r="X88" i="2"/>
  <c r="U88" i="2"/>
  <c r="R155" i="2"/>
  <c r="AD155" i="2"/>
  <c r="AA155" i="2"/>
  <c r="X155" i="2"/>
  <c r="U155" i="2"/>
  <c r="R141" i="2"/>
  <c r="AD141" i="2"/>
  <c r="AA141" i="2"/>
  <c r="X141" i="2"/>
  <c r="U141" i="2"/>
  <c r="R126" i="2"/>
  <c r="U126" i="2"/>
  <c r="AD126" i="2"/>
  <c r="AA126" i="2"/>
  <c r="X126" i="2"/>
  <c r="R112" i="2"/>
  <c r="AA112" i="2"/>
  <c r="AD112" i="2"/>
  <c r="U112" i="2"/>
  <c r="X112" i="2"/>
  <c r="R98" i="2"/>
  <c r="AD98" i="2"/>
  <c r="X98" i="2"/>
  <c r="U98" i="2"/>
  <c r="AA98" i="2"/>
  <c r="R133" i="2"/>
  <c r="AD133" i="2"/>
  <c r="X133" i="2"/>
  <c r="AA133" i="2"/>
  <c r="U133" i="2"/>
  <c r="R84" i="2"/>
  <c r="X84" i="2"/>
  <c r="AD84" i="2"/>
  <c r="AA84" i="2"/>
  <c r="U84" i="2"/>
  <c r="R171" i="2"/>
  <c r="AD171" i="2"/>
  <c r="AA171" i="2"/>
  <c r="X171" i="2"/>
  <c r="U171" i="2"/>
  <c r="R138" i="2"/>
  <c r="AD138" i="2"/>
  <c r="AA138" i="2"/>
  <c r="X138" i="2"/>
  <c r="U138" i="2"/>
  <c r="R140" i="2"/>
  <c r="AD140" i="2"/>
  <c r="AA140" i="2"/>
  <c r="X140" i="2"/>
  <c r="U140" i="2"/>
  <c r="R142" i="2"/>
  <c r="U142" i="2"/>
  <c r="AD142" i="2"/>
  <c r="AA142" i="2"/>
  <c r="X142" i="2"/>
  <c r="R127" i="2"/>
  <c r="AD127" i="2"/>
  <c r="AA127" i="2"/>
  <c r="X127" i="2"/>
  <c r="U127" i="2"/>
  <c r="R113" i="2"/>
  <c r="AA113" i="2"/>
  <c r="AD113" i="2"/>
  <c r="U113" i="2"/>
  <c r="X113" i="2"/>
  <c r="U115" i="2"/>
  <c r="AD115" i="2"/>
  <c r="X115" i="2"/>
  <c r="R115" i="2"/>
  <c r="AA115" i="2"/>
  <c r="R149" i="2"/>
  <c r="AD149" i="2"/>
  <c r="X149" i="2"/>
  <c r="AA149" i="2"/>
  <c r="U149" i="2"/>
  <c r="R134" i="2"/>
  <c r="AA134" i="2"/>
  <c r="X134" i="2"/>
  <c r="U134" i="2"/>
  <c r="AD134" i="2"/>
  <c r="R70" i="2"/>
  <c r="AD70" i="2"/>
  <c r="AA70" i="2"/>
  <c r="X70" i="2"/>
  <c r="U70" i="2"/>
  <c r="R169" i="2"/>
  <c r="AD169" i="2"/>
  <c r="AA169" i="2"/>
  <c r="X169" i="2"/>
  <c r="U169" i="2"/>
  <c r="R104" i="2"/>
  <c r="AA104" i="2"/>
  <c r="X104" i="2"/>
  <c r="U104" i="2"/>
  <c r="AD104" i="2"/>
  <c r="R172" i="2"/>
  <c r="AD172" i="2"/>
  <c r="AA172" i="2"/>
  <c r="X172" i="2"/>
  <c r="U172" i="2"/>
  <c r="R158" i="2"/>
  <c r="X158" i="2"/>
  <c r="AD158" i="2"/>
  <c r="AA158" i="2"/>
  <c r="U158" i="2"/>
  <c r="R143" i="2"/>
  <c r="AA143" i="2"/>
  <c r="X143" i="2"/>
  <c r="U143" i="2"/>
  <c r="AD143" i="2"/>
  <c r="R128" i="2"/>
  <c r="AA128" i="2"/>
  <c r="AD128" i="2"/>
  <c r="U128" i="2"/>
  <c r="X128" i="2"/>
  <c r="U114" i="2"/>
  <c r="AD114" i="2"/>
  <c r="X114" i="2"/>
  <c r="AA114" i="2"/>
  <c r="R114" i="2"/>
  <c r="R150" i="2"/>
  <c r="AA150" i="2"/>
  <c r="U150" i="2"/>
  <c r="AD150" i="2"/>
  <c r="X150" i="2"/>
  <c r="R63" i="2"/>
  <c r="AD63" i="2"/>
  <c r="AA63" i="2"/>
  <c r="X63" i="2"/>
  <c r="U63" i="2"/>
  <c r="R154" i="2"/>
  <c r="AD154" i="2"/>
  <c r="AA154" i="2"/>
  <c r="X154" i="2"/>
  <c r="U154" i="2"/>
  <c r="R157" i="2"/>
  <c r="AA157" i="2"/>
  <c r="X157" i="2"/>
  <c r="U157" i="2"/>
  <c r="AD157" i="2"/>
  <c r="R159" i="2"/>
  <c r="AA159" i="2"/>
  <c r="X159" i="2"/>
  <c r="U159" i="2"/>
  <c r="AD159" i="2"/>
  <c r="R144" i="2"/>
  <c r="AA144" i="2"/>
  <c r="AD144" i="2"/>
  <c r="U144" i="2"/>
  <c r="X144" i="2"/>
  <c r="R129" i="2"/>
  <c r="AA129" i="2"/>
  <c r="AD129" i="2"/>
  <c r="U129" i="2"/>
  <c r="X129" i="2"/>
  <c r="U131" i="2"/>
  <c r="AD131" i="2"/>
  <c r="X131" i="2"/>
  <c r="R131" i="2"/>
  <c r="AA131" i="2"/>
  <c r="R166" i="2"/>
  <c r="U166" i="2"/>
  <c r="AD166" i="2"/>
  <c r="AA166" i="2"/>
  <c r="X166" i="2"/>
  <c r="R151" i="2"/>
  <c r="AD151" i="2"/>
  <c r="AA151" i="2"/>
  <c r="X151" i="2"/>
  <c r="U151" i="2"/>
  <c r="R75" i="2"/>
  <c r="AD75" i="2"/>
  <c r="AA75" i="2"/>
  <c r="X75" i="2"/>
  <c r="U75" i="2"/>
  <c r="R55" i="2"/>
  <c r="AD55" i="2"/>
  <c r="AA55" i="2"/>
  <c r="X55" i="2"/>
  <c r="U55" i="2"/>
  <c r="R185" i="2"/>
  <c r="AD185" i="2"/>
  <c r="AA185" i="2"/>
  <c r="X185" i="2"/>
  <c r="U185" i="2"/>
  <c r="R120" i="2"/>
  <c r="AA120" i="2"/>
  <c r="U120" i="2"/>
  <c r="AD120" i="2"/>
  <c r="X120" i="2"/>
  <c r="R58" i="2"/>
  <c r="AD58" i="2"/>
  <c r="AA58" i="2"/>
  <c r="X58" i="2"/>
  <c r="U58" i="2"/>
  <c r="R188" i="2"/>
  <c r="AD188" i="2"/>
  <c r="AA188" i="2"/>
  <c r="X188" i="2"/>
  <c r="U188" i="2"/>
  <c r="R174" i="2"/>
  <c r="AD174" i="2"/>
  <c r="AA174" i="2"/>
  <c r="X174" i="2"/>
  <c r="U174" i="2"/>
  <c r="R160" i="2"/>
  <c r="AA160" i="2"/>
  <c r="AD160" i="2"/>
  <c r="U160" i="2"/>
  <c r="X160" i="2"/>
  <c r="R145" i="2"/>
  <c r="AA145" i="2"/>
  <c r="X145" i="2"/>
  <c r="U145" i="2"/>
  <c r="AD145" i="2"/>
  <c r="U130" i="2"/>
  <c r="AD130" i="2"/>
  <c r="AA130" i="2"/>
  <c r="R130" i="2"/>
  <c r="X130" i="2"/>
  <c r="R167" i="2"/>
  <c r="AD167" i="2"/>
  <c r="AA167" i="2"/>
  <c r="X167" i="2"/>
  <c r="U167" i="2"/>
  <c r="R193" i="2"/>
  <c r="AA193" i="2"/>
  <c r="X193" i="2"/>
  <c r="U193" i="2"/>
  <c r="AD193" i="2"/>
  <c r="R173" i="2"/>
  <c r="AA173" i="2"/>
  <c r="X173" i="2"/>
  <c r="U173" i="2"/>
  <c r="AD173" i="2"/>
  <c r="R175" i="2"/>
  <c r="AA175" i="2"/>
  <c r="X175" i="2"/>
  <c r="U175" i="2"/>
  <c r="AD175" i="2"/>
  <c r="R161" i="2"/>
  <c r="AA161" i="2"/>
  <c r="X161" i="2"/>
  <c r="U161" i="2"/>
  <c r="AD161" i="2"/>
  <c r="R146" i="2"/>
  <c r="AD146" i="2"/>
  <c r="AA146" i="2"/>
  <c r="U146" i="2"/>
  <c r="X146" i="2"/>
  <c r="R148" i="2"/>
  <c r="AD148" i="2"/>
  <c r="AA148" i="2"/>
  <c r="U148" i="2"/>
  <c r="X148" i="2"/>
  <c r="R50" i="2"/>
  <c r="AD50" i="2"/>
  <c r="AA50" i="2"/>
  <c r="U50" i="2"/>
  <c r="X50" i="2"/>
  <c r="R182" i="2"/>
  <c r="AD182" i="2"/>
  <c r="AA182" i="2"/>
  <c r="X182" i="2"/>
  <c r="U182" i="2"/>
  <c r="R168" i="2"/>
  <c r="AD168" i="2"/>
  <c r="AA168" i="2"/>
  <c r="X168" i="2"/>
  <c r="U168" i="2"/>
  <c r="R73" i="2"/>
  <c r="AD73" i="2"/>
  <c r="AA73" i="2"/>
  <c r="X73" i="2"/>
  <c r="U73" i="2"/>
  <c r="R71" i="2"/>
  <c r="AD71" i="2"/>
  <c r="AA71" i="2"/>
  <c r="X71" i="2"/>
  <c r="U71" i="2"/>
  <c r="R187" i="2"/>
  <c r="AA187" i="2"/>
  <c r="X187" i="2"/>
  <c r="U187" i="2"/>
  <c r="AD187" i="2"/>
  <c r="R74" i="2"/>
  <c r="AA74" i="2"/>
  <c r="X74" i="2"/>
  <c r="U74" i="2"/>
  <c r="AD74" i="2"/>
  <c r="R189" i="2"/>
  <c r="AA189" i="2"/>
  <c r="U189" i="2"/>
  <c r="AD189" i="2"/>
  <c r="X189" i="2"/>
  <c r="R60" i="2"/>
  <c r="AA60" i="2"/>
  <c r="U60" i="2"/>
  <c r="AD60" i="2"/>
  <c r="X60" i="2"/>
  <c r="R190" i="2"/>
  <c r="AD190" i="2"/>
  <c r="AA190" i="2"/>
  <c r="X190" i="2"/>
  <c r="U190" i="2"/>
  <c r="R176" i="2"/>
  <c r="AA176" i="2"/>
  <c r="AD176" i="2"/>
  <c r="U176" i="2"/>
  <c r="X176" i="2"/>
  <c r="R162" i="2"/>
  <c r="AD162" i="2"/>
  <c r="AA162" i="2"/>
  <c r="U162" i="2"/>
  <c r="X162" i="2"/>
  <c r="R147" i="2"/>
  <c r="AD147" i="2"/>
  <c r="AA147" i="2"/>
  <c r="X147" i="2"/>
  <c r="U147" i="2"/>
  <c r="R51" i="2"/>
  <c r="X51" i="2"/>
  <c r="AD51" i="2"/>
  <c r="AA51" i="2"/>
  <c r="U51" i="2"/>
  <c r="R183" i="2"/>
  <c r="AD183" i="2"/>
  <c r="AA183" i="2"/>
  <c r="X183" i="2"/>
  <c r="U183" i="2"/>
  <c r="R77" i="2"/>
  <c r="AD77" i="2"/>
  <c r="AA77" i="2"/>
  <c r="X77" i="2"/>
  <c r="U77" i="2"/>
  <c r="R57" i="2"/>
  <c r="AD57" i="2"/>
  <c r="AA57" i="2"/>
  <c r="X57" i="2"/>
  <c r="U57" i="2"/>
  <c r="R59" i="2"/>
  <c r="AD59" i="2"/>
  <c r="AA59" i="2"/>
  <c r="X59" i="2"/>
  <c r="U59" i="2"/>
  <c r="R61" i="2"/>
  <c r="AD61" i="2"/>
  <c r="AA61" i="2"/>
  <c r="X61" i="2"/>
  <c r="U61" i="2"/>
  <c r="R191" i="2"/>
  <c r="AA191" i="2"/>
  <c r="U191" i="2"/>
  <c r="AD191" i="2"/>
  <c r="X191" i="2"/>
  <c r="R177" i="2"/>
  <c r="AA177" i="2"/>
  <c r="X177" i="2"/>
  <c r="U177" i="2"/>
  <c r="AD177" i="2"/>
  <c r="R163" i="2"/>
  <c r="AD163" i="2"/>
  <c r="X163" i="2"/>
  <c r="AA163" i="2"/>
  <c r="U163" i="2"/>
  <c r="R165" i="2"/>
  <c r="U165" i="2"/>
  <c r="AD165" i="2"/>
  <c r="X165" i="2"/>
  <c r="AA165" i="2"/>
  <c r="R68" i="2"/>
  <c r="X68" i="2"/>
  <c r="AD68" i="2"/>
  <c r="AA68" i="2"/>
  <c r="U68" i="2"/>
  <c r="R54" i="2"/>
  <c r="AD54" i="2"/>
  <c r="AA54" i="2"/>
  <c r="X54" i="2"/>
  <c r="U54" i="2"/>
  <c r="R184" i="2"/>
  <c r="AD184" i="2"/>
  <c r="AA184" i="2"/>
  <c r="X184" i="2"/>
  <c r="U184" i="2"/>
  <c r="R87" i="2"/>
  <c r="AD87" i="2"/>
  <c r="AA87" i="2"/>
  <c r="X87" i="2"/>
  <c r="U87" i="2"/>
  <c r="R90" i="2"/>
  <c r="AA90" i="2"/>
  <c r="U90" i="2"/>
  <c r="AD90" i="2"/>
  <c r="X90" i="2"/>
  <c r="R76" i="2"/>
  <c r="U76" i="2"/>
  <c r="AD76" i="2"/>
  <c r="AA76" i="2"/>
  <c r="X76" i="2"/>
  <c r="R62" i="2"/>
  <c r="AA62" i="2"/>
  <c r="U62" i="2"/>
  <c r="AD62" i="2"/>
  <c r="X62" i="2"/>
  <c r="R192" i="2"/>
  <c r="AA192" i="2"/>
  <c r="AD192" i="2"/>
  <c r="U192" i="2"/>
  <c r="X192" i="2"/>
  <c r="R178" i="2"/>
  <c r="AD178" i="2"/>
  <c r="AA178" i="2"/>
  <c r="U178" i="2"/>
  <c r="X178" i="2"/>
  <c r="R164" i="2"/>
  <c r="AA164" i="2"/>
  <c r="U164" i="2"/>
  <c r="X164" i="2"/>
  <c r="AD164" i="2"/>
  <c r="R69" i="2"/>
  <c r="AD69" i="2"/>
  <c r="X69" i="2"/>
  <c r="AA69" i="2"/>
  <c r="U69" i="2"/>
  <c r="Y118" i="2"/>
  <c r="W13" i="2"/>
  <c r="W4" i="2"/>
  <c r="AC4" i="2"/>
  <c r="AE109" i="2"/>
  <c r="AC96" i="2"/>
  <c r="W152" i="2"/>
  <c r="Z171" i="2"/>
  <c r="AF168" i="2"/>
  <c r="Y90" i="2"/>
  <c r="T21" i="2"/>
  <c r="AB109" i="2"/>
  <c r="AF4" i="2"/>
  <c r="AE83" i="2"/>
  <c r="Z36" i="2"/>
  <c r="AF184" i="2"/>
  <c r="AE152" i="2"/>
  <c r="AF99" i="2"/>
  <c r="V109" i="2"/>
  <c r="T4" i="2"/>
  <c r="R156" i="4"/>
  <c r="V156" i="4"/>
  <c r="R83" i="4"/>
  <c r="V83" i="4"/>
  <c r="R73" i="4"/>
  <c r="V73" i="4"/>
  <c r="V129" i="4"/>
  <c r="R129" i="4"/>
  <c r="V164" i="4"/>
  <c r="R164" i="4"/>
  <c r="V55" i="4"/>
  <c r="R55" i="4"/>
  <c r="V94" i="4"/>
  <c r="R94" i="4"/>
  <c r="V54" i="4"/>
  <c r="R54" i="4"/>
  <c r="V101" i="4"/>
  <c r="R101" i="4"/>
  <c r="V160" i="4"/>
  <c r="R160" i="4"/>
  <c r="V75" i="4"/>
  <c r="R75" i="4"/>
  <c r="R118" i="4"/>
  <c r="V118" i="4"/>
  <c r="R86" i="4"/>
  <c r="V86" i="4"/>
  <c r="R71" i="4"/>
  <c r="V71" i="4"/>
  <c r="R89" i="4"/>
  <c r="V89" i="4"/>
  <c r="V61" i="4"/>
  <c r="R61" i="4"/>
  <c r="R74" i="4"/>
  <c r="V74" i="4"/>
  <c r="V132" i="4"/>
  <c r="R132" i="4"/>
  <c r="R59" i="4"/>
  <c r="V59" i="4"/>
  <c r="V82" i="4"/>
  <c r="R82" i="4"/>
  <c r="V105" i="4"/>
  <c r="R105" i="4"/>
  <c r="V175" i="4"/>
  <c r="R175" i="4"/>
  <c r="V77" i="4"/>
  <c r="R77" i="4"/>
  <c r="R166" i="4"/>
  <c r="V166" i="4"/>
  <c r="V195" i="4"/>
  <c r="R195" i="4"/>
  <c r="V62" i="4"/>
  <c r="R62" i="4"/>
  <c r="R144" i="4"/>
  <c r="V144" i="4"/>
  <c r="V117" i="4"/>
  <c r="R117" i="4"/>
  <c r="R148" i="4"/>
  <c r="V148" i="4"/>
  <c r="AC13" i="2"/>
  <c r="T13" i="2"/>
  <c r="V120" i="4"/>
  <c r="R120" i="4"/>
  <c r="V191" i="4"/>
  <c r="R191" i="4"/>
  <c r="R93" i="4"/>
  <c r="V93" i="4"/>
  <c r="V152" i="4"/>
  <c r="R152" i="4"/>
  <c r="V163" i="4"/>
  <c r="R163" i="4"/>
  <c r="R162" i="4"/>
  <c r="V162" i="4"/>
  <c r="V65" i="4"/>
  <c r="R65" i="4"/>
  <c r="R106" i="4"/>
  <c r="V106" i="4"/>
  <c r="V124" i="4"/>
  <c r="R124" i="4"/>
  <c r="V183" i="4"/>
  <c r="R183" i="4"/>
  <c r="R194" i="4"/>
  <c r="V194" i="4"/>
  <c r="R108" i="4"/>
  <c r="V108" i="4"/>
  <c r="R179" i="4"/>
  <c r="V179" i="4"/>
  <c r="R81" i="4"/>
  <c r="V81" i="4"/>
  <c r="V140" i="4"/>
  <c r="R140" i="4"/>
  <c r="R151" i="4"/>
  <c r="V151" i="4"/>
  <c r="R150" i="4"/>
  <c r="V150" i="4"/>
  <c r="V174" i="4"/>
  <c r="R174" i="4"/>
  <c r="V112" i="4"/>
  <c r="R112" i="4"/>
  <c r="V171" i="4"/>
  <c r="R171" i="4"/>
  <c r="R182" i="4"/>
  <c r="V182" i="4"/>
  <c r="V142" i="4"/>
  <c r="R142" i="4"/>
  <c r="V96" i="4"/>
  <c r="R96" i="4"/>
  <c r="R97" i="4"/>
  <c r="V97" i="4"/>
  <c r="V167" i="4"/>
  <c r="R167" i="4"/>
  <c r="V69" i="4"/>
  <c r="R69" i="4"/>
  <c r="R128" i="4"/>
  <c r="V128" i="4"/>
  <c r="V139" i="4"/>
  <c r="R139" i="4"/>
  <c r="V138" i="4"/>
  <c r="R138" i="4"/>
  <c r="V185" i="4"/>
  <c r="R185" i="4"/>
  <c r="V100" i="4"/>
  <c r="R100" i="4"/>
  <c r="R159" i="4"/>
  <c r="V159" i="4"/>
  <c r="V170" i="4"/>
  <c r="R170" i="4"/>
  <c r="Z13" i="2"/>
  <c r="V84" i="4"/>
  <c r="R84" i="4"/>
  <c r="R155" i="4"/>
  <c r="V155" i="4"/>
  <c r="V57" i="4"/>
  <c r="R57" i="4"/>
  <c r="R116" i="4"/>
  <c r="V116" i="4"/>
  <c r="V127" i="4"/>
  <c r="R127" i="4"/>
  <c r="V126" i="4"/>
  <c r="R126" i="4"/>
  <c r="V173" i="4"/>
  <c r="R173" i="4"/>
  <c r="V88" i="4"/>
  <c r="R88" i="4"/>
  <c r="R193" i="4"/>
  <c r="V193" i="4"/>
  <c r="R147" i="4"/>
  <c r="V147" i="4"/>
  <c r="R158" i="4"/>
  <c r="V158" i="4"/>
  <c r="R72" i="4"/>
  <c r="V72" i="4"/>
  <c r="R143" i="4"/>
  <c r="V143" i="4"/>
  <c r="V189" i="4"/>
  <c r="R189" i="4"/>
  <c r="V104" i="4"/>
  <c r="R104" i="4"/>
  <c r="V115" i="4"/>
  <c r="R115" i="4"/>
  <c r="R114" i="4"/>
  <c r="V114" i="4"/>
  <c r="R161" i="4"/>
  <c r="V161" i="4"/>
  <c r="R76" i="4"/>
  <c r="V76" i="4"/>
  <c r="R121" i="4"/>
  <c r="V121" i="4"/>
  <c r="V135" i="4"/>
  <c r="R135" i="4"/>
  <c r="R146" i="4"/>
  <c r="V146" i="4"/>
  <c r="AB188" i="2"/>
  <c r="R60" i="4"/>
  <c r="V60" i="4"/>
  <c r="R131" i="4"/>
  <c r="V131" i="4"/>
  <c r="R177" i="4"/>
  <c r="V177" i="4"/>
  <c r="V92" i="4"/>
  <c r="R92" i="4"/>
  <c r="R145" i="4"/>
  <c r="V145" i="4"/>
  <c r="V103" i="4"/>
  <c r="R103" i="4"/>
  <c r="V102" i="4"/>
  <c r="R102" i="4"/>
  <c r="R149" i="4"/>
  <c r="V149" i="4"/>
  <c r="V186" i="4"/>
  <c r="R186" i="4"/>
  <c r="R64" i="4"/>
  <c r="V64" i="4"/>
  <c r="V154" i="4"/>
  <c r="R154" i="4"/>
  <c r="R123" i="4"/>
  <c r="V123" i="4"/>
  <c r="R134" i="4"/>
  <c r="V134" i="4"/>
  <c r="V188" i="2"/>
  <c r="Y188" i="2"/>
  <c r="V192" i="4"/>
  <c r="R192" i="4"/>
  <c r="R119" i="4"/>
  <c r="V119" i="4"/>
  <c r="R165" i="4"/>
  <c r="V165" i="4"/>
  <c r="V80" i="4"/>
  <c r="R80" i="4"/>
  <c r="R58" i="4"/>
  <c r="V58" i="4"/>
  <c r="V91" i="4"/>
  <c r="R91" i="4"/>
  <c r="R181" i="4"/>
  <c r="V181" i="4"/>
  <c r="V90" i="4"/>
  <c r="R90" i="4"/>
  <c r="R85" i="4"/>
  <c r="V85" i="4"/>
  <c r="V137" i="4"/>
  <c r="R137" i="4"/>
  <c r="R196" i="4"/>
  <c r="V196" i="4"/>
  <c r="V70" i="4"/>
  <c r="R70" i="4"/>
  <c r="V111" i="4"/>
  <c r="R111" i="4"/>
  <c r="V122" i="4"/>
  <c r="R122" i="4"/>
  <c r="V187" i="4"/>
  <c r="R187" i="4"/>
  <c r="AE188" i="2"/>
  <c r="W26" i="2"/>
  <c r="Y86" i="2"/>
  <c r="V133" i="4"/>
  <c r="R133" i="4"/>
  <c r="R180" i="4"/>
  <c r="V180" i="4"/>
  <c r="R107" i="4"/>
  <c r="V107" i="4"/>
  <c r="V153" i="4"/>
  <c r="R153" i="4"/>
  <c r="R68" i="4"/>
  <c r="V68" i="4"/>
  <c r="V79" i="4"/>
  <c r="R79" i="4"/>
  <c r="R109" i="4"/>
  <c r="V109" i="4"/>
  <c r="V78" i="4"/>
  <c r="R78" i="4"/>
  <c r="R190" i="4"/>
  <c r="V190" i="4"/>
  <c r="R125" i="4"/>
  <c r="V125" i="4"/>
  <c r="R184" i="4"/>
  <c r="V184" i="4"/>
  <c r="V99" i="4"/>
  <c r="R99" i="4"/>
  <c r="R110" i="4"/>
  <c r="V110" i="4"/>
  <c r="R168" i="4"/>
  <c r="V168" i="4"/>
  <c r="R95" i="4"/>
  <c r="V95" i="4"/>
  <c r="R157" i="4"/>
  <c r="V157" i="4"/>
  <c r="R141" i="4"/>
  <c r="V141" i="4"/>
  <c r="R56" i="4"/>
  <c r="V56" i="4"/>
  <c r="V188" i="4"/>
  <c r="R188" i="4"/>
  <c r="R67" i="4"/>
  <c r="V67" i="4"/>
  <c r="V66" i="4"/>
  <c r="R66" i="4"/>
  <c r="R130" i="4"/>
  <c r="V130" i="4"/>
  <c r="R113" i="4"/>
  <c r="V113" i="4"/>
  <c r="V172" i="4"/>
  <c r="R172" i="4"/>
  <c r="R87" i="4"/>
  <c r="V87" i="4"/>
  <c r="V98" i="4"/>
  <c r="R98" i="4"/>
  <c r="Z22" i="2"/>
  <c r="AC21" i="2"/>
  <c r="Z21" i="2"/>
  <c r="AF21" i="2"/>
  <c r="W22" i="2"/>
  <c r="V155" i="2"/>
  <c r="Y96" i="2"/>
  <c r="J47" i="4"/>
  <c r="N47" i="4" s="1"/>
  <c r="V47" i="4" s="1"/>
  <c r="R49" i="4"/>
  <c r="V49" i="4"/>
  <c r="V50" i="4"/>
  <c r="R50" i="4"/>
  <c r="R52" i="4"/>
  <c r="V52" i="4"/>
  <c r="V51" i="4"/>
  <c r="R51" i="4"/>
  <c r="V103" i="2"/>
  <c r="AE99" i="2"/>
  <c r="Y187" i="2"/>
  <c r="AF7" i="2"/>
  <c r="P180" i="2"/>
  <c r="AB180" i="2" s="1"/>
  <c r="P120" i="2"/>
  <c r="S120" i="2" s="1"/>
  <c r="Q179" i="2"/>
  <c r="T179" i="2" s="1"/>
  <c r="Q88" i="2"/>
  <c r="T88" i="2" s="1"/>
  <c r="Q166" i="2"/>
  <c r="T166" i="2" s="1"/>
  <c r="Q33" i="2"/>
  <c r="T33" i="2" s="1"/>
  <c r="Q93" i="2"/>
  <c r="T93" i="2" s="1"/>
  <c r="Q34" i="2"/>
  <c r="T34" i="2" s="1"/>
  <c r="Q35" i="2"/>
  <c r="T35" i="2" s="1"/>
  <c r="Q95" i="2"/>
  <c r="T95" i="2" s="1"/>
  <c r="Q182" i="2"/>
  <c r="T182" i="2" s="1"/>
  <c r="Q109" i="2"/>
  <c r="T109" i="2" s="1"/>
  <c r="Q183" i="2"/>
  <c r="T183" i="2" s="1"/>
  <c r="Q110" i="2"/>
  <c r="T110" i="2" s="1"/>
  <c r="P184" i="2"/>
  <c r="S184" i="2" s="1"/>
  <c r="Q89" i="2"/>
  <c r="Z89" i="2" s="1"/>
  <c r="P178" i="2"/>
  <c r="S178" i="2" s="1"/>
  <c r="Q30" i="2"/>
  <c r="Z30" i="2" s="1"/>
  <c r="Q178" i="2"/>
  <c r="T178" i="2" s="1"/>
  <c r="Q180" i="2"/>
  <c r="T180" i="2" s="1"/>
  <c r="Q120" i="2"/>
  <c r="T120" i="2" s="1"/>
  <c r="Q122" i="2"/>
  <c r="T122" i="2" s="1"/>
  <c r="P101" i="2"/>
  <c r="S101" i="2" s="1"/>
  <c r="P116" i="2"/>
  <c r="S116" i="2" s="1"/>
  <c r="Q190" i="2"/>
  <c r="T190" i="2" s="1"/>
  <c r="P117" i="2"/>
  <c r="S117" i="2" s="1"/>
  <c r="P192" i="2"/>
  <c r="S192" i="2" s="1"/>
  <c r="P119" i="2"/>
  <c r="S119" i="2" s="1"/>
  <c r="P193" i="2"/>
  <c r="S193" i="2" s="1"/>
  <c r="P88" i="2"/>
  <c r="AB88" i="2" s="1"/>
  <c r="Q162" i="2"/>
  <c r="T162" i="2" s="1"/>
  <c r="Q29" i="2"/>
  <c r="T29" i="2" s="1"/>
  <c r="Q101" i="2"/>
  <c r="T101" i="2" s="1"/>
  <c r="P175" i="2"/>
  <c r="S175" i="2" s="1"/>
  <c r="Q177" i="2"/>
  <c r="T177" i="2" s="1"/>
  <c r="P104" i="2"/>
  <c r="S104" i="2" s="1"/>
  <c r="P91" i="2"/>
  <c r="S91" i="2" s="1"/>
  <c r="Q175" i="2"/>
  <c r="W175" i="2" s="1"/>
  <c r="P177" i="2"/>
  <c r="S177" i="2" s="1"/>
  <c r="Q116" i="2"/>
  <c r="T116" i="2" s="1"/>
  <c r="P190" i="2"/>
  <c r="S190" i="2" s="1"/>
  <c r="Q117" i="2"/>
  <c r="T117" i="2" s="1"/>
  <c r="Q191" i="2"/>
  <c r="T191" i="2" s="1"/>
  <c r="Q192" i="2"/>
  <c r="T192" i="2" s="1"/>
  <c r="Q119" i="2"/>
  <c r="AF119" i="2" s="1"/>
  <c r="T193" i="2"/>
  <c r="P87" i="2"/>
  <c r="AE87" i="2" s="1"/>
  <c r="P161" i="2"/>
  <c r="S161" i="2" s="1"/>
  <c r="Q100" i="2"/>
  <c r="T100" i="2" s="1"/>
  <c r="P113" i="2"/>
  <c r="S113" i="2" s="1"/>
  <c r="P114" i="2"/>
  <c r="S114" i="2" s="1"/>
  <c r="Q115" i="2"/>
  <c r="T115" i="2" s="1"/>
  <c r="P189" i="2"/>
  <c r="S189" i="2" s="1"/>
  <c r="P181" i="2"/>
  <c r="S181" i="2" s="1"/>
  <c r="Z90" i="2"/>
  <c r="Q87" i="2"/>
  <c r="T87" i="2" s="1"/>
  <c r="Q161" i="2"/>
  <c r="T161" i="2" s="1"/>
  <c r="P100" i="2"/>
  <c r="AE100" i="2" s="1"/>
  <c r="P174" i="2"/>
  <c r="S174" i="2" s="1"/>
  <c r="Q113" i="2"/>
  <c r="T113" i="2" s="1"/>
  <c r="Q114" i="2"/>
  <c r="T114" i="2" s="1"/>
  <c r="Q188" i="2"/>
  <c r="T188" i="2" s="1"/>
  <c r="P115" i="2"/>
  <c r="S115" i="2" s="1"/>
  <c r="Q189" i="2"/>
  <c r="T189" i="2" s="1"/>
  <c r="P106" i="2"/>
  <c r="S106" i="2" s="1"/>
  <c r="P186" i="2"/>
  <c r="S186" i="2" s="1"/>
  <c r="Q165" i="2"/>
  <c r="T165" i="2" s="1"/>
  <c r="AB89" i="2"/>
  <c r="AF9" i="2"/>
  <c r="P84" i="2"/>
  <c r="S84" i="2" s="1"/>
  <c r="P158" i="2"/>
  <c r="S158" i="2" s="1"/>
  <c r="P85" i="2"/>
  <c r="S85" i="2" s="1"/>
  <c r="P159" i="2"/>
  <c r="S159" i="2" s="1"/>
  <c r="P112" i="2"/>
  <c r="Y112" i="2" s="1"/>
  <c r="Q186" i="2"/>
  <c r="T186" i="2" s="1"/>
  <c r="Q194" i="2"/>
  <c r="T194" i="2" s="1"/>
  <c r="Q84" i="2"/>
  <c r="T84" i="2" s="1"/>
  <c r="Q85" i="2"/>
  <c r="T85" i="2" s="1"/>
  <c r="Q86" i="2"/>
  <c r="T86" i="2" s="1"/>
  <c r="P160" i="2"/>
  <c r="S160" i="2" s="1"/>
  <c r="P111" i="2"/>
  <c r="S111" i="2" s="1"/>
  <c r="P185" i="2"/>
  <c r="S185" i="2" s="1"/>
  <c r="Q124" i="2"/>
  <c r="T124" i="2" s="1"/>
  <c r="Q104" i="2"/>
  <c r="T104" i="2" s="1"/>
  <c r="Q106" i="2"/>
  <c r="T106" i="2" s="1"/>
  <c r="Q181" i="2"/>
  <c r="T181" i="2" s="1"/>
  <c r="Q195" i="2"/>
  <c r="T195" i="2" s="1"/>
  <c r="AB122" i="2"/>
  <c r="P153" i="2"/>
  <c r="S153" i="2" s="1"/>
  <c r="P81" i="2"/>
  <c r="S81" i="2" s="1"/>
  <c r="P154" i="2"/>
  <c r="S154" i="2" s="1"/>
  <c r="P157" i="2"/>
  <c r="S157" i="2" s="1"/>
  <c r="P97" i="2"/>
  <c r="AB97" i="2" s="1"/>
  <c r="P171" i="2"/>
  <c r="S171" i="2" s="1"/>
  <c r="P98" i="2"/>
  <c r="S98" i="2" s="1"/>
  <c r="P172" i="2"/>
  <c r="S172" i="2" s="1"/>
  <c r="Q111" i="2"/>
  <c r="T111" i="2" s="1"/>
  <c r="P124" i="2"/>
  <c r="S124" i="2" s="1"/>
  <c r="P107" i="2"/>
  <c r="S107" i="2" s="1"/>
  <c r="Q121" i="2"/>
  <c r="T121" i="2" s="1"/>
  <c r="P102" i="2"/>
  <c r="S102" i="2" s="1"/>
  <c r="AB162" i="2"/>
  <c r="Y176" i="2"/>
  <c r="Q153" i="2"/>
  <c r="T153" i="2" s="1"/>
  <c r="Q81" i="2"/>
  <c r="T81" i="2" s="1"/>
  <c r="Q154" i="2"/>
  <c r="T154" i="2" s="1"/>
  <c r="Q157" i="2"/>
  <c r="T157" i="2" s="1"/>
  <c r="Q170" i="2"/>
  <c r="T170" i="2" s="1"/>
  <c r="Q97" i="2"/>
  <c r="AC97" i="2" s="1"/>
  <c r="Q98" i="2"/>
  <c r="T98" i="2" s="1"/>
  <c r="Q172" i="2"/>
  <c r="T172" i="2" s="1"/>
  <c r="P123" i="2"/>
  <c r="S123" i="2" s="1"/>
  <c r="P195" i="2"/>
  <c r="S195" i="2" s="1"/>
  <c r="Q164" i="2"/>
  <c r="T164" i="2" s="1"/>
  <c r="Q105" i="2"/>
  <c r="W105" i="2" s="1"/>
  <c r="AF90" i="2"/>
  <c r="P92" i="2"/>
  <c r="S92" i="2" s="1"/>
  <c r="P93" i="2"/>
  <c r="S93" i="2" s="1"/>
  <c r="P94" i="2"/>
  <c r="S94" i="2" s="1"/>
  <c r="P95" i="2"/>
  <c r="S95" i="2" s="1"/>
  <c r="P108" i="2"/>
  <c r="S108" i="2" s="1"/>
  <c r="P182" i="2"/>
  <c r="S182" i="2" s="1"/>
  <c r="P110" i="2"/>
  <c r="S110" i="2" s="1"/>
  <c r="Q123" i="2"/>
  <c r="T123" i="2" s="1"/>
  <c r="W5" i="2"/>
  <c r="T26" i="2"/>
  <c r="AC5" i="2"/>
  <c r="W17" i="2"/>
  <c r="Z5" i="2"/>
  <c r="AF26" i="2"/>
  <c r="T5" i="2"/>
  <c r="W155" i="2"/>
  <c r="AC17" i="2"/>
  <c r="AF17" i="2"/>
  <c r="W7" i="2"/>
  <c r="Y109" i="2"/>
  <c r="Z31" i="2"/>
  <c r="W92" i="2"/>
  <c r="Y105" i="2"/>
  <c r="V105" i="2"/>
  <c r="AB105" i="2"/>
  <c r="Z102" i="2"/>
  <c r="AC82" i="2"/>
  <c r="W82" i="2"/>
  <c r="AF82" i="2"/>
  <c r="AF92" i="2"/>
  <c r="Z82" i="2"/>
  <c r="Z9" i="2"/>
  <c r="AB179" i="2"/>
  <c r="AE179" i="2"/>
  <c r="AF25" i="2"/>
  <c r="AQ122" i="4"/>
  <c r="AQ172" i="4"/>
  <c r="AQ96" i="4"/>
  <c r="AR73" i="4"/>
  <c r="AN73" i="4"/>
  <c r="S145" i="4"/>
  <c r="W145" i="4"/>
  <c r="AR53" i="4"/>
  <c r="AN53" i="4"/>
  <c r="S86" i="4"/>
  <c r="W86" i="4"/>
  <c r="AQ149" i="4"/>
  <c r="AQ192" i="4"/>
  <c r="R32" i="4"/>
  <c r="V32" i="4"/>
  <c r="AR143" i="4"/>
  <c r="AN143" i="4"/>
  <c r="W18" i="4"/>
  <c r="S18" i="4"/>
  <c r="AR121" i="4"/>
  <c r="AN121" i="4"/>
  <c r="S154" i="4"/>
  <c r="W154" i="4"/>
  <c r="W168" i="4"/>
  <c r="S168" i="4"/>
  <c r="AB191" i="2"/>
  <c r="W102" i="2"/>
  <c r="T17" i="2"/>
  <c r="AQ35" i="4"/>
  <c r="AM35" i="4"/>
  <c r="S138" i="4"/>
  <c r="W138" i="4"/>
  <c r="AR95" i="4"/>
  <c r="AN95" i="4"/>
  <c r="AQ67" i="4"/>
  <c r="W35" i="4"/>
  <c r="S35" i="4"/>
  <c r="S193" i="4"/>
  <c r="W193" i="4"/>
  <c r="AQ108" i="4"/>
  <c r="R34" i="4"/>
  <c r="V34" i="4"/>
  <c r="AR74" i="4"/>
  <c r="AN74" i="4"/>
  <c r="AR113" i="4"/>
  <c r="AN113" i="4"/>
  <c r="AQ84" i="4"/>
  <c r="S9" i="4"/>
  <c r="W9" i="4"/>
  <c r="AR184" i="4"/>
  <c r="AN184" i="4"/>
  <c r="W189" i="4"/>
  <c r="S189" i="4"/>
  <c r="AQ163" i="4"/>
  <c r="AQ60" i="4"/>
  <c r="W64" i="4"/>
  <c r="S64" i="4"/>
  <c r="W115" i="4"/>
  <c r="S115" i="4"/>
  <c r="AQ187" i="4"/>
  <c r="AR98" i="4"/>
  <c r="AN98" i="4"/>
  <c r="AQ121" i="4"/>
  <c r="AQ148" i="4"/>
  <c r="W38" i="4"/>
  <c r="S38" i="4"/>
  <c r="AR45" i="4"/>
  <c r="AN45" i="4"/>
  <c r="AQ21" i="4"/>
  <c r="AM21" i="4"/>
  <c r="AR155" i="4"/>
  <c r="AN155" i="4"/>
  <c r="AQ142" i="4"/>
  <c r="AQ9" i="4"/>
  <c r="AM9" i="4"/>
  <c r="AR189" i="4"/>
  <c r="AN189" i="4"/>
  <c r="AQ188" i="4"/>
  <c r="AR117" i="4"/>
  <c r="AN117" i="4"/>
  <c r="S15" i="4"/>
  <c r="W15" i="4"/>
  <c r="AR190" i="4"/>
  <c r="AN190" i="4"/>
  <c r="V27" i="4"/>
  <c r="R27" i="4"/>
  <c r="AR84" i="4"/>
  <c r="AN84" i="4"/>
  <c r="AR36" i="4"/>
  <c r="AN36" i="4"/>
  <c r="S45" i="4"/>
  <c r="W45" i="4"/>
  <c r="S108" i="4"/>
  <c r="W108" i="4"/>
  <c r="AR168" i="4"/>
  <c r="AN168" i="4"/>
  <c r="S20" i="4"/>
  <c r="W20" i="4"/>
  <c r="W10" i="4"/>
  <c r="S10" i="4"/>
  <c r="AR9" i="4"/>
  <c r="AN9" i="4"/>
  <c r="W142" i="4"/>
  <c r="S142" i="4"/>
  <c r="AR141" i="4"/>
  <c r="AN141" i="4"/>
  <c r="W175" i="4"/>
  <c r="S175" i="4"/>
  <c r="S152" i="4"/>
  <c r="W152" i="4"/>
  <c r="V30" i="4"/>
  <c r="R30" i="4"/>
  <c r="V15" i="4"/>
  <c r="R15" i="4"/>
  <c r="AQ17" i="4"/>
  <c r="AM17" i="4"/>
  <c r="AQ90" i="4"/>
  <c r="AR86" i="4"/>
  <c r="AN86" i="4"/>
  <c r="W24" i="4"/>
  <c r="S24" i="4"/>
  <c r="AR181" i="4"/>
  <c r="AN181" i="4"/>
  <c r="S44" i="4"/>
  <c r="W44" i="4"/>
  <c r="AR161" i="4"/>
  <c r="AN161" i="4"/>
  <c r="W163" i="4"/>
  <c r="S163" i="4"/>
  <c r="AQ14" i="4"/>
  <c r="AM14" i="4"/>
  <c r="AQ89" i="4"/>
  <c r="W84" i="4"/>
  <c r="S84" i="4"/>
  <c r="AR119" i="4"/>
  <c r="AN119" i="4"/>
  <c r="AR37" i="4"/>
  <c r="AN37" i="4"/>
  <c r="AR180" i="4"/>
  <c r="AN180" i="4"/>
  <c r="V28" i="4"/>
  <c r="R28" i="4"/>
  <c r="W21" i="4"/>
  <c r="S21" i="4"/>
  <c r="V191" i="2"/>
  <c r="W19" i="2"/>
  <c r="AF102" i="2"/>
  <c r="Z169" i="2"/>
  <c r="W42" i="4"/>
  <c r="S42" i="4"/>
  <c r="AQ82" i="4"/>
  <c r="AR105" i="4"/>
  <c r="AN105" i="4"/>
  <c r="AQ39" i="4"/>
  <c r="AM39" i="4"/>
  <c r="AQ114" i="4"/>
  <c r="W95" i="4"/>
  <c r="S95" i="4"/>
  <c r="AQ155" i="4"/>
  <c r="V35" i="4"/>
  <c r="R35" i="4"/>
  <c r="AR192" i="4"/>
  <c r="AN192" i="4"/>
  <c r="W131" i="4"/>
  <c r="S131" i="4"/>
  <c r="AQ131" i="4"/>
  <c r="AR160" i="4"/>
  <c r="AN160" i="4"/>
  <c r="R39" i="4"/>
  <c r="V39" i="4"/>
  <c r="V17" i="4"/>
  <c r="R17" i="4"/>
  <c r="AQ19" i="4"/>
  <c r="AM19" i="4"/>
  <c r="W143" i="4"/>
  <c r="S143" i="4"/>
  <c r="W165" i="4"/>
  <c r="S165" i="4"/>
  <c r="AQ107" i="4"/>
  <c r="AR158" i="4"/>
  <c r="AN158" i="4"/>
  <c r="W46" i="4"/>
  <c r="S46" i="4"/>
  <c r="W103" i="4"/>
  <c r="S103" i="4"/>
  <c r="AR58" i="4"/>
  <c r="AN58" i="4"/>
  <c r="AQ180" i="4"/>
  <c r="S100" i="4"/>
  <c r="W100" i="4"/>
  <c r="W91" i="4"/>
  <c r="S91" i="4"/>
  <c r="AQ68" i="4"/>
  <c r="W13" i="4"/>
  <c r="S13" i="4"/>
  <c r="AR10" i="4"/>
  <c r="AN10" i="4"/>
  <c r="AQ92" i="4"/>
  <c r="AQ56" i="4"/>
  <c r="W32" i="4"/>
  <c r="S32" i="4"/>
  <c r="AR8" i="4"/>
  <c r="AN8" i="4"/>
  <c r="AQ44" i="4"/>
  <c r="AM44" i="4"/>
  <c r="S85" i="4"/>
  <c r="W85" i="4"/>
  <c r="AR163" i="4"/>
  <c r="AN163" i="4"/>
  <c r="W62" i="4"/>
  <c r="S62" i="4"/>
  <c r="AR46" i="4"/>
  <c r="AN46" i="4"/>
  <c r="W101" i="4"/>
  <c r="S101" i="4"/>
  <c r="W147" i="4"/>
  <c r="S147" i="4"/>
  <c r="AR131" i="4"/>
  <c r="AN131" i="4"/>
  <c r="W99" i="4"/>
  <c r="S99" i="4"/>
  <c r="AR83" i="4"/>
  <c r="AN83" i="4"/>
  <c r="AR24" i="4"/>
  <c r="AN24" i="4"/>
  <c r="S173" i="4"/>
  <c r="W173" i="4"/>
  <c r="W55" i="4"/>
  <c r="S55" i="4"/>
  <c r="AR56" i="4"/>
  <c r="AN56" i="4"/>
  <c r="W187" i="4"/>
  <c r="S187" i="4"/>
  <c r="AR188" i="4"/>
  <c r="AN188" i="4"/>
  <c r="W31" i="4"/>
  <c r="S31" i="4"/>
  <c r="AR32" i="4"/>
  <c r="AN32" i="4"/>
  <c r="S112" i="4"/>
  <c r="W112" i="4"/>
  <c r="AR139" i="4"/>
  <c r="AN139" i="4"/>
  <c r="AQ26" i="4"/>
  <c r="AM26" i="4"/>
  <c r="AQ118" i="4"/>
  <c r="AR96" i="4"/>
  <c r="AN96" i="4"/>
  <c r="AN77" i="4"/>
  <c r="AR77" i="4"/>
  <c r="W98" i="4"/>
  <c r="S98" i="4"/>
  <c r="AQ110" i="4"/>
  <c r="W4" i="4"/>
  <c r="S4" i="4"/>
  <c r="D35" i="6"/>
  <c r="AR153" i="4"/>
  <c r="AN153" i="4"/>
  <c r="R46" i="4"/>
  <c r="V46" i="4"/>
  <c r="AQ129" i="4"/>
  <c r="S104" i="4"/>
  <c r="W104" i="4"/>
  <c r="AR151" i="4"/>
  <c r="AN151" i="4"/>
  <c r="AQ194" i="4"/>
  <c r="AQ173" i="4"/>
  <c r="W161" i="4"/>
  <c r="S161" i="4"/>
  <c r="AQ11" i="4"/>
  <c r="AM11" i="4"/>
  <c r="W172" i="4"/>
  <c r="S172" i="4"/>
  <c r="AR11" i="4"/>
  <c r="AN11" i="4"/>
  <c r="W29" i="4"/>
  <c r="S29" i="4"/>
  <c r="AR108" i="4"/>
  <c r="AN108" i="4"/>
  <c r="W71" i="4"/>
  <c r="S71" i="4"/>
  <c r="AQ61" i="4"/>
  <c r="AQ66" i="4"/>
  <c r="AQ154" i="4"/>
  <c r="W65" i="4"/>
  <c r="S65" i="4"/>
  <c r="AR15" i="4"/>
  <c r="AN15" i="4"/>
  <c r="W181" i="4"/>
  <c r="S181" i="4"/>
  <c r="AR104" i="4"/>
  <c r="AN104" i="4"/>
  <c r="AR114" i="4"/>
  <c r="AN114" i="4"/>
  <c r="AQ36" i="4"/>
  <c r="AM36" i="4"/>
  <c r="AR49" i="4"/>
  <c r="AN49" i="4"/>
  <c r="AQ182" i="4"/>
  <c r="AQ115" i="4"/>
  <c r="AR20" i="4"/>
  <c r="AN20" i="4"/>
  <c r="AQ186" i="4"/>
  <c r="AQ103" i="4"/>
  <c r="AR54" i="4"/>
  <c r="AN54" i="4"/>
  <c r="AQ91" i="4"/>
  <c r="AR42" i="4"/>
  <c r="AN42" i="4"/>
  <c r="W94" i="4"/>
  <c r="S94" i="4"/>
  <c r="AR93" i="4"/>
  <c r="AN93" i="4"/>
  <c r="W194" i="4"/>
  <c r="S194" i="4"/>
  <c r="S146" i="4"/>
  <c r="W146" i="4"/>
  <c r="AR130" i="4"/>
  <c r="AN130" i="4"/>
  <c r="W186" i="4"/>
  <c r="S186" i="4"/>
  <c r="S87" i="4"/>
  <c r="W87" i="4"/>
  <c r="AR71" i="4"/>
  <c r="AN71" i="4"/>
  <c r="AR103" i="4"/>
  <c r="AN103" i="4"/>
  <c r="W43" i="4"/>
  <c r="S43" i="4"/>
  <c r="AR44" i="4"/>
  <c r="AN44" i="4"/>
  <c r="AR88" i="4"/>
  <c r="AN88" i="4"/>
  <c r="AR79" i="4"/>
  <c r="AN79" i="4"/>
  <c r="V44" i="4"/>
  <c r="R44" i="4"/>
  <c r="AQ164" i="4"/>
  <c r="AR106" i="4"/>
  <c r="AN106" i="4"/>
  <c r="AQ15" i="4"/>
  <c r="AM15" i="4"/>
  <c r="W33" i="4"/>
  <c r="S33" i="4"/>
  <c r="AR94" i="4"/>
  <c r="AN94" i="4"/>
  <c r="AC18" i="2"/>
  <c r="AR173" i="4"/>
  <c r="AN173" i="4"/>
  <c r="AQ75" i="4"/>
  <c r="AQ29" i="4"/>
  <c r="AM29" i="4"/>
  <c r="W39" i="4"/>
  <c r="S39" i="4"/>
  <c r="W78" i="4"/>
  <c r="S78" i="4"/>
  <c r="AQ58" i="4"/>
  <c r="AR57" i="4"/>
  <c r="AN57" i="4"/>
  <c r="S114" i="4"/>
  <c r="W114" i="4"/>
  <c r="AQ34" i="4"/>
  <c r="AM34" i="4"/>
  <c r="AR154" i="4"/>
  <c r="AN154" i="4"/>
  <c r="W182" i="4"/>
  <c r="S182" i="4"/>
  <c r="AQ97" i="4"/>
  <c r="AQ125" i="4"/>
  <c r="S158" i="4"/>
  <c r="W158" i="4"/>
  <c r="W150" i="4"/>
  <c r="S150" i="4"/>
  <c r="AQ10" i="4"/>
  <c r="AM10" i="4"/>
  <c r="AR60" i="4"/>
  <c r="AN60" i="4"/>
  <c r="AQ147" i="4"/>
  <c r="W196" i="4"/>
  <c r="S196" i="4"/>
  <c r="AQ83" i="4"/>
  <c r="W119" i="4"/>
  <c r="S119" i="4"/>
  <c r="AR157" i="4"/>
  <c r="AN157" i="4"/>
  <c r="AQ135" i="4"/>
  <c r="AQ162" i="4"/>
  <c r="W105" i="4"/>
  <c r="S105" i="4"/>
  <c r="AR66" i="4"/>
  <c r="AN66" i="4"/>
  <c r="AQ16" i="4"/>
  <c r="AM16" i="4"/>
  <c r="AQ98" i="4"/>
  <c r="AQ150" i="4"/>
  <c r="S124" i="4"/>
  <c r="W124" i="4"/>
  <c r="W109" i="4"/>
  <c r="S109" i="4"/>
  <c r="AQ13" i="4"/>
  <c r="AM13" i="4"/>
  <c r="AQ138" i="4"/>
  <c r="W141" i="4"/>
  <c r="S141" i="4"/>
  <c r="W162" i="4"/>
  <c r="S162" i="4"/>
  <c r="W139" i="4"/>
  <c r="S139" i="4"/>
  <c r="AR140" i="4"/>
  <c r="AN140" i="4"/>
  <c r="S188" i="4"/>
  <c r="W188" i="4"/>
  <c r="W49" i="4"/>
  <c r="S49" i="4"/>
  <c r="AR34" i="4"/>
  <c r="AN34" i="4"/>
  <c r="AR177" i="4"/>
  <c r="AN177" i="4"/>
  <c r="W134" i="4"/>
  <c r="S134" i="4"/>
  <c r="AR118" i="4"/>
  <c r="AN118" i="4"/>
  <c r="W88" i="4"/>
  <c r="S88" i="4"/>
  <c r="AR40" i="4"/>
  <c r="AN40" i="4"/>
  <c r="AR150" i="4"/>
  <c r="AN150" i="4"/>
  <c r="AR110" i="4"/>
  <c r="AN110" i="4"/>
  <c r="AR91" i="4"/>
  <c r="AN91" i="4"/>
  <c r="AR146" i="4"/>
  <c r="AN146" i="4"/>
  <c r="AR126" i="4"/>
  <c r="AN126" i="4"/>
  <c r="S148" i="4"/>
  <c r="W148" i="4"/>
  <c r="V19" i="4"/>
  <c r="R19" i="4"/>
  <c r="V4" i="4"/>
  <c r="R4" i="4"/>
  <c r="AQ132" i="4"/>
  <c r="S122" i="4"/>
  <c r="W122" i="4"/>
  <c r="AQ179" i="4"/>
  <c r="AQ28" i="4"/>
  <c r="AM28" i="4"/>
  <c r="S110" i="4"/>
  <c r="W110" i="4"/>
  <c r="W94" i="2"/>
  <c r="R36" i="4"/>
  <c r="V36" i="4"/>
  <c r="AQ32" i="4"/>
  <c r="AM32" i="4"/>
  <c r="W159" i="4"/>
  <c r="S159" i="4"/>
  <c r="W179" i="4"/>
  <c r="S179" i="4"/>
  <c r="AQ88" i="4"/>
  <c r="S70" i="4"/>
  <c r="W70" i="4"/>
  <c r="AQ105" i="4"/>
  <c r="S140" i="4"/>
  <c r="W140" i="4"/>
  <c r="AR67" i="4"/>
  <c r="AN67" i="4"/>
  <c r="AQ81" i="4"/>
  <c r="V22" i="4"/>
  <c r="R22" i="4"/>
  <c r="AR164" i="4"/>
  <c r="AN164" i="4"/>
  <c r="AR120" i="4"/>
  <c r="AN120" i="4"/>
  <c r="AQ74" i="4"/>
  <c r="AQ184" i="4"/>
  <c r="W151" i="4"/>
  <c r="S151" i="4"/>
  <c r="AQ57" i="4"/>
  <c r="S12" i="4"/>
  <c r="W12" i="4"/>
  <c r="AR70" i="4"/>
  <c r="AN70" i="4"/>
  <c r="AQ181" i="4"/>
  <c r="AQ64" i="4"/>
  <c r="AQ130" i="4"/>
  <c r="AR167" i="4"/>
  <c r="AN167" i="4"/>
  <c r="AQ45" i="4"/>
  <c r="AM45" i="4"/>
  <c r="AQ109" i="4"/>
  <c r="AQ18" i="4"/>
  <c r="AM18" i="4"/>
  <c r="W92" i="4"/>
  <c r="S92" i="4"/>
  <c r="AQ99" i="4"/>
  <c r="AQ6" i="4"/>
  <c r="AM6" i="4"/>
  <c r="AQ195" i="4"/>
  <c r="AE4" i="4"/>
  <c r="AI4" i="4" s="1"/>
  <c r="AR14" i="4"/>
  <c r="AN14" i="4"/>
  <c r="AR187" i="4"/>
  <c r="AN187" i="4"/>
  <c r="W82" i="4"/>
  <c r="S82" i="4"/>
  <c r="AR81" i="4"/>
  <c r="AN81" i="4"/>
  <c r="W34" i="4"/>
  <c r="S34" i="4"/>
  <c r="AR33" i="4"/>
  <c r="AN33" i="4"/>
  <c r="W66" i="4"/>
  <c r="S66" i="4"/>
  <c r="W166" i="4"/>
  <c r="S166" i="4"/>
  <c r="AR165" i="4"/>
  <c r="AN165" i="4"/>
  <c r="AR28" i="4"/>
  <c r="AN28" i="4"/>
  <c r="AR6" i="4"/>
  <c r="AN6" i="4"/>
  <c r="AR194" i="4"/>
  <c r="AN194" i="4"/>
  <c r="AR138" i="4"/>
  <c r="AN138" i="4"/>
  <c r="AR123" i="4"/>
  <c r="AN123" i="4"/>
  <c r="AR185" i="4"/>
  <c r="AN185" i="4"/>
  <c r="S40" i="4"/>
  <c r="W40" i="4"/>
  <c r="W116" i="4"/>
  <c r="S116" i="4"/>
  <c r="W97" i="4"/>
  <c r="S97" i="4"/>
  <c r="W184" i="4"/>
  <c r="S184" i="4"/>
  <c r="W167" i="4"/>
  <c r="S167" i="4"/>
  <c r="AQ27" i="4"/>
  <c r="AM27" i="4"/>
  <c r="W170" i="4"/>
  <c r="S170" i="4"/>
  <c r="AQ146" i="4"/>
  <c r="AR61" i="4"/>
  <c r="AN61" i="4"/>
  <c r="V14" i="4"/>
  <c r="R14" i="4"/>
  <c r="AQ20" i="4"/>
  <c r="AM20" i="4"/>
  <c r="AQ51" i="4"/>
  <c r="AR29" i="4"/>
  <c r="AN29" i="4"/>
  <c r="AR145" i="4"/>
  <c r="AN145" i="4"/>
  <c r="AQ141" i="4"/>
  <c r="S130" i="4"/>
  <c r="W130" i="4"/>
  <c r="AC19" i="2"/>
  <c r="AC94" i="2"/>
  <c r="Z18" i="2"/>
  <c r="AE173" i="2"/>
  <c r="AQ79" i="4"/>
  <c r="AQ93" i="4"/>
  <c r="AQ120" i="4"/>
  <c r="V20" i="4"/>
  <c r="R20" i="4"/>
  <c r="AR135" i="4"/>
  <c r="AN135" i="4"/>
  <c r="AQ152" i="4"/>
  <c r="V25" i="4"/>
  <c r="R25" i="4"/>
  <c r="AR125" i="4"/>
  <c r="AN125" i="4"/>
  <c r="AQ128" i="4"/>
  <c r="V9" i="4"/>
  <c r="R9" i="4"/>
  <c r="AR19" i="4"/>
  <c r="AN19" i="4"/>
  <c r="AR55" i="4"/>
  <c r="AN55" i="4"/>
  <c r="AQ62" i="4"/>
  <c r="AQ40" i="4"/>
  <c r="AM40" i="4"/>
  <c r="AR62" i="4"/>
  <c r="AN62" i="4"/>
  <c r="AQ104" i="4"/>
  <c r="AR116" i="4"/>
  <c r="AN116" i="4"/>
  <c r="AQ47" i="4"/>
  <c r="W192" i="4"/>
  <c r="S192" i="4"/>
  <c r="S183" i="4"/>
  <c r="W183" i="4"/>
  <c r="AQ177" i="4"/>
  <c r="W47" i="4"/>
  <c r="S47" i="4"/>
  <c r="AR22" i="4"/>
  <c r="AN22" i="4"/>
  <c r="AQ160" i="4"/>
  <c r="AQ85" i="4"/>
  <c r="AQ77" i="4"/>
  <c r="R40" i="4"/>
  <c r="V40" i="4"/>
  <c r="AQ193" i="4"/>
  <c r="AQ37" i="4"/>
  <c r="AM37" i="4"/>
  <c r="AQ65" i="4"/>
  <c r="S54" i="4"/>
  <c r="W54" i="4"/>
  <c r="AQ158" i="4"/>
  <c r="AQ171" i="4"/>
  <c r="AQ52" i="4"/>
  <c r="S72" i="4"/>
  <c r="W72" i="4"/>
  <c r="AR195" i="4"/>
  <c r="AN195" i="4"/>
  <c r="AR43" i="4"/>
  <c r="AN43" i="4"/>
  <c r="W68" i="4"/>
  <c r="S68" i="4"/>
  <c r="S127" i="4"/>
  <c r="W127" i="4"/>
  <c r="AR128" i="4"/>
  <c r="AN128" i="4"/>
  <c r="W79" i="4"/>
  <c r="S79" i="4"/>
  <c r="AR80" i="4"/>
  <c r="AN80" i="4"/>
  <c r="S22" i="4"/>
  <c r="W22" i="4"/>
  <c r="AR21" i="4"/>
  <c r="AN21" i="4"/>
  <c r="W17" i="4"/>
  <c r="S17" i="4"/>
  <c r="AR16" i="4"/>
  <c r="AN16" i="4"/>
  <c r="AR65" i="4"/>
  <c r="AN65" i="4"/>
  <c r="AR171" i="4"/>
  <c r="AN171" i="4"/>
  <c r="D47" i="6"/>
  <c r="AR4" i="4"/>
  <c r="AN4" i="4"/>
  <c r="AR111" i="4"/>
  <c r="AN111" i="4"/>
  <c r="AR41" i="4"/>
  <c r="AN41" i="4"/>
  <c r="W164" i="4"/>
  <c r="S164" i="4"/>
  <c r="W8" i="4"/>
  <c r="S8" i="4"/>
  <c r="W80" i="4"/>
  <c r="S80" i="4"/>
  <c r="AR75" i="4"/>
  <c r="AN75" i="4"/>
  <c r="V37" i="4"/>
  <c r="R37" i="4"/>
  <c r="AQ38" i="4"/>
  <c r="AM38" i="4"/>
  <c r="W6" i="4"/>
  <c r="S6" i="4"/>
  <c r="AQ94" i="4"/>
  <c r="AR133" i="4"/>
  <c r="AN133" i="4"/>
  <c r="AR25" i="4"/>
  <c r="AN25" i="4"/>
  <c r="AR51" i="4"/>
  <c r="AN51" i="4"/>
  <c r="V23" i="4"/>
  <c r="R23" i="4"/>
  <c r="AQ153" i="4"/>
  <c r="T6" i="2"/>
  <c r="AQ49" i="4"/>
  <c r="AQ126" i="4"/>
  <c r="S90" i="4"/>
  <c r="W90" i="4"/>
  <c r="W77" i="4"/>
  <c r="S77" i="4"/>
  <c r="AQ167" i="4"/>
  <c r="V21" i="4"/>
  <c r="R21" i="4"/>
  <c r="AR27" i="4"/>
  <c r="AN27" i="4"/>
  <c r="R12" i="4"/>
  <c r="V12" i="4"/>
  <c r="AQ8" i="4"/>
  <c r="AM8" i="4"/>
  <c r="S52" i="4"/>
  <c r="W52" i="4"/>
  <c r="AQ175" i="4"/>
  <c r="AR101" i="4"/>
  <c r="AN101" i="4"/>
  <c r="AQ72" i="4"/>
  <c r="W28" i="4"/>
  <c r="S28" i="4"/>
  <c r="AQ151" i="4"/>
  <c r="V38" i="4"/>
  <c r="R38" i="4"/>
  <c r="AR186" i="4"/>
  <c r="AN186" i="4"/>
  <c r="AQ189" i="4"/>
  <c r="AQ33" i="4"/>
  <c r="AM33" i="4"/>
  <c r="AR92" i="4"/>
  <c r="AN92" i="4"/>
  <c r="S83" i="4"/>
  <c r="W83" i="4"/>
  <c r="AQ73" i="4"/>
  <c r="W36" i="4"/>
  <c r="S36" i="4"/>
  <c r="AQ140" i="4"/>
  <c r="S74" i="4"/>
  <c r="W74" i="4"/>
  <c r="AQ25" i="4"/>
  <c r="AM25" i="4"/>
  <c r="AQ124" i="4"/>
  <c r="S135" i="4"/>
  <c r="W135" i="4"/>
  <c r="AQ43" i="4"/>
  <c r="AM43" i="4"/>
  <c r="AQ159" i="4"/>
  <c r="AQ112" i="4"/>
  <c r="W123" i="4"/>
  <c r="S123" i="4"/>
  <c r="S174" i="4"/>
  <c r="W174" i="4"/>
  <c r="AR182" i="4"/>
  <c r="AN182" i="4"/>
  <c r="AR90" i="4"/>
  <c r="AN90" i="4"/>
  <c r="AR183" i="4"/>
  <c r="AN183" i="4"/>
  <c r="AR175" i="4"/>
  <c r="AN175" i="4"/>
  <c r="AR99" i="4"/>
  <c r="AN99" i="4"/>
  <c r="AR127" i="4"/>
  <c r="AN127" i="4"/>
  <c r="W157" i="4"/>
  <c r="S157" i="4"/>
  <c r="W67" i="4"/>
  <c r="S67" i="4"/>
  <c r="AR68" i="4"/>
  <c r="AN68" i="4"/>
  <c r="V26" i="4"/>
  <c r="R26" i="4"/>
  <c r="AR109" i="4"/>
  <c r="AN109" i="4"/>
  <c r="S37" i="4"/>
  <c r="W37" i="4"/>
  <c r="AR159" i="4"/>
  <c r="AN159" i="4"/>
  <c r="AR52" i="4"/>
  <c r="AN52" i="4"/>
  <c r="AR85" i="4"/>
  <c r="AN85" i="4"/>
  <c r="W73" i="4"/>
  <c r="S73" i="4"/>
  <c r="W133" i="4"/>
  <c r="S133" i="4"/>
  <c r="AQ196" i="4"/>
  <c r="S96" i="4"/>
  <c r="W96" i="4"/>
  <c r="S191" i="4"/>
  <c r="W191" i="4"/>
  <c r="R10" i="4"/>
  <c r="V10" i="4"/>
  <c r="AR100" i="4"/>
  <c r="AN100" i="4"/>
  <c r="AQ170" i="4"/>
  <c r="AQ165" i="4"/>
  <c r="R18" i="4"/>
  <c r="V18" i="4"/>
  <c r="AR107" i="4"/>
  <c r="AN107" i="4"/>
  <c r="AR129" i="4"/>
  <c r="AN129" i="4"/>
  <c r="Z6" i="2"/>
  <c r="AQ190" i="4"/>
  <c r="AQ87" i="4"/>
  <c r="AQ185" i="4"/>
  <c r="W111" i="4"/>
  <c r="S111" i="4"/>
  <c r="AQ23" i="4"/>
  <c r="AM23" i="4"/>
  <c r="W156" i="4"/>
  <c r="S156" i="4"/>
  <c r="AR13" i="4"/>
  <c r="AN13" i="4"/>
  <c r="AQ55" i="4"/>
  <c r="AQ143" i="4"/>
  <c r="V29" i="4"/>
  <c r="R29" i="4"/>
  <c r="AQ31" i="4"/>
  <c r="AM31" i="4"/>
  <c r="W89" i="4"/>
  <c r="S89" i="4"/>
  <c r="W149" i="4"/>
  <c r="S149" i="4"/>
  <c r="AQ119" i="4"/>
  <c r="AR72" i="4"/>
  <c r="AN72" i="4"/>
  <c r="V5" i="4"/>
  <c r="R5" i="4"/>
  <c r="W16" i="4"/>
  <c r="S16" i="4"/>
  <c r="AR17" i="4"/>
  <c r="AN17" i="4"/>
  <c r="AQ139" i="4"/>
  <c r="AQ95" i="4"/>
  <c r="AQ80" i="4"/>
  <c r="AR102" i="4"/>
  <c r="AN102" i="4"/>
  <c r="AR47" i="4"/>
  <c r="AN47" i="4"/>
  <c r="AQ168" i="4"/>
  <c r="W117" i="4"/>
  <c r="S117" i="4"/>
  <c r="AQ156" i="4"/>
  <c r="S14" i="4"/>
  <c r="W14" i="4"/>
  <c r="W81" i="4"/>
  <c r="S81" i="4"/>
  <c r="AQ144" i="4"/>
  <c r="W153" i="4"/>
  <c r="S153" i="4"/>
  <c r="W118" i="4"/>
  <c r="S118" i="4"/>
  <c r="AR170" i="4"/>
  <c r="AN170" i="4"/>
  <c r="AN149" i="4"/>
  <c r="AR149" i="4"/>
  <c r="W190" i="4"/>
  <c r="S190" i="4"/>
  <c r="AR87" i="4"/>
  <c r="AN87" i="4"/>
  <c r="AR31" i="4"/>
  <c r="AN31" i="4"/>
  <c r="AR50" i="4"/>
  <c r="AN50" i="4"/>
  <c r="AR174" i="4"/>
  <c r="AN174" i="4"/>
  <c r="AR147" i="4"/>
  <c r="AN147" i="4"/>
  <c r="AR115" i="4"/>
  <c r="AN115" i="4"/>
  <c r="W126" i="4"/>
  <c r="S126" i="4"/>
  <c r="AR156" i="4"/>
  <c r="AN156" i="4"/>
  <c r="V43" i="4"/>
  <c r="R43" i="4"/>
  <c r="AR97" i="4"/>
  <c r="AN97" i="4"/>
  <c r="W56" i="4"/>
  <c r="S56" i="4"/>
  <c r="AR132" i="4"/>
  <c r="AN132" i="4"/>
  <c r="W195" i="4"/>
  <c r="S195" i="4"/>
  <c r="W185" i="4"/>
  <c r="S185" i="4"/>
  <c r="S58" i="4"/>
  <c r="W58" i="4"/>
  <c r="AQ69" i="4"/>
  <c r="AQ30" i="4"/>
  <c r="AM30" i="4"/>
  <c r="AQ106" i="4"/>
  <c r="V11" i="4"/>
  <c r="R11" i="4"/>
  <c r="V33" i="4"/>
  <c r="R33" i="4"/>
  <c r="V24" i="4"/>
  <c r="R24" i="4"/>
  <c r="AQ76" i="4"/>
  <c r="AQ116" i="4"/>
  <c r="AQ133" i="4"/>
  <c r="W102" i="4"/>
  <c r="S102" i="4"/>
  <c r="W57" i="4"/>
  <c r="S57" i="4"/>
  <c r="Z94" i="2"/>
  <c r="AF19" i="2"/>
  <c r="AQ5" i="4"/>
  <c r="AM5" i="4"/>
  <c r="AQ123" i="4"/>
  <c r="AQ41" i="4"/>
  <c r="AM41" i="4"/>
  <c r="W106" i="4"/>
  <c r="S106" i="4"/>
  <c r="S60" i="4"/>
  <c r="W60" i="4"/>
  <c r="AQ70" i="4"/>
  <c r="AR23" i="4"/>
  <c r="AN23" i="4"/>
  <c r="AQ157" i="4"/>
  <c r="AQ102" i="4"/>
  <c r="S177" i="4"/>
  <c r="W177" i="4"/>
  <c r="W11" i="4"/>
  <c r="S11" i="4"/>
  <c r="AQ134" i="4"/>
  <c r="AQ78" i="4"/>
  <c r="V41" i="4"/>
  <c r="R41" i="4"/>
  <c r="AQ166" i="4"/>
  <c r="W53" i="4"/>
  <c r="S53" i="4"/>
  <c r="AR142" i="4"/>
  <c r="AN142" i="4"/>
  <c r="AQ50" i="4"/>
  <c r="AQ54" i="4"/>
  <c r="AQ101" i="4"/>
  <c r="AQ42" i="4"/>
  <c r="AM42" i="4"/>
  <c r="AQ127" i="4"/>
  <c r="W51" i="4"/>
  <c r="S51" i="4"/>
  <c r="W5" i="4"/>
  <c r="S5" i="4"/>
  <c r="AQ24" i="4"/>
  <c r="AM24" i="4"/>
  <c r="W26" i="4"/>
  <c r="S26" i="4"/>
  <c r="AR26" i="4"/>
  <c r="AN26" i="4"/>
  <c r="S23" i="4"/>
  <c r="W23" i="4"/>
  <c r="AQ12" i="4"/>
  <c r="AM12" i="4"/>
  <c r="S41" i="4"/>
  <c r="W41" i="4"/>
  <c r="AQ191" i="4"/>
  <c r="AR39" i="4"/>
  <c r="AN39" i="4"/>
  <c r="W107" i="4"/>
  <c r="S107" i="4"/>
  <c r="AR193" i="4"/>
  <c r="AN193" i="4"/>
  <c r="AN5" i="4"/>
  <c r="AR5" i="4"/>
  <c r="AR134" i="4"/>
  <c r="AN134" i="4"/>
  <c r="AR78" i="4"/>
  <c r="AN78" i="4"/>
  <c r="AR124" i="4"/>
  <c r="AN124" i="4"/>
  <c r="AR30" i="4"/>
  <c r="AN30" i="4"/>
  <c r="W69" i="4"/>
  <c r="S69" i="4"/>
  <c r="AR148" i="4"/>
  <c r="AN148" i="4"/>
  <c r="AR162" i="4"/>
  <c r="AN162" i="4"/>
  <c r="AR12" i="4"/>
  <c r="AN12" i="4"/>
  <c r="S144" i="4"/>
  <c r="W144" i="4"/>
  <c r="AR144" i="4"/>
  <c r="AN144" i="4"/>
  <c r="AR179" i="4"/>
  <c r="AN179" i="4"/>
  <c r="V6" i="4"/>
  <c r="R6" i="4"/>
  <c r="W25" i="4"/>
  <c r="S25" i="4"/>
  <c r="S93" i="4"/>
  <c r="W93" i="4"/>
  <c r="S180" i="4"/>
  <c r="W180" i="4"/>
  <c r="V13" i="4"/>
  <c r="R13" i="4"/>
  <c r="AR64" i="4"/>
  <c r="AN64" i="4"/>
  <c r="AR82" i="4"/>
  <c r="AN82" i="4"/>
  <c r="W59" i="4"/>
  <c r="S59" i="4"/>
  <c r="S120" i="4"/>
  <c r="W120" i="4"/>
  <c r="AF94" i="2"/>
  <c r="AR166" i="4"/>
  <c r="AN166" i="4"/>
  <c r="AQ111" i="4"/>
  <c r="AQ100" i="4"/>
  <c r="AR196" i="4"/>
  <c r="AN196" i="4"/>
  <c r="AQ117" i="4"/>
  <c r="W121" i="4"/>
  <c r="S121" i="4"/>
  <c r="AR69" i="4"/>
  <c r="AN69" i="4"/>
  <c r="AQ86" i="4"/>
  <c r="AQ161" i="4"/>
  <c r="W27" i="4"/>
  <c r="S27" i="4"/>
  <c r="V8" i="4"/>
  <c r="R8" i="4"/>
  <c r="AQ145" i="4"/>
  <c r="AQ137" i="4"/>
  <c r="V42" i="4"/>
  <c r="R42" i="4"/>
  <c r="AQ46" i="4"/>
  <c r="AM46" i="4"/>
  <c r="S132" i="4"/>
  <c r="W132" i="4"/>
  <c r="AQ22" i="4"/>
  <c r="AM22" i="4"/>
  <c r="AR152" i="4"/>
  <c r="AN152" i="4"/>
  <c r="AQ113" i="4"/>
  <c r="W160" i="4"/>
  <c r="S160" i="4"/>
  <c r="W113" i="4"/>
  <c r="S113" i="4"/>
  <c r="W30" i="4"/>
  <c r="S30" i="4"/>
  <c r="AQ183" i="4"/>
  <c r="AQ174" i="4"/>
  <c r="R16" i="4"/>
  <c r="V16" i="4"/>
  <c r="AQ71" i="4"/>
  <c r="W137" i="4"/>
  <c r="S137" i="4"/>
  <c r="W19" i="4"/>
  <c r="S19" i="4"/>
  <c r="V31" i="4"/>
  <c r="R31" i="4"/>
  <c r="AQ59" i="4"/>
  <c r="W155" i="4"/>
  <c r="S155" i="4"/>
  <c r="AR38" i="4"/>
  <c r="AN38" i="4"/>
  <c r="R45" i="4"/>
  <c r="V45" i="4"/>
  <c r="AQ53" i="4"/>
  <c r="W171" i="4"/>
  <c r="S171" i="4"/>
  <c r="AR172" i="4"/>
  <c r="AN172" i="4"/>
  <c r="S128" i="4"/>
  <c r="W128" i="4"/>
  <c r="W125" i="4"/>
  <c r="S125" i="4"/>
  <c r="AR122" i="4"/>
  <c r="AN122" i="4"/>
  <c r="AR137" i="4"/>
  <c r="AN137" i="4"/>
  <c r="AR112" i="4"/>
  <c r="AN112" i="4"/>
  <c r="AR89" i="4"/>
  <c r="AN89" i="4"/>
  <c r="AR76" i="4"/>
  <c r="AN76" i="4"/>
  <c r="AR18" i="4"/>
  <c r="AN18" i="4"/>
  <c r="W75" i="4"/>
  <c r="S75" i="4"/>
  <c r="AR59" i="4"/>
  <c r="AN59" i="4"/>
  <c r="AR191" i="4"/>
  <c r="AN191" i="4"/>
  <c r="W50" i="4"/>
  <c r="S50" i="4"/>
  <c r="AR35" i="4"/>
  <c r="AN35" i="4"/>
  <c r="R53" i="4"/>
  <c r="V53" i="4"/>
  <c r="W129" i="4"/>
  <c r="S129" i="4"/>
  <c r="W61" i="4"/>
  <c r="S61" i="4"/>
  <c r="W76" i="4"/>
  <c r="S76" i="4"/>
  <c r="V179" i="2"/>
  <c r="Z7" i="2"/>
  <c r="AC187" i="2"/>
  <c r="Y179" i="2"/>
  <c r="Z92" i="2"/>
  <c r="Z187" i="2"/>
  <c r="AF187" i="2"/>
  <c r="AC92" i="2"/>
  <c r="AB183" i="2"/>
  <c r="V183" i="2"/>
  <c r="W25" i="2"/>
  <c r="AE105" i="2"/>
  <c r="AE183" i="2"/>
  <c r="AC25" i="2"/>
  <c r="Y183" i="2"/>
  <c r="Y89" i="2"/>
  <c r="T25" i="2"/>
  <c r="AE89" i="2"/>
  <c r="V89" i="2"/>
  <c r="T9" i="2"/>
  <c r="AF167" i="2"/>
  <c r="AB173" i="2"/>
  <c r="AB187" i="2"/>
  <c r="V82" i="2"/>
  <c r="AF28" i="2"/>
  <c r="V118" i="2"/>
  <c r="AB176" i="2"/>
  <c r="Z99" i="2"/>
  <c r="AC8" i="2"/>
  <c r="Z159" i="2"/>
  <c r="W99" i="2"/>
  <c r="Z32" i="2"/>
  <c r="W159" i="2"/>
  <c r="AF160" i="2"/>
  <c r="W167" i="2"/>
  <c r="AE86" i="2"/>
  <c r="AC173" i="2"/>
  <c r="AE191" i="2"/>
  <c r="V187" i="2"/>
  <c r="AC159" i="2"/>
  <c r="AC160" i="2"/>
  <c r="Z167" i="2"/>
  <c r="AC167" i="2"/>
  <c r="AB99" i="2"/>
  <c r="V86" i="2"/>
  <c r="W6" i="2"/>
  <c r="AF6" i="2"/>
  <c r="AC24" i="2"/>
  <c r="AB118" i="2"/>
  <c r="AC99" i="2"/>
  <c r="Y191" i="2"/>
  <c r="AE187" i="2"/>
  <c r="AF159" i="2"/>
  <c r="V121" i="2"/>
  <c r="AB86" i="2"/>
  <c r="AE118" i="2"/>
  <c r="T15" i="2"/>
  <c r="Z16" i="2"/>
  <c r="Z14" i="2"/>
  <c r="W187" i="2"/>
  <c r="AF169" i="2"/>
  <c r="AF158" i="2"/>
  <c r="W194" i="2"/>
  <c r="W168" i="2"/>
  <c r="W118" i="2"/>
  <c r="Z112" i="2"/>
  <c r="AF31" i="2"/>
  <c r="W12" i="2"/>
  <c r="W11" i="2"/>
  <c r="AC22" i="2"/>
  <c r="W184" i="2"/>
  <c r="AC158" i="2"/>
  <c r="AF194" i="2"/>
  <c r="Y173" i="2"/>
  <c r="AC118" i="2"/>
  <c r="W112" i="2"/>
  <c r="AC102" i="2"/>
  <c r="AF171" i="2"/>
  <c r="W90" i="2"/>
  <c r="AE122" i="2"/>
  <c r="AC9" i="2"/>
  <c r="T23" i="2"/>
  <c r="AC7" i="2"/>
  <c r="AC26" i="2"/>
  <c r="W18" i="2"/>
  <c r="AF18" i="2"/>
  <c r="W28" i="2"/>
  <c r="T20" i="2"/>
  <c r="AC12" i="2"/>
  <c r="AC27" i="2"/>
  <c r="T19" i="2"/>
  <c r="Z11" i="2"/>
  <c r="T22" i="2"/>
  <c r="V152" i="2"/>
  <c r="V173" i="2"/>
  <c r="AC90" i="2"/>
  <c r="W31" i="2"/>
  <c r="Z23" i="2"/>
  <c r="AC28" i="2"/>
  <c r="Z20" i="2"/>
  <c r="AF12" i="2"/>
  <c r="T27" i="2"/>
  <c r="AF11" i="2"/>
  <c r="V194" i="2"/>
  <c r="Z184" i="2"/>
  <c r="W163" i="2"/>
  <c r="W169" i="2"/>
  <c r="Z160" i="2"/>
  <c r="Z158" i="2"/>
  <c r="Y152" i="2"/>
  <c r="Z168" i="2"/>
  <c r="AC168" i="2"/>
  <c r="AC112" i="2"/>
  <c r="W171" i="2"/>
  <c r="Z83" i="2"/>
  <c r="AF91" i="2"/>
  <c r="Y82" i="2"/>
  <c r="AC31" i="2"/>
  <c r="W23" i="2"/>
  <c r="AF23" i="2"/>
  <c r="Z10" i="2"/>
  <c r="T28" i="2"/>
  <c r="W20" i="2"/>
  <c r="AF20" i="2"/>
  <c r="T12" i="2"/>
  <c r="Z27" i="2"/>
  <c r="AC11" i="2"/>
  <c r="AE82" i="2"/>
  <c r="AB82" i="2"/>
  <c r="T10" i="2"/>
  <c r="AE194" i="2"/>
  <c r="AC184" i="2"/>
  <c r="W173" i="2"/>
  <c r="AC169" i="2"/>
  <c r="W160" i="2"/>
  <c r="W158" i="2"/>
  <c r="Z118" i="2"/>
  <c r="W27" i="2"/>
  <c r="AF112" i="2"/>
  <c r="AC83" i="2"/>
  <c r="AF118" i="2"/>
  <c r="V176" i="2"/>
  <c r="AB121" i="2"/>
  <c r="Z108" i="2"/>
  <c r="AF84" i="2"/>
  <c r="Z15" i="2"/>
  <c r="W36" i="2"/>
  <c r="W32" i="2"/>
  <c r="AF32" i="2"/>
  <c r="T24" i="2"/>
  <c r="W16" i="2"/>
  <c r="AF16" i="2"/>
  <c r="T8" i="2"/>
  <c r="W14" i="2"/>
  <c r="AF14" i="2"/>
  <c r="AE121" i="2"/>
  <c r="AE176" i="2"/>
  <c r="Y99" i="2"/>
  <c r="AB152" i="2"/>
  <c r="W108" i="2"/>
  <c r="W15" i="2"/>
  <c r="AF15" i="2"/>
  <c r="AF36" i="2"/>
  <c r="W10" i="2"/>
  <c r="AF10" i="2"/>
  <c r="AC32" i="2"/>
  <c r="Z24" i="2"/>
  <c r="AC16" i="2"/>
  <c r="Z8" i="2"/>
  <c r="AC14" i="2"/>
  <c r="W83" i="2"/>
  <c r="AF108" i="2"/>
  <c r="Y121" i="2"/>
  <c r="V99" i="2"/>
  <c r="AC108" i="2"/>
  <c r="W24" i="2"/>
  <c r="W8" i="2"/>
  <c r="AF83" i="2"/>
  <c r="AE96" i="2"/>
  <c r="AF103" i="2"/>
  <c r="AC152" i="2"/>
  <c r="Z176" i="2"/>
  <c r="Z185" i="2"/>
  <c r="AF107" i="2"/>
  <c r="Z163" i="2"/>
  <c r="AC155" i="2"/>
  <c r="W96" i="2"/>
  <c r="Z107" i="2"/>
  <c r="AE106" i="2"/>
  <c r="AC36" i="2"/>
  <c r="AF176" i="2"/>
  <c r="Y163" i="2"/>
  <c r="AF185" i="2"/>
  <c r="W91" i="2"/>
  <c r="W176" i="2"/>
  <c r="AE155" i="2"/>
  <c r="Z91" i="2"/>
  <c r="AC171" i="2"/>
  <c r="AB106" i="2"/>
  <c r="AE90" i="2"/>
  <c r="Y83" i="2"/>
  <c r="V122" i="2"/>
  <c r="AC176" i="2"/>
  <c r="AB155" i="2"/>
  <c r="Y194" i="2"/>
  <c r="Z174" i="2"/>
  <c r="AC163" i="2"/>
  <c r="AF155" i="2"/>
  <c r="AB194" i="2"/>
  <c r="AF174" i="2"/>
  <c r="AF163" i="2"/>
  <c r="Z155" i="2"/>
  <c r="AC185" i="2"/>
  <c r="V90" i="2"/>
  <c r="Y122" i="2"/>
  <c r="AF152" i="2"/>
  <c r="V162" i="2"/>
  <c r="AE162" i="2"/>
  <c r="AC174" i="2"/>
  <c r="Y162" i="2"/>
  <c r="Y155" i="2"/>
  <c r="AB96" i="2"/>
  <c r="W185" i="2"/>
  <c r="AC107" i="2"/>
  <c r="AC103" i="2"/>
  <c r="AC91" i="2"/>
  <c r="AB90" i="2"/>
  <c r="V83" i="2"/>
  <c r="Z152" i="2"/>
  <c r="AF173" i="2"/>
  <c r="Z173" i="2"/>
  <c r="AB178" i="2"/>
  <c r="AE103" i="2"/>
  <c r="Y103" i="2"/>
  <c r="Z103" i="2"/>
  <c r="V96" i="2"/>
  <c r="W107" i="2"/>
  <c r="W103" i="2"/>
  <c r="AF96" i="2"/>
  <c r="AE163" i="2"/>
  <c r="V163" i="2"/>
  <c r="W174" i="2"/>
  <c r="AB163" i="2"/>
  <c r="AB103" i="2"/>
  <c r="Z96" i="2"/>
  <c r="AB83" i="2"/>
  <c r="AE52" i="2"/>
  <c r="Y52" i="2"/>
  <c r="V52" i="2"/>
  <c r="AB52" i="2"/>
  <c r="AF45" i="2"/>
  <c r="Z45" i="2"/>
  <c r="AC45" i="2"/>
  <c r="W45" i="2"/>
  <c r="AE33" i="2"/>
  <c r="Y33" i="2"/>
  <c r="AB33" i="2"/>
  <c r="V33" i="2"/>
  <c r="AE29" i="2"/>
  <c r="Y29" i="2"/>
  <c r="V29" i="2"/>
  <c r="AB29" i="2"/>
  <c r="AE25" i="2"/>
  <c r="Y25" i="2"/>
  <c r="S25" i="2"/>
  <c r="V25" i="2"/>
  <c r="AB25" i="2"/>
  <c r="AB21" i="2"/>
  <c r="AE21" i="2"/>
  <c r="Y21" i="2"/>
  <c r="S21" i="2"/>
  <c r="V21" i="2"/>
  <c r="AB17" i="2"/>
  <c r="AE17" i="2"/>
  <c r="Y17" i="2"/>
  <c r="S17" i="2"/>
  <c r="V17" i="2"/>
  <c r="AE13" i="2"/>
  <c r="Y13" i="2"/>
  <c r="S13" i="2"/>
  <c r="V13" i="2"/>
  <c r="AB13" i="2"/>
  <c r="V9" i="2"/>
  <c r="AE9" i="2"/>
  <c r="Y9" i="2"/>
  <c r="S9" i="2"/>
  <c r="AB9" i="2"/>
  <c r="V5" i="2"/>
  <c r="AE5" i="2"/>
  <c r="Y5" i="2"/>
  <c r="S5" i="2"/>
  <c r="AB5" i="2"/>
  <c r="Y35" i="2"/>
  <c r="AE35" i="2"/>
  <c r="V35" i="2"/>
  <c r="AB35" i="2"/>
  <c r="AF52" i="2"/>
  <c r="Z52" i="2"/>
  <c r="AC52" i="2"/>
  <c r="W52" i="2"/>
  <c r="AE32" i="2"/>
  <c r="Y32" i="2"/>
  <c r="AB32" i="2"/>
  <c r="V32" i="2"/>
  <c r="AE28" i="2"/>
  <c r="Y28" i="2"/>
  <c r="S28" i="2"/>
  <c r="V28" i="2"/>
  <c r="AB28" i="2"/>
  <c r="AE24" i="2"/>
  <c r="Y24" i="2"/>
  <c r="S24" i="2"/>
  <c r="AB24" i="2"/>
  <c r="V24" i="2"/>
  <c r="V20" i="2"/>
  <c r="AE20" i="2"/>
  <c r="Y20" i="2"/>
  <c r="S20" i="2"/>
  <c r="AB20" i="2"/>
  <c r="AB16" i="2"/>
  <c r="AE16" i="2"/>
  <c r="Y16" i="2"/>
  <c r="S16" i="2"/>
  <c r="V16" i="2"/>
  <c r="V12" i="2"/>
  <c r="AE12" i="2"/>
  <c r="Y12" i="2"/>
  <c r="S12" i="2"/>
  <c r="AB12" i="2"/>
  <c r="AB8" i="2"/>
  <c r="AE8" i="2"/>
  <c r="Y8" i="2"/>
  <c r="S8" i="2"/>
  <c r="V8" i="2"/>
  <c r="AE4" i="2"/>
  <c r="Y4" i="2"/>
  <c r="S4" i="2"/>
  <c r="V4" i="2"/>
  <c r="AB4" i="2"/>
  <c r="Y34" i="2"/>
  <c r="AE34" i="2"/>
  <c r="V34" i="2"/>
  <c r="AB34" i="2"/>
  <c r="AE170" i="2"/>
  <c r="Y170" i="2"/>
  <c r="V170" i="2"/>
  <c r="AB170" i="2"/>
  <c r="AE168" i="2"/>
  <c r="Y168" i="2"/>
  <c r="V168" i="2"/>
  <c r="AB168" i="2"/>
  <c r="AE166" i="2"/>
  <c r="Y166" i="2"/>
  <c r="V166" i="2"/>
  <c r="AB166" i="2"/>
  <c r="AE164" i="2"/>
  <c r="Y164" i="2"/>
  <c r="V164" i="2"/>
  <c r="AB164" i="2"/>
  <c r="AF150" i="2"/>
  <c r="Z150" i="2"/>
  <c r="AC150" i="2"/>
  <c r="W150" i="2"/>
  <c r="AF148" i="2"/>
  <c r="Z148" i="2"/>
  <c r="AC148" i="2"/>
  <c r="W148" i="2"/>
  <c r="AF146" i="2"/>
  <c r="Z146" i="2"/>
  <c r="AC146" i="2"/>
  <c r="W146" i="2"/>
  <c r="AF144" i="2"/>
  <c r="Z144" i="2"/>
  <c r="AC144" i="2"/>
  <c r="W144" i="2"/>
  <c r="AF142" i="2"/>
  <c r="Z142" i="2"/>
  <c r="AC142" i="2"/>
  <c r="W142" i="2"/>
  <c r="AF140" i="2"/>
  <c r="Z140" i="2"/>
  <c r="AC140" i="2"/>
  <c r="W140" i="2"/>
  <c r="AF138" i="2"/>
  <c r="Z138" i="2"/>
  <c r="AC138" i="2"/>
  <c r="W138" i="2"/>
  <c r="AF135" i="2"/>
  <c r="Z135" i="2"/>
  <c r="AC135" i="2"/>
  <c r="W135" i="2"/>
  <c r="AF133" i="2"/>
  <c r="Z133" i="2"/>
  <c r="AC133" i="2"/>
  <c r="W133" i="2"/>
  <c r="AF131" i="2"/>
  <c r="Z131" i="2"/>
  <c r="AC131" i="2"/>
  <c r="W131" i="2"/>
  <c r="AF129" i="2"/>
  <c r="Z129" i="2"/>
  <c r="AC129" i="2"/>
  <c r="W129" i="2"/>
  <c r="AF127" i="2"/>
  <c r="Z127" i="2"/>
  <c r="AC127" i="2"/>
  <c r="W127" i="2"/>
  <c r="AF125" i="2"/>
  <c r="Z125" i="2"/>
  <c r="AC125" i="2"/>
  <c r="W125" i="2"/>
  <c r="AF42" i="2"/>
  <c r="Z42" i="2"/>
  <c r="AC42" i="2"/>
  <c r="W42" i="2"/>
  <c r="AF40" i="2"/>
  <c r="Z40" i="2"/>
  <c r="AC40" i="2"/>
  <c r="W40" i="2"/>
  <c r="AF38" i="2"/>
  <c r="Z38" i="2"/>
  <c r="AC38" i="2"/>
  <c r="W38" i="2"/>
  <c r="W80" i="2"/>
  <c r="AC80" i="2"/>
  <c r="Z80" i="2"/>
  <c r="AF80" i="2"/>
  <c r="AE77" i="2"/>
  <c r="Y77" i="2"/>
  <c r="V77" i="2"/>
  <c r="AB77" i="2"/>
  <c r="AF76" i="2"/>
  <c r="Z76" i="2"/>
  <c r="AC76" i="2"/>
  <c r="W76" i="2"/>
  <c r="AE73" i="2"/>
  <c r="Y73" i="2"/>
  <c r="AB73" i="2"/>
  <c r="V73" i="2"/>
  <c r="AF72" i="2"/>
  <c r="Z72" i="2"/>
  <c r="AC72" i="2"/>
  <c r="W72" i="2"/>
  <c r="AE69" i="2"/>
  <c r="Y69" i="2"/>
  <c r="AB69" i="2"/>
  <c r="V69" i="2"/>
  <c r="AF68" i="2"/>
  <c r="Z68" i="2"/>
  <c r="AC68" i="2"/>
  <c r="W68" i="2"/>
  <c r="AE65" i="2"/>
  <c r="Y65" i="2"/>
  <c r="V65" i="2"/>
  <c r="AB65" i="2"/>
  <c r="AF64" i="2"/>
  <c r="Z64" i="2"/>
  <c r="AC64" i="2"/>
  <c r="W64" i="2"/>
  <c r="AE61" i="2"/>
  <c r="Y61" i="2"/>
  <c r="V61" i="2"/>
  <c r="AB61" i="2"/>
  <c r="AF60" i="2"/>
  <c r="Z60" i="2"/>
  <c r="AC60" i="2"/>
  <c r="W60" i="2"/>
  <c r="AE57" i="2"/>
  <c r="Y57" i="2"/>
  <c r="AB57" i="2"/>
  <c r="V57" i="2"/>
  <c r="AF56" i="2"/>
  <c r="Z56" i="2"/>
  <c r="AC56" i="2"/>
  <c r="W56" i="2"/>
  <c r="AF51" i="2"/>
  <c r="Z51" i="2"/>
  <c r="AC51" i="2"/>
  <c r="W51" i="2"/>
  <c r="AE48" i="2"/>
  <c r="Y48" i="2"/>
  <c r="AB48" i="2"/>
  <c r="V48" i="2"/>
  <c r="AF47" i="2"/>
  <c r="Z47" i="2"/>
  <c r="AC47" i="2"/>
  <c r="W47" i="2"/>
  <c r="Y151" i="2"/>
  <c r="V151" i="2"/>
  <c r="AE151" i="2"/>
  <c r="AB151" i="2"/>
  <c r="AE149" i="2"/>
  <c r="Y149" i="2"/>
  <c r="V149" i="2"/>
  <c r="AB149" i="2"/>
  <c r="AE147" i="2"/>
  <c r="Y147" i="2"/>
  <c r="V147" i="2"/>
  <c r="AB147" i="2"/>
  <c r="AE145" i="2"/>
  <c r="Y145" i="2"/>
  <c r="V145" i="2"/>
  <c r="AB145" i="2"/>
  <c r="AE143" i="2"/>
  <c r="Y143" i="2"/>
  <c r="V143" i="2"/>
  <c r="AB143" i="2"/>
  <c r="AE141" i="2"/>
  <c r="Y141" i="2"/>
  <c r="V141" i="2"/>
  <c r="AB141" i="2"/>
  <c r="AE139" i="2"/>
  <c r="Y139" i="2"/>
  <c r="V139" i="2"/>
  <c r="AB139" i="2"/>
  <c r="AE137" i="2"/>
  <c r="Y137" i="2"/>
  <c r="V137" i="2"/>
  <c r="AB137" i="2"/>
  <c r="AE134" i="2"/>
  <c r="Y134" i="2"/>
  <c r="V134" i="2"/>
  <c r="AB134" i="2"/>
  <c r="AE132" i="2"/>
  <c r="Y132" i="2"/>
  <c r="V132" i="2"/>
  <c r="AB132" i="2"/>
  <c r="AE130" i="2"/>
  <c r="Y130" i="2"/>
  <c r="V130" i="2"/>
  <c r="AB130" i="2"/>
  <c r="AE128" i="2"/>
  <c r="Y128" i="2"/>
  <c r="V128" i="2"/>
  <c r="AB128" i="2"/>
  <c r="AE126" i="2"/>
  <c r="Y126" i="2"/>
  <c r="V126" i="2"/>
  <c r="AB126" i="2"/>
  <c r="AE43" i="2"/>
  <c r="Y43" i="2"/>
  <c r="V43" i="2"/>
  <c r="AB43" i="2"/>
  <c r="AE41" i="2"/>
  <c r="Y41" i="2"/>
  <c r="V41" i="2"/>
  <c r="AB41" i="2"/>
  <c r="AE39" i="2"/>
  <c r="Y39" i="2"/>
  <c r="V39" i="2"/>
  <c r="AB39" i="2"/>
  <c r="AE37" i="2"/>
  <c r="Y37" i="2"/>
  <c r="V37" i="2"/>
  <c r="AB37" i="2"/>
  <c r="AE78" i="2"/>
  <c r="Y78" i="2"/>
  <c r="AB78" i="2"/>
  <c r="V78" i="2"/>
  <c r="AF77" i="2"/>
  <c r="Z77" i="2"/>
  <c r="AC77" i="2"/>
  <c r="W77" i="2"/>
  <c r="AE74" i="2"/>
  <c r="Y74" i="2"/>
  <c r="V74" i="2"/>
  <c r="AB74" i="2"/>
  <c r="AF73" i="2"/>
  <c r="Z73" i="2"/>
  <c r="AC73" i="2"/>
  <c r="W73" i="2"/>
  <c r="AE70" i="2"/>
  <c r="Y70" i="2"/>
  <c r="V70" i="2"/>
  <c r="AB70" i="2"/>
  <c r="AF69" i="2"/>
  <c r="Z69" i="2"/>
  <c r="AC69" i="2"/>
  <c r="W69" i="2"/>
  <c r="AE66" i="2"/>
  <c r="Y66" i="2"/>
  <c r="AB66" i="2"/>
  <c r="V66" i="2"/>
  <c r="AF65" i="2"/>
  <c r="Z65" i="2"/>
  <c r="AC65" i="2"/>
  <c r="W65" i="2"/>
  <c r="AE62" i="2"/>
  <c r="Y62" i="2"/>
  <c r="AB62" i="2"/>
  <c r="V62" i="2"/>
  <c r="AF61" i="2"/>
  <c r="Z61" i="2"/>
  <c r="AC61" i="2"/>
  <c r="W61" i="2"/>
  <c r="AE58" i="2"/>
  <c r="Y58" i="2"/>
  <c r="V58" i="2"/>
  <c r="AB58" i="2"/>
  <c r="AF57" i="2"/>
  <c r="Z57" i="2"/>
  <c r="AC57" i="2"/>
  <c r="W57" i="2"/>
  <c r="AE54" i="2"/>
  <c r="Y54" i="2"/>
  <c r="V54" i="2"/>
  <c r="AB54" i="2"/>
  <c r="AE49" i="2"/>
  <c r="Y49" i="2"/>
  <c r="V49" i="2"/>
  <c r="AB49" i="2"/>
  <c r="AF48" i="2"/>
  <c r="Z48" i="2"/>
  <c r="AC48" i="2"/>
  <c r="W48" i="2"/>
  <c r="AE169" i="2"/>
  <c r="Y169" i="2"/>
  <c r="V169" i="2"/>
  <c r="AB169" i="2"/>
  <c r="AE167" i="2"/>
  <c r="Y167" i="2"/>
  <c r="V167" i="2"/>
  <c r="AB167" i="2"/>
  <c r="AE165" i="2"/>
  <c r="Y165" i="2"/>
  <c r="V165" i="2"/>
  <c r="AB165" i="2"/>
  <c r="AC151" i="2"/>
  <c r="Z151" i="2"/>
  <c r="AF151" i="2"/>
  <c r="W151" i="2"/>
  <c r="AF149" i="2"/>
  <c r="Z149" i="2"/>
  <c r="AC149" i="2"/>
  <c r="W149" i="2"/>
  <c r="AF147" i="2"/>
  <c r="Z147" i="2"/>
  <c r="AC147" i="2"/>
  <c r="W147" i="2"/>
  <c r="AF145" i="2"/>
  <c r="Z145" i="2"/>
  <c r="AC145" i="2"/>
  <c r="W145" i="2"/>
  <c r="AF143" i="2"/>
  <c r="Z143" i="2"/>
  <c r="AC143" i="2"/>
  <c r="W143" i="2"/>
  <c r="AF141" i="2"/>
  <c r="Z141" i="2"/>
  <c r="AC141" i="2"/>
  <c r="W141" i="2"/>
  <c r="AF139" i="2"/>
  <c r="Z139" i="2"/>
  <c r="AC139" i="2"/>
  <c r="W139" i="2"/>
  <c r="AF137" i="2"/>
  <c r="Z137" i="2"/>
  <c r="AC137" i="2"/>
  <c r="W137" i="2"/>
  <c r="AF134" i="2"/>
  <c r="Z134" i="2"/>
  <c r="AC134" i="2"/>
  <c r="W134" i="2"/>
  <c r="AF132" i="2"/>
  <c r="Z132" i="2"/>
  <c r="AC132" i="2"/>
  <c r="W132" i="2"/>
  <c r="AF130" i="2"/>
  <c r="Z130" i="2"/>
  <c r="AC130" i="2"/>
  <c r="W130" i="2"/>
  <c r="AF128" i="2"/>
  <c r="Z128" i="2"/>
  <c r="AC128" i="2"/>
  <c r="W128" i="2"/>
  <c r="AF126" i="2"/>
  <c r="Z126" i="2"/>
  <c r="AC126" i="2"/>
  <c r="W126" i="2"/>
  <c r="AF43" i="2"/>
  <c r="Z43" i="2"/>
  <c r="AC43" i="2"/>
  <c r="W43" i="2"/>
  <c r="AF41" i="2"/>
  <c r="Z41" i="2"/>
  <c r="AC41" i="2"/>
  <c r="W41" i="2"/>
  <c r="AF39" i="2"/>
  <c r="Z39" i="2"/>
  <c r="AC39" i="2"/>
  <c r="W39" i="2"/>
  <c r="AF37" i="2"/>
  <c r="Z37" i="2"/>
  <c r="AC37" i="2"/>
  <c r="W37" i="2"/>
  <c r="AE79" i="2"/>
  <c r="Y79" i="2"/>
  <c r="V79" i="2"/>
  <c r="AB79" i="2"/>
  <c r="AF78" i="2"/>
  <c r="Z78" i="2"/>
  <c r="AC78" i="2"/>
  <c r="W78" i="2"/>
  <c r="AE75" i="2"/>
  <c r="Y75" i="2"/>
  <c r="V75" i="2"/>
  <c r="AB75" i="2"/>
  <c r="AF74" i="2"/>
  <c r="Z74" i="2"/>
  <c r="AC74" i="2"/>
  <c r="W74" i="2"/>
  <c r="AE71" i="2"/>
  <c r="Y71" i="2"/>
  <c r="AB71" i="2"/>
  <c r="V71" i="2"/>
  <c r="AF70" i="2"/>
  <c r="Z70" i="2"/>
  <c r="AC70" i="2"/>
  <c r="W70" i="2"/>
  <c r="AE67" i="2"/>
  <c r="Y67" i="2"/>
  <c r="V67" i="2"/>
  <c r="AB67" i="2"/>
  <c r="AF66" i="2"/>
  <c r="Z66" i="2"/>
  <c r="AC66" i="2"/>
  <c r="W66" i="2"/>
  <c r="AE63" i="2"/>
  <c r="Y63" i="2"/>
  <c r="V63" i="2"/>
  <c r="AB63" i="2"/>
  <c r="AF62" i="2"/>
  <c r="Z62" i="2"/>
  <c r="AC62" i="2"/>
  <c r="W62" i="2"/>
  <c r="AE59" i="2"/>
  <c r="Y59" i="2"/>
  <c r="V59" i="2"/>
  <c r="AB59" i="2"/>
  <c r="AF58" i="2"/>
  <c r="Z58" i="2"/>
  <c r="AC58" i="2"/>
  <c r="W58" i="2"/>
  <c r="AE55" i="2"/>
  <c r="Y55" i="2"/>
  <c r="AB55" i="2"/>
  <c r="V55" i="2"/>
  <c r="AF54" i="2"/>
  <c r="Z54" i="2"/>
  <c r="AC54" i="2"/>
  <c r="W54" i="2"/>
  <c r="AE50" i="2"/>
  <c r="Y50" i="2"/>
  <c r="AB50" i="2"/>
  <c r="V50" i="2"/>
  <c r="AF49" i="2"/>
  <c r="Z49" i="2"/>
  <c r="AC49" i="2"/>
  <c r="W49" i="2"/>
  <c r="AE46" i="2"/>
  <c r="Y46" i="2"/>
  <c r="AB46" i="2"/>
  <c r="V46" i="2"/>
  <c r="AE150" i="2"/>
  <c r="Y150" i="2"/>
  <c r="V150" i="2"/>
  <c r="AB150" i="2"/>
  <c r="AE148" i="2"/>
  <c r="Y148" i="2"/>
  <c r="V148" i="2"/>
  <c r="AB148" i="2"/>
  <c r="AE146" i="2"/>
  <c r="Y146" i="2"/>
  <c r="V146" i="2"/>
  <c r="AB146" i="2"/>
  <c r="AE144" i="2"/>
  <c r="Y144" i="2"/>
  <c r="V144" i="2"/>
  <c r="AB144" i="2"/>
  <c r="AE142" i="2"/>
  <c r="Y142" i="2"/>
  <c r="V142" i="2"/>
  <c r="AB142" i="2"/>
  <c r="AE140" i="2"/>
  <c r="Y140" i="2"/>
  <c r="V140" i="2"/>
  <c r="AB140" i="2"/>
  <c r="AE138" i="2"/>
  <c r="Y138" i="2"/>
  <c r="V138" i="2"/>
  <c r="AB138" i="2"/>
  <c r="AE135" i="2"/>
  <c r="Y135" i="2"/>
  <c r="V135" i="2"/>
  <c r="AB135" i="2"/>
  <c r="AE133" i="2"/>
  <c r="Y133" i="2"/>
  <c r="V133" i="2"/>
  <c r="AB133" i="2"/>
  <c r="AE131" i="2"/>
  <c r="Y131" i="2"/>
  <c r="V131" i="2"/>
  <c r="AB131" i="2"/>
  <c r="AE129" i="2"/>
  <c r="Y129" i="2"/>
  <c r="V129" i="2"/>
  <c r="AB129" i="2"/>
  <c r="AE127" i="2"/>
  <c r="Y127" i="2"/>
  <c r="V127" i="2"/>
  <c r="AB127" i="2"/>
  <c r="AE125" i="2"/>
  <c r="Y125" i="2"/>
  <c r="V125" i="2"/>
  <c r="AB125" i="2"/>
  <c r="AE42" i="2"/>
  <c r="Y42" i="2"/>
  <c r="V42" i="2"/>
  <c r="AB42" i="2"/>
  <c r="AE40" i="2"/>
  <c r="Y40" i="2"/>
  <c r="V40" i="2"/>
  <c r="AB40" i="2"/>
  <c r="AE38" i="2"/>
  <c r="Y38" i="2"/>
  <c r="V38" i="2"/>
  <c r="AB38" i="2"/>
  <c r="AB80" i="2"/>
  <c r="V80" i="2"/>
  <c r="AE80" i="2"/>
  <c r="Y80" i="2"/>
  <c r="AF79" i="2"/>
  <c r="Z79" i="2"/>
  <c r="AC79" i="2"/>
  <c r="W79" i="2"/>
  <c r="AE76" i="2"/>
  <c r="Y76" i="2"/>
  <c r="AB76" i="2"/>
  <c r="V76" i="2"/>
  <c r="AF75" i="2"/>
  <c r="Z75" i="2"/>
  <c r="AC75" i="2"/>
  <c r="W75" i="2"/>
  <c r="AE72" i="2"/>
  <c r="Y72" i="2"/>
  <c r="V72" i="2"/>
  <c r="AB72" i="2"/>
  <c r="AF71" i="2"/>
  <c r="Z71" i="2"/>
  <c r="AC71" i="2"/>
  <c r="W71" i="2"/>
  <c r="AE68" i="2"/>
  <c r="Y68" i="2"/>
  <c r="V68" i="2"/>
  <c r="AB68" i="2"/>
  <c r="AF67" i="2"/>
  <c r="Z67" i="2"/>
  <c r="AC67" i="2"/>
  <c r="W67" i="2"/>
  <c r="AE64" i="2"/>
  <c r="Y64" i="2"/>
  <c r="AB64" i="2"/>
  <c r="V64" i="2"/>
  <c r="AF63" i="2"/>
  <c r="Z63" i="2"/>
  <c r="AC63" i="2"/>
  <c r="W63" i="2"/>
  <c r="AE60" i="2"/>
  <c r="Y60" i="2"/>
  <c r="AB60" i="2"/>
  <c r="V60" i="2"/>
  <c r="AF59" i="2"/>
  <c r="Z59" i="2"/>
  <c r="AC59" i="2"/>
  <c r="W59" i="2"/>
  <c r="AE56" i="2"/>
  <c r="Y56" i="2"/>
  <c r="V56" i="2"/>
  <c r="AB56" i="2"/>
  <c r="AF55" i="2"/>
  <c r="Z55" i="2"/>
  <c r="AC55" i="2"/>
  <c r="W55" i="2"/>
  <c r="AE51" i="2"/>
  <c r="Y51" i="2"/>
  <c r="V51" i="2"/>
  <c r="AB51" i="2"/>
  <c r="AF50" i="2"/>
  <c r="Z50" i="2"/>
  <c r="AC50" i="2"/>
  <c r="W50" i="2"/>
  <c r="AE47" i="2"/>
  <c r="Y47" i="2"/>
  <c r="V47" i="2"/>
  <c r="AB47" i="2"/>
  <c r="AF46" i="2"/>
  <c r="Z46" i="2"/>
  <c r="AC46" i="2"/>
  <c r="W46" i="2"/>
  <c r="AE44" i="2"/>
  <c r="Y44" i="2"/>
  <c r="V44" i="2"/>
  <c r="AB44" i="2"/>
  <c r="AE31" i="2"/>
  <c r="Y31" i="2"/>
  <c r="AB31" i="2"/>
  <c r="V31" i="2"/>
  <c r="AE27" i="2"/>
  <c r="Y27" i="2"/>
  <c r="S27" i="2"/>
  <c r="V27" i="2"/>
  <c r="AB27" i="2"/>
  <c r="AE23" i="2"/>
  <c r="Y23" i="2"/>
  <c r="S23" i="2"/>
  <c r="AB23" i="2"/>
  <c r="V23" i="2"/>
  <c r="AE19" i="2"/>
  <c r="Y19" i="2"/>
  <c r="S19" i="2"/>
  <c r="AB19" i="2"/>
  <c r="V19" i="2"/>
  <c r="V15" i="2"/>
  <c r="AE15" i="2"/>
  <c r="Y15" i="2"/>
  <c r="S15" i="2"/>
  <c r="AB15" i="2"/>
  <c r="AE11" i="2"/>
  <c r="Y11" i="2"/>
  <c r="S11" i="2"/>
  <c r="AB11" i="2"/>
  <c r="V11" i="2"/>
  <c r="V7" i="2"/>
  <c r="AE7" i="2"/>
  <c r="Y7" i="2"/>
  <c r="S7" i="2"/>
  <c r="AB7" i="2"/>
  <c r="AE45" i="2"/>
  <c r="Y45" i="2"/>
  <c r="AB45" i="2"/>
  <c r="V45" i="2"/>
  <c r="AF44" i="2"/>
  <c r="Z44" i="2"/>
  <c r="AC44" i="2"/>
  <c r="W44" i="2"/>
  <c r="AE30" i="2"/>
  <c r="Y30" i="2"/>
  <c r="AB30" i="2"/>
  <c r="V30" i="2"/>
  <c r="AE26" i="2"/>
  <c r="Y26" i="2"/>
  <c r="S26" i="2"/>
  <c r="V26" i="2"/>
  <c r="AB26" i="2"/>
  <c r="AE22" i="2"/>
  <c r="Y22" i="2"/>
  <c r="S22" i="2"/>
  <c r="V22" i="2"/>
  <c r="AB22" i="2"/>
  <c r="V18" i="2"/>
  <c r="AE18" i="2"/>
  <c r="Y18" i="2"/>
  <c r="S18" i="2"/>
  <c r="AB18" i="2"/>
  <c r="AE14" i="2"/>
  <c r="Y14" i="2"/>
  <c r="S14" i="2"/>
  <c r="AB14" i="2"/>
  <c r="V14" i="2"/>
  <c r="AE10" i="2"/>
  <c r="Y10" i="2"/>
  <c r="S10" i="2"/>
  <c r="AB10" i="2"/>
  <c r="V10" i="2"/>
  <c r="AB6" i="2"/>
  <c r="AE6" i="2"/>
  <c r="Y6" i="2"/>
  <c r="S6" i="2"/>
  <c r="V6" i="2"/>
  <c r="Y36" i="2"/>
  <c r="AE36" i="2"/>
  <c r="V36" i="2"/>
  <c r="AB36" i="2"/>
  <c r="D5" i="6" l="1"/>
  <c r="D6" i="6"/>
  <c r="V120" i="2"/>
  <c r="AB124" i="2"/>
  <c r="D2" i="6"/>
  <c r="D4" i="6"/>
  <c r="D3" i="6"/>
  <c r="Y107" i="2"/>
  <c r="Y189" i="2"/>
  <c r="AE189" i="2"/>
  <c r="W166" i="2"/>
  <c r="AF166" i="2"/>
  <c r="AC181" i="2"/>
  <c r="V192" i="2"/>
  <c r="Y117" i="2"/>
  <c r="AE190" i="2"/>
  <c r="Y190" i="2"/>
  <c r="Y124" i="2"/>
  <c r="AE117" i="2"/>
  <c r="Z181" i="2"/>
  <c r="W88" i="2"/>
  <c r="AB115" i="2"/>
  <c r="V189" i="2"/>
  <c r="AE153" i="2"/>
  <c r="AF195" i="2"/>
  <c r="Z195" i="2"/>
  <c r="V107" i="2"/>
  <c r="AC188" i="2"/>
  <c r="AF188" i="2"/>
  <c r="W181" i="2"/>
  <c r="V117" i="2"/>
  <c r="AE120" i="2"/>
  <c r="AB120" i="2"/>
  <c r="AE124" i="2"/>
  <c r="Z188" i="2"/>
  <c r="W172" i="2"/>
  <c r="AC166" i="2"/>
  <c r="AB107" i="2"/>
  <c r="Z84" i="2"/>
  <c r="AB153" i="2"/>
  <c r="Y153" i="2"/>
  <c r="Z157" i="2"/>
  <c r="V98" i="2"/>
  <c r="Z182" i="2"/>
  <c r="V94" i="2"/>
  <c r="W178" i="2"/>
  <c r="AF178" i="2"/>
  <c r="AF165" i="2"/>
  <c r="Z162" i="2"/>
  <c r="W162" i="2"/>
  <c r="AC88" i="2"/>
  <c r="Z115" i="2"/>
  <c r="AF115" i="2"/>
  <c r="AC115" i="2"/>
  <c r="Z194" i="2"/>
  <c r="AC101" i="2"/>
  <c r="AF35" i="2"/>
  <c r="W161" i="2"/>
  <c r="AF120" i="2"/>
  <c r="V111" i="2"/>
  <c r="W101" i="2"/>
  <c r="W35" i="2"/>
  <c r="AF161" i="2"/>
  <c r="AF101" i="2"/>
  <c r="V175" i="2"/>
  <c r="W154" i="2"/>
  <c r="AE175" i="2"/>
  <c r="V185" i="2"/>
  <c r="W95" i="2"/>
  <c r="Z120" i="2"/>
  <c r="AB111" i="2"/>
  <c r="AC120" i="2"/>
  <c r="Z119" i="2"/>
  <c r="AE111" i="2"/>
  <c r="AC35" i="2"/>
  <c r="AB98" i="2"/>
  <c r="Z100" i="2"/>
  <c r="AC177" i="2"/>
  <c r="V101" i="2"/>
  <c r="AC157" i="2"/>
  <c r="AE98" i="2"/>
  <c r="AF157" i="2"/>
  <c r="AE174" i="2"/>
  <c r="Z177" i="2"/>
  <c r="AC95" i="2"/>
  <c r="Y180" i="2"/>
  <c r="AE101" i="2"/>
  <c r="AC154" i="2"/>
  <c r="AF182" i="2"/>
  <c r="V116" i="2"/>
  <c r="W190" i="2"/>
  <c r="AE94" i="2"/>
  <c r="V93" i="2"/>
  <c r="V180" i="2"/>
  <c r="AC182" i="2"/>
  <c r="V87" i="2"/>
  <c r="Z95" i="2"/>
  <c r="Y94" i="2"/>
  <c r="AF190" i="2"/>
  <c r="AB190" i="2"/>
  <c r="AF122" i="2"/>
  <c r="Y101" i="2"/>
  <c r="AC111" i="2"/>
  <c r="V106" i="2"/>
  <c r="AE91" i="2"/>
  <c r="W177" i="2"/>
  <c r="AB104" i="2"/>
  <c r="AE172" i="2"/>
  <c r="Y161" i="2"/>
  <c r="V161" i="2"/>
  <c r="AE104" i="2"/>
  <c r="V172" i="2"/>
  <c r="AC170" i="2"/>
  <c r="Y95" i="2"/>
  <c r="V104" i="2"/>
  <c r="W170" i="2"/>
  <c r="AF170" i="2"/>
  <c r="AF109" i="2"/>
  <c r="AC109" i="2"/>
  <c r="R47" i="4"/>
  <c r="D30" i="6" s="1"/>
  <c r="AE116" i="2"/>
  <c r="W109" i="2"/>
  <c r="AB116" i="2"/>
  <c r="AB95" i="2"/>
  <c r="AB161" i="2"/>
  <c r="AB172" i="2"/>
  <c r="V95" i="2"/>
  <c r="D32" i="6"/>
  <c r="Z161" i="2"/>
  <c r="AE192" i="2"/>
  <c r="W179" i="2"/>
  <c r="AF87" i="2"/>
  <c r="Z172" i="2"/>
  <c r="AC179" i="2"/>
  <c r="AF81" i="2"/>
  <c r="AC195" i="2"/>
  <c r="AB192" i="2"/>
  <c r="Z192" i="2"/>
  <c r="Z81" i="2"/>
  <c r="AC117" i="2"/>
  <c r="AE186" i="2"/>
  <c r="W85" i="2"/>
  <c r="AE81" i="2"/>
  <c r="AC178" i="2"/>
  <c r="V81" i="2"/>
  <c r="Y81" i="2"/>
  <c r="AF164" i="2"/>
  <c r="AC33" i="2"/>
  <c r="AF117" i="2"/>
  <c r="W117" i="2"/>
  <c r="AC164" i="2"/>
  <c r="AC162" i="2"/>
  <c r="AC165" i="2"/>
  <c r="W165" i="2"/>
  <c r="Z111" i="2"/>
  <c r="AC86" i="2"/>
  <c r="W183" i="2"/>
  <c r="AE108" i="2"/>
  <c r="W191" i="2"/>
  <c r="AC191" i="2"/>
  <c r="V108" i="2"/>
  <c r="Z98" i="2"/>
  <c r="AC190" i="2"/>
  <c r="AF154" i="2"/>
  <c r="AB108" i="2"/>
  <c r="Z183" i="2"/>
  <c r="W111" i="2"/>
  <c r="Y160" i="2"/>
  <c r="AE160" i="2"/>
  <c r="AC34" i="2"/>
  <c r="AB160" i="2"/>
  <c r="AC29" i="2"/>
  <c r="Z87" i="2"/>
  <c r="Z34" i="2"/>
  <c r="AF180" i="2"/>
  <c r="AC192" i="2"/>
  <c r="AF85" i="2"/>
  <c r="V157" i="2"/>
  <c r="W29" i="2"/>
  <c r="W192" i="2"/>
  <c r="W180" i="2"/>
  <c r="Z29" i="2"/>
  <c r="AB157" i="2"/>
  <c r="AF105" i="2"/>
  <c r="AE157" i="2"/>
  <c r="W34" i="2"/>
  <c r="W87" i="2"/>
  <c r="Z154" i="2"/>
  <c r="AC180" i="2"/>
  <c r="Z85" i="2"/>
  <c r="AF30" i="2"/>
  <c r="W33" i="2"/>
  <c r="AE85" i="2"/>
  <c r="V158" i="2"/>
  <c r="V114" i="2"/>
  <c r="V84" i="2"/>
  <c r="Y182" i="2"/>
  <c r="Y157" i="2"/>
  <c r="AE84" i="2"/>
  <c r="W100" i="2"/>
  <c r="AB84" i="2"/>
  <c r="V119" i="2"/>
  <c r="W124" i="2"/>
  <c r="Y84" i="2"/>
  <c r="V113" i="2"/>
  <c r="AF153" i="2"/>
  <c r="Y119" i="2"/>
  <c r="AE182" i="2"/>
  <c r="AE177" i="2"/>
  <c r="AE193" i="2"/>
  <c r="AE195" i="2"/>
  <c r="AC161" i="2"/>
  <c r="Y104" i="2"/>
  <c r="AB113" i="2"/>
  <c r="AB123" i="2"/>
  <c r="V123" i="2"/>
  <c r="AE171" i="2"/>
  <c r="AF116" i="2"/>
  <c r="Y195" i="2"/>
  <c r="AB94" i="2"/>
  <c r="AE107" i="2"/>
  <c r="AF183" i="2"/>
  <c r="Z153" i="2"/>
  <c r="AC116" i="2"/>
  <c r="AE158" i="2"/>
  <c r="Z123" i="2"/>
  <c r="AF114" i="2"/>
  <c r="AE185" i="2"/>
  <c r="Y158" i="2"/>
  <c r="AE110" i="2"/>
  <c r="AE119" i="2"/>
  <c r="V171" i="2"/>
  <c r="AF88" i="2"/>
  <c r="AC183" i="2"/>
  <c r="V193" i="2"/>
  <c r="Y171" i="2"/>
  <c r="V174" i="2"/>
  <c r="AB182" i="2"/>
  <c r="V178" i="2"/>
  <c r="AE114" i="2"/>
  <c r="W123" i="2"/>
  <c r="Z179" i="2"/>
  <c r="AE113" i="2"/>
  <c r="Y177" i="2"/>
  <c r="W30" i="2"/>
  <c r="AB114" i="2"/>
  <c r="AE123" i="2"/>
  <c r="AB185" i="2"/>
  <c r="Y178" i="2"/>
  <c r="Y85" i="2"/>
  <c r="V177" i="2"/>
  <c r="Y123" i="2"/>
  <c r="Y174" i="2"/>
  <c r="W114" i="2"/>
  <c r="AC153" i="2"/>
  <c r="V85" i="2"/>
  <c r="AC124" i="2"/>
  <c r="Y185" i="2"/>
  <c r="AC123" i="2"/>
  <c r="AC100" i="2"/>
  <c r="Z114" i="2"/>
  <c r="AF100" i="2"/>
  <c r="Z116" i="2"/>
  <c r="AF33" i="2"/>
  <c r="Y172" i="2"/>
  <c r="AB193" i="2"/>
  <c r="Z124" i="2"/>
  <c r="Z33" i="2"/>
  <c r="W81" i="2"/>
  <c r="W115" i="2"/>
  <c r="AE97" i="2"/>
  <c r="Z93" i="2"/>
  <c r="AE181" i="2"/>
  <c r="AE93" i="2"/>
  <c r="AE102" i="2"/>
  <c r="Z97" i="2"/>
  <c r="V115" i="2"/>
  <c r="V91" i="2"/>
  <c r="AC189" i="2"/>
  <c r="AC193" i="2"/>
  <c r="W193" i="2"/>
  <c r="V102" i="2"/>
  <c r="Y184" i="2"/>
  <c r="AE88" i="2"/>
  <c r="AB93" i="2"/>
  <c r="AC186" i="2"/>
  <c r="Z186" i="2"/>
  <c r="AF121" i="2"/>
  <c r="AF191" i="2"/>
  <c r="Z105" i="2"/>
  <c r="V124" i="2"/>
  <c r="V154" i="2"/>
  <c r="Z191" i="2"/>
  <c r="Z178" i="2"/>
  <c r="Z109" i="2"/>
  <c r="Z166" i="2"/>
  <c r="Z122" i="2"/>
  <c r="W110" i="2"/>
  <c r="Z189" i="2"/>
  <c r="AF93" i="2"/>
  <c r="Z193" i="2"/>
  <c r="W121" i="2"/>
  <c r="AB181" i="2"/>
  <c r="AF104" i="2"/>
  <c r="W122" i="2"/>
  <c r="Y181" i="2"/>
  <c r="V88" i="2"/>
  <c r="W98" i="2"/>
  <c r="Z104" i="2"/>
  <c r="Y115" i="2"/>
  <c r="Z175" i="2"/>
  <c r="AF111" i="2"/>
  <c r="AB81" i="2"/>
  <c r="Z117" i="2"/>
  <c r="Y175" i="2"/>
  <c r="W182" i="2"/>
  <c r="Z88" i="2"/>
  <c r="AF193" i="2"/>
  <c r="AC122" i="2"/>
  <c r="AB91" i="2"/>
  <c r="AB102" i="2"/>
  <c r="AC93" i="2"/>
  <c r="AE184" i="2"/>
  <c r="W93" i="2"/>
  <c r="Z190" i="2"/>
  <c r="Y91" i="2"/>
  <c r="AF186" i="2"/>
  <c r="AC104" i="2"/>
  <c r="AE178" i="2"/>
  <c r="AF95" i="2"/>
  <c r="V181" i="2"/>
  <c r="AF98" i="2"/>
  <c r="AF110" i="2"/>
  <c r="AC110" i="2"/>
  <c r="W189" i="2"/>
  <c r="V184" i="2"/>
  <c r="Z121" i="2"/>
  <c r="AB119" i="2"/>
  <c r="AE95" i="2"/>
  <c r="AE161" i="2"/>
  <c r="W116" i="2"/>
  <c r="Y116" i="2"/>
  <c r="AE115" i="2"/>
  <c r="AC81" i="2"/>
  <c r="AB195" i="2"/>
  <c r="AF172" i="2"/>
  <c r="AC194" i="2"/>
  <c r="AF162" i="2"/>
  <c r="W106" i="2"/>
  <c r="V110" i="2"/>
  <c r="Y159" i="2"/>
  <c r="AF123" i="2"/>
  <c r="Y93" i="2"/>
  <c r="AF181" i="2"/>
  <c r="V160" i="2"/>
  <c r="Z165" i="2"/>
  <c r="AC114" i="2"/>
  <c r="S88" i="2"/>
  <c r="Y88" i="2"/>
  <c r="T30" i="2"/>
  <c r="AC30" i="2"/>
  <c r="AB110" i="2"/>
  <c r="AB159" i="2"/>
  <c r="Y110" i="2"/>
  <c r="Y92" i="2"/>
  <c r="AC106" i="2"/>
  <c r="AF86" i="2"/>
  <c r="V159" i="2"/>
  <c r="Y186" i="2"/>
  <c r="AF113" i="2"/>
  <c r="S87" i="2"/>
  <c r="Y87" i="2"/>
  <c r="W113" i="2"/>
  <c r="D13" i="6"/>
  <c r="AC98" i="2"/>
  <c r="W153" i="2"/>
  <c r="AB189" i="2"/>
  <c r="AB87" i="2"/>
  <c r="V190" i="2"/>
  <c r="AF177" i="2"/>
  <c r="Y193" i="2"/>
  <c r="AB101" i="2"/>
  <c r="D19" i="6"/>
  <c r="V182" i="2"/>
  <c r="T105" i="2"/>
  <c r="AC105" i="2"/>
  <c r="T97" i="2"/>
  <c r="W97" i="2"/>
  <c r="W104" i="2"/>
  <c r="AC85" i="2"/>
  <c r="AB85" i="2"/>
  <c r="Y106" i="2"/>
  <c r="AB174" i="2"/>
  <c r="T89" i="2"/>
  <c r="AC89" i="2"/>
  <c r="W89" i="2"/>
  <c r="AF89" i="2"/>
  <c r="AB186" i="2"/>
  <c r="W86" i="2"/>
  <c r="S100" i="2"/>
  <c r="V100" i="2"/>
  <c r="AB100" i="2"/>
  <c r="Z86" i="2"/>
  <c r="V186" i="2"/>
  <c r="AB92" i="2"/>
  <c r="AE159" i="2"/>
  <c r="Z113" i="2"/>
  <c r="Y108" i="2"/>
  <c r="AF124" i="2"/>
  <c r="W84" i="2"/>
  <c r="AB158" i="2"/>
  <c r="AF189" i="2"/>
  <c r="Y100" i="2"/>
  <c r="T119" i="2"/>
  <c r="AC119" i="2"/>
  <c r="AF97" i="2"/>
  <c r="AC84" i="2"/>
  <c r="W164" i="2"/>
  <c r="Z170" i="2"/>
  <c r="Y102" i="2"/>
  <c r="Y98" i="2"/>
  <c r="V153" i="2"/>
  <c r="Y114" i="2"/>
  <c r="W119" i="2"/>
  <c r="AB177" i="2"/>
  <c r="Z101" i="2"/>
  <c r="Y192" i="2"/>
  <c r="W120" i="2"/>
  <c r="AB184" i="2"/>
  <c r="Z35" i="2"/>
  <c r="AF179" i="2"/>
  <c r="Z164" i="2"/>
  <c r="Y154" i="2"/>
  <c r="T175" i="2"/>
  <c r="AC175" i="2"/>
  <c r="AC113" i="2"/>
  <c r="AB154" i="2"/>
  <c r="AB175" i="2"/>
  <c r="V195" i="2"/>
  <c r="W157" i="2"/>
  <c r="AC121" i="2"/>
  <c r="AB171" i="2"/>
  <c r="Y113" i="2"/>
  <c r="AF192" i="2"/>
  <c r="AF175" i="2"/>
  <c r="AF29" i="2"/>
  <c r="AB117" i="2"/>
  <c r="Z180" i="2"/>
  <c r="Z110" i="2"/>
  <c r="AF34" i="2"/>
  <c r="Y120" i="2"/>
  <c r="AF106" i="2"/>
  <c r="AE154" i="2"/>
  <c r="AC172" i="2"/>
  <c r="S97" i="2"/>
  <c r="V97" i="2"/>
  <c r="Y97" i="2"/>
  <c r="W195" i="2"/>
  <c r="Y111" i="2"/>
  <c r="W186" i="2"/>
  <c r="W188" i="2"/>
  <c r="AC87" i="2"/>
  <c r="S180" i="2"/>
  <c r="AE180" i="2"/>
  <c r="Z106" i="2"/>
  <c r="AE92" i="2"/>
  <c r="V92" i="2"/>
  <c r="S112" i="2"/>
  <c r="V112" i="2"/>
  <c r="AE112" i="2"/>
  <c r="AB112" i="2"/>
  <c r="D33" i="6"/>
  <c r="D34" i="6"/>
  <c r="AM4" i="4"/>
  <c r="D42" i="6" s="1"/>
  <c r="D44" i="6"/>
  <c r="AQ4" i="4"/>
  <c r="D43" i="6" s="1"/>
  <c r="D31" i="6"/>
  <c r="D45" i="6"/>
  <c r="D46" i="6"/>
  <c r="D12" i="6" l="1"/>
  <c r="D11" i="6"/>
  <c r="D8" i="6"/>
  <c r="D10" i="6"/>
  <c r="D14" i="6"/>
  <c r="D9" i="6"/>
  <c r="D16" i="6"/>
  <c r="D15" i="6"/>
  <c r="D17" i="6"/>
  <c r="D18" i="6"/>
</calcChain>
</file>

<file path=xl/sharedStrings.xml><?xml version="1.0" encoding="utf-8"?>
<sst xmlns="http://schemas.openxmlformats.org/spreadsheetml/2006/main" count="2306" uniqueCount="401">
  <si>
    <t>Area</t>
    <phoneticPr fontId="5" type="noConversion"/>
  </si>
  <si>
    <t>Country or Region</t>
    <phoneticPr fontId="5" type="noConversion"/>
  </si>
  <si>
    <t>Patients Distribution</t>
    <phoneticPr fontId="5" type="noConversion"/>
  </si>
  <si>
    <t>Infected Percent</t>
    <phoneticPr fontId="5" type="noConversion"/>
  </si>
  <si>
    <t>Recovered Percent</t>
    <phoneticPr fontId="5" type="noConversion"/>
  </si>
  <si>
    <t>Deaths Percent</t>
    <phoneticPr fontId="5" type="noConversion"/>
  </si>
  <si>
    <t>Source</t>
    <phoneticPr fontId="5" type="noConversion"/>
  </si>
  <si>
    <t>Asia</t>
    <phoneticPr fontId="5" type="noConversion"/>
  </si>
  <si>
    <t>Afghanistan</t>
  </si>
  <si>
    <t>LI</t>
  </si>
  <si>
    <t>Europe</t>
    <phoneticPr fontId="5" type="noConversion"/>
  </si>
  <si>
    <t>Albania</t>
  </si>
  <si>
    <t>LMI</t>
  </si>
  <si>
    <t>Africa</t>
    <phoneticPr fontId="5" type="noConversion"/>
  </si>
  <si>
    <t>Algeria</t>
  </si>
  <si>
    <t>UMI</t>
  </si>
  <si>
    <t>Andorra</t>
    <phoneticPr fontId="5" type="noConversion"/>
  </si>
  <si>
    <t>HIC</t>
    <phoneticPr fontId="5" type="noConversion"/>
  </si>
  <si>
    <t>Angola</t>
    <phoneticPr fontId="5" type="noConversion"/>
  </si>
  <si>
    <t>LMI</t>
    <phoneticPr fontId="5" type="noConversion"/>
  </si>
  <si>
    <t>Anguilla</t>
  </si>
  <si>
    <t>HIC</t>
  </si>
  <si>
    <t>&lt;0.01%</t>
    <phoneticPr fontId="5" type="noConversion"/>
  </si>
  <si>
    <t>North America</t>
    <phoneticPr fontId="5" type="noConversion"/>
  </si>
  <si>
    <t>Antigua and Barbuda</t>
  </si>
  <si>
    <t>South America</t>
    <phoneticPr fontId="5" type="noConversion"/>
  </si>
  <si>
    <t>Argentina</t>
  </si>
  <si>
    <t>Armenia</t>
  </si>
  <si>
    <t>Aruba</t>
    <phoneticPr fontId="5" type="noConversion"/>
  </si>
  <si>
    <t>Oceania</t>
    <phoneticPr fontId="5" type="noConversion"/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</si>
  <si>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</si>
  <si>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</si>
  <si>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</si>
  <si>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</si>
  <si>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</si>
  <si>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</si>
  <si>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</si>
  <si>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</si>
  <si>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</si>
  <si>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</si>
  <si>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</si>
  <si>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</si>
  <si>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</si>
  <si>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</si>
  <si>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</si>
  <si>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</si>
  <si>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</si>
  <si>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</si>
  <si>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</si>
  <si>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</si>
  <si>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</si>
  <si>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</si>
  <si>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  <phoneticPr fontId="5" type="noConversion"/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</si>
  <si>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</si>
  <si>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</si>
  <si>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</si>
  <si>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</si>
  <si>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</si>
  <si>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</si>
  <si>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</si>
  <si>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</si>
  <si>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</si>
  <si>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</si>
  <si>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  <phoneticPr fontId="5" type="noConversion"/>
  </si>
  <si>
    <t>Costa Rica</t>
  </si>
  <si>
    <t>Cote d'lvoire</t>
    <phoneticPr fontId="5" type="noConversion"/>
  </si>
  <si>
    <t>Croatia</t>
  </si>
  <si>
    <t>Cuba</t>
  </si>
  <si>
    <t>Cyprus</t>
  </si>
  <si>
    <t>Czech Republic (Czechia)</t>
    <phoneticPr fontId="5" type="noConversion"/>
  </si>
  <si>
    <t>LI</t>
    <phoneticPr fontId="5" type="noConversion"/>
  </si>
  <si>
    <t>Denmark</t>
  </si>
  <si>
    <t>Djibouti</t>
  </si>
  <si>
    <t>Dominica</t>
  </si>
  <si>
    <t>UMI</t>
    <phoneticPr fontId="5" type="noConversion"/>
  </si>
  <si>
    <t>Ecuador</t>
  </si>
  <si>
    <t>Egypt</t>
  </si>
  <si>
    <t>El Salvador</t>
  </si>
  <si>
    <t>Equatorial Guinea</t>
  </si>
  <si>
    <t>Eritrea</t>
  </si>
  <si>
    <t>Estonia</t>
  </si>
  <si>
    <t>Eswatini</t>
    <phoneticPr fontId="5" type="noConversion"/>
  </si>
  <si>
    <t>Ethiopia</t>
  </si>
  <si>
    <t>Falkland Islands (Malvinas)</t>
    <phoneticPr fontId="5" type="noConversion"/>
  </si>
  <si>
    <t>Faroe Islands</t>
    <phoneticPr fontId="5" type="noConversion"/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</si>
  <si>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</si>
  <si>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</si>
  <si>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</si>
  <si>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</si>
  <si>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</si>
  <si>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</si>
  <si>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</si>
  <si>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</si>
  <si>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</si>
  <si>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</si>
  <si>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</si>
  <si>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</si>
  <si>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</si>
  <si>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</si>
  <si>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</si>
  <si>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</si>
  <si>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</si>
  <si>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</si>
  <si>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</si>
  <si>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</si>
  <si>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</si>
  <si>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</si>
  <si>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</si>
  <si>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</si>
  <si>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</si>
  <si>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</si>
  <si>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</si>
  <si>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</si>
  <si>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</si>
  <si>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</si>
  <si>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</si>
  <si>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</si>
  <si>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</si>
  <si>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</si>
  <si>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</si>
  <si>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</t>
    <phoneticPr fontId="5" type="noConversion"/>
  </si>
  <si>
    <t>Kuwait</t>
  </si>
  <si>
    <t>Kyrgyzstan</t>
  </si>
  <si>
    <t>Laos</t>
    <phoneticPr fontId="5" type="noConversion"/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</si>
  <si>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</si>
  <si>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</si>
  <si>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</si>
  <si>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</si>
  <si>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</si>
  <si>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</si>
  <si>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</si>
  <si>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</si>
  <si>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</si>
  <si>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</si>
  <si>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</si>
  <si>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</si>
  <si>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</si>
  <si>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</si>
  <si>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</si>
  <si>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</si>
  <si>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</si>
  <si>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</si>
  <si>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Montenegro</t>
  </si>
  <si>
    <t>Morocco</t>
    <phoneticPr fontId="5" type="noConversion"/>
  </si>
  <si>
    <t>Mozambique</t>
  </si>
  <si>
    <t>Myanmar</t>
  </si>
  <si>
    <t>Namibia</t>
  </si>
  <si>
    <t>Nepal</t>
  </si>
  <si>
    <t>Netherlands</t>
  </si>
  <si>
    <t>-</t>
    <phoneticPr fontId="5" type="noConversion"/>
  </si>
  <si>
    <t>New Caledonia</t>
  </si>
  <si>
    <t>New Zealand</t>
  </si>
  <si>
    <t>Nicaragua</t>
  </si>
  <si>
    <t>Niger</t>
  </si>
  <si>
    <t>Nigeria</t>
  </si>
  <si>
    <t>North Macedonia</t>
    <phoneticPr fontId="5" type="noConversion"/>
  </si>
  <si>
    <t>Northern Mariana Islands</t>
    <phoneticPr fontId="5" type="noConversion"/>
  </si>
  <si>
    <t>Norway</t>
  </si>
  <si>
    <t>Oman</t>
  </si>
  <si>
    <t>Pakistan</t>
  </si>
  <si>
    <t>Panama</t>
    <phoneticPr fontId="5" type="noConversion"/>
  </si>
  <si>
    <t>Papua New Guinea</t>
  </si>
  <si>
    <t>Paraguay</t>
  </si>
  <si>
    <t>Peru</t>
  </si>
  <si>
    <t>Philippines</t>
  </si>
  <si>
    <t>Poland</t>
  </si>
  <si>
    <t>Portugal</t>
  </si>
  <si>
    <t>Puerto Rico</t>
    <phoneticPr fontId="5" type="noConversion"/>
  </si>
  <si>
    <t>Qatar</t>
  </si>
  <si>
    <t>Réunion</t>
  </si>
  <si>
    <t>Romania</t>
  </si>
  <si>
    <t>Russia</t>
  </si>
  <si>
    <t>Rwanda</t>
  </si>
  <si>
    <t>Saint Kitts and Nevis</t>
  </si>
  <si>
    <t>Saint Lucia</t>
  </si>
  <si>
    <t>Saint Pierre and Miquelon</t>
    <phoneticPr fontId="5" type="noConversion"/>
  </si>
  <si>
    <t>San Marino</t>
    <phoneticPr fontId="5" type="noConversion"/>
  </si>
  <si>
    <t>Sao Tome and Principe</t>
    <phoneticPr fontId="5" type="noConversion"/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</si>
  <si>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</si>
  <si>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</si>
  <si>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</si>
  <si>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</si>
  <si>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</si>
  <si>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</si>
  <si>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</si>
  <si>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</si>
  <si>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</si>
  <si>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</si>
  <si>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  <phoneticPr fontId="5" type="noConversion"/>
  </si>
  <si>
    <t>Spain</t>
  </si>
  <si>
    <t>Sri Lanka</t>
  </si>
  <si>
    <t>Sudan</t>
  </si>
  <si>
    <t>Suriname</t>
  </si>
  <si>
    <t>Sweden</t>
    <phoneticPr fontId="5" type="noConversion"/>
  </si>
  <si>
    <t>Switzerland</t>
  </si>
  <si>
    <t>Syria</t>
    <phoneticPr fontId="5" type="noConversion"/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</si>
  <si>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</si>
  <si>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</si>
  <si>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</si>
  <si>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</si>
  <si>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</si>
  <si>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</si>
  <si>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</si>
  <si>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  <phoneticPr fontId="5" type="noConversion"/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</si>
  <si>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</si>
  <si>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</si>
  <si>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</si>
  <si>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</si>
  <si>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</si>
  <si>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</si>
  <si>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</si>
  <si>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</si>
  <si>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</si>
  <si>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</si>
  <si>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</si>
  <si>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</si>
  <si>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Total</t>
    <phoneticPr fontId="5" type="noConversion"/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</si>
  <si>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https://databank.worldbank.org/data/download/site-content/OGHIST.xls</t>
    </r>
    <phoneticPr fontId="5" type="noConversion"/>
  </si>
  <si>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https://population.un.org/wpp/Download/Standard/Population/</t>
    </r>
    <phoneticPr fontId="5" type="noConversion"/>
  </si>
  <si>
    <r>
      <rPr>
        <b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https://epidemic-stats.com/coronavirus/</t>
    </r>
    <phoneticPr fontId="5" type="noConversion"/>
  </si>
  <si>
    <t>Country or region</t>
    <phoneticPr fontId="5" type="noConversion"/>
  </si>
  <si>
    <r>
      <t>Life expectancy</t>
    </r>
    <r>
      <rPr>
        <b/>
        <vertAlign val="super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
(years)</t>
    </r>
    <phoneticPr fontId="5" type="noConversion"/>
  </si>
  <si>
    <r>
      <t>CO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emissions</t>
    </r>
    <r>
      <rPr>
        <b/>
        <vertAlign val="superscript"/>
        <sz val="11"/>
        <color theme="1"/>
        <rFont val="Calibri"/>
        <family val="2"/>
      </rPr>
      <t>b</t>
    </r>
    <r>
      <rPr>
        <b/>
        <sz val="11"/>
        <color theme="1"/>
        <rFont val="Calibri"/>
        <family val="2"/>
      </rPr>
      <t xml:space="preserve"> 
(tons/capita)</t>
    </r>
    <phoneticPr fontId="5" type="noConversion"/>
  </si>
  <si>
    <r>
      <t>Waste generation rate</t>
    </r>
    <r>
      <rPr>
        <b/>
        <vertAlign val="superscript"/>
        <sz val="11"/>
        <color rgb="FF000000"/>
        <rFont val="Calibri"/>
        <family val="2"/>
      </rPr>
      <t>c</t>
    </r>
    <r>
      <rPr>
        <b/>
        <sz val="11"/>
        <color rgb="FF000000"/>
        <rFont val="Calibri"/>
        <family val="2"/>
      </rPr>
      <t xml:space="preserve"> (kg/capita/day)</t>
    </r>
    <phoneticPr fontId="5" type="noConversion"/>
  </si>
  <si>
    <t>Total mismanaged plastic waste (tons)</t>
    <phoneticPr fontId="5" type="noConversion"/>
  </si>
  <si>
    <t>Total mismanaged ABS waste (tons)</t>
    <phoneticPr fontId="5" type="noConversion"/>
  </si>
  <si>
    <t>Total mismanaged PVC waste (tons)</t>
    <phoneticPr fontId="5" type="noConversion"/>
  </si>
  <si>
    <t>Total mismanaged PE waste (tons)</t>
    <phoneticPr fontId="5" type="noConversion"/>
  </si>
  <si>
    <t>Total mismanaged PS waste (tons)</t>
    <phoneticPr fontId="5" type="noConversion"/>
  </si>
  <si>
    <t>Total mismanaged PP waste (tons)</t>
    <phoneticPr fontId="5" type="noConversion"/>
  </si>
  <si>
    <t>first scenario</t>
    <phoneticPr fontId="5" type="noConversion"/>
  </si>
  <si>
    <t>second scenario</t>
    <phoneticPr fontId="5" type="noConversion"/>
  </si>
  <si>
    <t>% ABS</t>
    <phoneticPr fontId="5" type="noConversion"/>
  </si>
  <si>
    <t>% PVC</t>
    <phoneticPr fontId="5" type="noConversion"/>
  </si>
  <si>
    <t>% PE</t>
    <phoneticPr fontId="5" type="noConversion"/>
  </si>
  <si>
    <t>% PS</t>
    <phoneticPr fontId="5" type="noConversion"/>
  </si>
  <si>
    <t>% PP</t>
    <phoneticPr fontId="5" type="noConversion"/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</si>
  <si>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https://ourworldindata.org/life-expectancy</t>
    </r>
    <phoneticPr fontId="5" type="noConversion"/>
  </si>
  <si>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https://www.worldometers.info/co2-emissions/co2-emissions-by-country/</t>
    </r>
    <phoneticPr fontId="5" type="noConversion"/>
  </si>
  <si>
    <r>
      <rPr>
        <b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M. Minoglou, S. Gerassimidou, D. Komilis, Healthcare Waste Generation Worldwide and Its Dependence on Socio-Economic and Environmental Factors. Sustainability 9, 220 (2017).</t>
    </r>
    <phoneticPr fontId="5" type="noConversion"/>
  </si>
  <si>
    <t>Total waste generation (tons)</t>
    <phoneticPr fontId="5" type="noConversion"/>
  </si>
  <si>
    <t>Mismanaged plastic waste rate
 (kg/capita/day)</t>
    <phoneticPr fontId="5" type="noConversion"/>
  </si>
  <si>
    <r>
      <rPr>
        <b/>
        <sz val="11"/>
        <color theme="1"/>
        <rFont val="Calibri"/>
        <family val="2"/>
      </rPr>
      <t xml:space="preserve">f </t>
    </r>
    <r>
      <rPr>
        <sz val="11"/>
        <color theme="1"/>
        <rFont val="Calibri"/>
        <family val="2"/>
      </rPr>
      <t>M. Caniato, T. Tudor, M. Vaccari, International governance structures for health-care waste management: A systematic review of scientific literature. Journal of Environmental Management 153, 93-107 (2015).</t>
    </r>
    <phoneticPr fontId="5" type="noConversion"/>
  </si>
  <si>
    <r>
      <t>Total test</t>
    </r>
    <r>
      <rPr>
        <b/>
        <vertAlign val="superscript"/>
        <sz val="11"/>
        <rFont val="Calibri"/>
        <family val="2"/>
      </rPr>
      <t>a</t>
    </r>
    <phoneticPr fontId="5" type="noConversion"/>
  </si>
  <si>
    <t>Mismanaged plastic waste (kg/test)</t>
    <phoneticPr fontId="5" type="noConversion"/>
  </si>
  <si>
    <t>Total mismanaged PU waste (tons)</t>
    <phoneticPr fontId="5" type="noConversion"/>
  </si>
  <si>
    <t>low scenario</t>
    <phoneticPr fontId="5" type="noConversion"/>
  </si>
  <si>
    <t>high scenario</t>
    <phoneticPr fontId="5" type="noConversion"/>
  </si>
  <si>
    <t>low scenario</t>
  </si>
  <si>
    <t>20 capita/box</t>
    <phoneticPr fontId="5" type="noConversion"/>
  </si>
  <si>
    <t>100 capita/box</t>
    <phoneticPr fontId="5" type="noConversion"/>
  </si>
  <si>
    <t>% PU</t>
    <phoneticPr fontId="5" type="noConversion"/>
  </si>
  <si>
    <t>Source</t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</si>
  <si>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https://en.wikipedia.org/wiki/Template:COVID-19_testing_by_country,  https://github.com/owid/covid-19-data/tree/master/public/data/testing</t>
    </r>
    <phoneticPr fontId="5" type="noConversion"/>
  </si>
  <si>
    <t>% Inadequately managed waste</t>
    <phoneticPr fontId="5" type="noConversion"/>
  </si>
  <si>
    <t>% Littered waste</t>
    <phoneticPr fontId="5" type="noConversion"/>
  </si>
  <si>
    <t>Medical Surgical Mask</t>
    <phoneticPr fontId="5" type="noConversion"/>
  </si>
  <si>
    <t>Waste generation rate (kg/capita/day)</t>
    <phoneticPr fontId="5" type="noConversion"/>
  </si>
  <si>
    <t>Mismanaged plastic waste rate (kg/capita/day)</t>
    <phoneticPr fontId="5" type="noConversion"/>
  </si>
  <si>
    <t>Total mismanaged plastic waste(tons)</t>
    <phoneticPr fontId="5" type="noConversion"/>
  </si>
  <si>
    <t>third scenario</t>
    <phoneticPr fontId="5" type="noConversion"/>
  </si>
  <si>
    <t>fourth scenario</t>
    <phoneticPr fontId="5" type="noConversion"/>
  </si>
  <si>
    <t>fifth scenario</t>
    <phoneticPr fontId="5" type="noConversion"/>
  </si>
  <si>
    <t>sixth scenario</t>
    <phoneticPr fontId="5" type="noConversion"/>
  </si>
  <si>
    <t>seventh scenario</t>
    <phoneticPr fontId="5" type="noConversion"/>
  </si>
  <si>
    <t>eighth scenario</t>
    <phoneticPr fontId="5" type="noConversion"/>
  </si>
  <si>
    <t>Population(HIC)</t>
    <phoneticPr fontId="5" type="noConversion"/>
  </si>
  <si>
    <t>Population(UMI)</t>
    <phoneticPr fontId="5" type="noConversion"/>
  </si>
  <si>
    <t>Population(LMI)</t>
    <phoneticPr fontId="5" type="noConversion"/>
  </si>
  <si>
    <t>Population(LI)</t>
    <phoneticPr fontId="5" type="noConversion"/>
  </si>
  <si>
    <t>Global mask production(billion/day, minimum)</t>
    <phoneticPr fontId="5" type="noConversion"/>
  </si>
  <si>
    <t>Global mask production(billion/day, maximum)</t>
    <phoneticPr fontId="5" type="noConversion"/>
  </si>
  <si>
    <t>% PP (Medical surgical mask)</t>
    <phoneticPr fontId="5" type="noConversion"/>
  </si>
  <si>
    <t>% PU (Medical surgical mask)</t>
    <phoneticPr fontId="5" type="noConversion"/>
  </si>
  <si>
    <r>
      <t>Economic Status</t>
    </r>
    <r>
      <rPr>
        <b/>
        <vertAlign val="superscript"/>
        <sz val="11"/>
        <color rgb="FF000000"/>
        <rFont val="Calibri"/>
        <family val="2"/>
      </rPr>
      <t>a</t>
    </r>
    <phoneticPr fontId="5" type="noConversion"/>
  </si>
  <si>
    <r>
      <t>Population</t>
    </r>
    <r>
      <rPr>
        <b/>
        <vertAlign val="superscript"/>
        <sz val="11"/>
        <rFont val="Calibri"/>
        <family val="2"/>
      </rPr>
      <t>b</t>
    </r>
    <r>
      <rPr>
        <b/>
        <sz val="11"/>
        <rFont val="Calibri"/>
        <family val="2"/>
      </rPr>
      <t xml:space="preserve"> (thousand)</t>
    </r>
    <phoneticPr fontId="5" type="noConversion"/>
  </si>
  <si>
    <r>
      <t>Infected</t>
    </r>
    <r>
      <rPr>
        <b/>
        <vertAlign val="superscript"/>
        <sz val="11"/>
        <rFont val="Calibri"/>
        <family val="2"/>
      </rPr>
      <t>c</t>
    </r>
    <phoneticPr fontId="5" type="noConversion"/>
  </si>
  <si>
    <r>
      <t>Recoverd</t>
    </r>
    <r>
      <rPr>
        <b/>
        <vertAlign val="superscript"/>
        <sz val="11"/>
        <rFont val="Calibri"/>
        <family val="2"/>
      </rPr>
      <t>c</t>
    </r>
    <phoneticPr fontId="5" type="noConversion"/>
  </si>
  <si>
    <r>
      <t>Deaths</t>
    </r>
    <r>
      <rPr>
        <b/>
        <vertAlign val="superscript"/>
        <sz val="11"/>
        <rFont val="Calibri"/>
        <family val="2"/>
      </rPr>
      <t>c</t>
    </r>
    <phoneticPr fontId="5" type="noConversion"/>
  </si>
  <si>
    <r>
      <t>% Inadequately managed waste</t>
    </r>
    <r>
      <rPr>
        <b/>
        <vertAlign val="superscript"/>
        <sz val="11"/>
        <color theme="1"/>
        <rFont val="Calibri"/>
        <family val="2"/>
      </rPr>
      <t>b</t>
    </r>
    <phoneticPr fontId="5" type="noConversion"/>
  </si>
  <si>
    <r>
      <t>% Littered waste</t>
    </r>
    <r>
      <rPr>
        <b/>
        <vertAlign val="superscript"/>
        <sz val="11"/>
        <color rgb="FF000000"/>
        <rFont val="Calibri"/>
        <family val="2"/>
      </rPr>
      <t>b</t>
    </r>
    <phoneticPr fontId="5" type="noConversion"/>
  </si>
  <si>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C. Schmidt, T. Krauth, S. Wagner, Export of Plastic Debris by Rivers into the Sea. Environmental Science &amp; Technology 51, 12246-12253 (2017).</t>
    </r>
    <phoneticPr fontId="5" type="noConversion"/>
  </si>
  <si>
    <t>N95 Mask</t>
    <phoneticPr fontId="5" type="noConversion"/>
  </si>
  <si>
    <t>% PP (N95)</t>
    <phoneticPr fontId="5" type="noConversion"/>
  </si>
  <si>
    <t>% PU (N95)</t>
    <phoneticPr fontId="5" type="noConversion"/>
  </si>
  <si>
    <t>%Global market share</t>
    <phoneticPr fontId="5" type="noConversion"/>
  </si>
  <si>
    <t>Mismanaged plastic waste (kg/capita/day)</t>
    <phoneticPr fontId="5" type="noConversion"/>
  </si>
  <si>
    <t>high sceanrio</t>
    <phoneticPr fontId="5" type="noConversion"/>
  </si>
  <si>
    <t>Single weight of packaging(kg, minimum)</t>
    <phoneticPr fontId="5" type="noConversion"/>
  </si>
  <si>
    <t>Single weight of packaging(kg, maximum)</t>
    <phoneticPr fontId="5" type="noConversion"/>
  </si>
  <si>
    <t>Scenario</t>
    <phoneticPr fontId="5" type="noConversion"/>
  </si>
  <si>
    <t>Type of plastic</t>
    <phoneticPr fontId="5" type="noConversion"/>
  </si>
  <si>
    <t>Hospital</t>
    <phoneticPr fontId="5" type="noConversion"/>
  </si>
  <si>
    <t>ABS</t>
    <phoneticPr fontId="5" type="noConversion"/>
  </si>
  <si>
    <t>PVC</t>
    <phoneticPr fontId="5" type="noConversion"/>
  </si>
  <si>
    <t>PE</t>
    <phoneticPr fontId="5" type="noConversion"/>
  </si>
  <si>
    <t>PS</t>
    <phoneticPr fontId="5" type="noConversion"/>
  </si>
  <si>
    <t>PP</t>
    <phoneticPr fontId="5" type="noConversion"/>
  </si>
  <si>
    <t>All</t>
    <phoneticPr fontId="5" type="noConversion"/>
  </si>
  <si>
    <t>Test Kits</t>
    <phoneticPr fontId="5" type="noConversion"/>
  </si>
  <si>
    <t>PU</t>
    <phoneticPr fontId="5" type="noConversion"/>
  </si>
  <si>
    <t>General Population PPE</t>
    <phoneticPr fontId="5" type="noConversion"/>
  </si>
  <si>
    <t>Express Delivery Packaging</t>
    <phoneticPr fontId="5" type="noConversion"/>
  </si>
  <si>
    <t>Country</t>
    <phoneticPr fontId="5" type="noConversion"/>
  </si>
  <si>
    <t>Taobao</t>
    <phoneticPr fontId="5" type="noConversion"/>
  </si>
  <si>
    <t>China</t>
    <phoneticPr fontId="5" type="noConversion"/>
  </si>
  <si>
    <t>Tmall</t>
    <phoneticPr fontId="5" type="noConversion"/>
  </si>
  <si>
    <t>US</t>
    <phoneticPr fontId="5" type="noConversion"/>
  </si>
  <si>
    <t>Japan</t>
    <phoneticPr fontId="5" type="noConversion"/>
  </si>
  <si>
    <t>Amazon</t>
    <phoneticPr fontId="5" type="noConversion"/>
  </si>
  <si>
    <t>Germany</t>
    <phoneticPr fontId="5" type="noConversion"/>
  </si>
  <si>
    <t>JD.com</t>
    <phoneticPr fontId="5" type="noConversion"/>
  </si>
  <si>
    <t>UK</t>
    <phoneticPr fontId="5" type="noConversion"/>
  </si>
  <si>
    <t>Russia</t>
    <phoneticPr fontId="5" type="noConversion"/>
  </si>
  <si>
    <t>eBay</t>
    <phoneticPr fontId="5" type="noConversion"/>
  </si>
  <si>
    <t>Walmart</t>
    <phoneticPr fontId="5" type="noConversion"/>
  </si>
  <si>
    <t>India</t>
    <phoneticPr fontId="5" type="noConversion"/>
  </si>
  <si>
    <t>France</t>
    <phoneticPr fontId="5" type="noConversion"/>
  </si>
  <si>
    <t>Italy</t>
    <phoneticPr fontId="5" type="noConversion"/>
  </si>
  <si>
    <t>Canada</t>
    <phoneticPr fontId="5" type="noConversion"/>
  </si>
  <si>
    <t>Australia</t>
    <phoneticPr fontId="5" type="noConversion"/>
  </si>
  <si>
    <t>Brazil</t>
    <phoneticPr fontId="5" type="noConversion"/>
  </si>
  <si>
    <t>Norway</t>
    <phoneticPr fontId="5" type="noConversion"/>
  </si>
  <si>
    <t>Others</t>
    <phoneticPr fontId="5" type="noConversion"/>
  </si>
  <si>
    <t>Notes:</t>
    <phoneticPr fontId="5" type="noConversion"/>
  </si>
  <si>
    <t>Online Commerce</t>
    <phoneticPr fontId="5" type="noConversion"/>
  </si>
  <si>
    <t>%</t>
    <phoneticPr fontId="5" type="noConversion"/>
  </si>
  <si>
    <t>Source</t>
    <phoneticPr fontId="5" type="noConversion"/>
  </si>
  <si>
    <r>
      <rPr>
        <b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 https://www.alibabagroup.com/reports/fy2020/ar/ebook/en/index.html</t>
    </r>
    <phoneticPr fontId="5" type="noConversion"/>
  </si>
  <si>
    <r>
      <rPr>
        <b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https://ir.aboutamazon.com/annual-reports-proxies-and-shareholder-letters/default.aspx</t>
    </r>
    <phoneticPr fontId="5" type="noConversion"/>
  </si>
  <si>
    <r>
      <rPr>
        <b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https://ir.jd.com/quarterly-results</t>
    </r>
    <phoneticPr fontId="5" type="noConversion"/>
  </si>
  <si>
    <r>
      <rPr>
        <b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https://investors.ebayinc.com/financial-information/financial-summary/default.aspx</t>
    </r>
    <phoneticPr fontId="5" type="noConversion"/>
  </si>
  <si>
    <r>
      <t>54.19</t>
    </r>
    <r>
      <rPr>
        <vertAlign val="superscript"/>
        <sz val="11"/>
        <color theme="1"/>
        <rFont val="Calibri"/>
        <family val="2"/>
      </rPr>
      <t>2</t>
    </r>
    <phoneticPr fontId="5" type="noConversion"/>
  </si>
  <si>
    <t>Sources</t>
    <phoneticPr fontId="5" type="noConversion"/>
  </si>
  <si>
    <t>Mean</t>
    <phoneticPr fontId="5" type="noConversion"/>
  </si>
  <si>
    <t>-</t>
    <phoneticPr fontId="5" type="noConversion"/>
  </si>
  <si>
    <r>
      <t>Hospitalization</t>
    </r>
    <r>
      <rPr>
        <b/>
        <vertAlign val="superscript"/>
        <sz val="11"/>
        <rFont val="Calibri"/>
        <family val="2"/>
      </rPr>
      <t>d</t>
    </r>
    <phoneticPr fontId="5" type="noConversion"/>
  </si>
  <si>
    <r>
      <t>% Plastic in waste stream</t>
    </r>
    <r>
      <rPr>
        <b/>
        <vertAlign val="superscript"/>
        <sz val="11"/>
        <rFont val="Calibri"/>
        <family val="2"/>
      </rPr>
      <t>e</t>
    </r>
    <phoneticPr fontId="5" type="noConversion"/>
  </si>
  <si>
    <r>
      <t>Level of treatment and disposal</t>
    </r>
    <r>
      <rPr>
        <b/>
        <vertAlign val="superscript"/>
        <sz val="11"/>
        <rFont val="Calibri"/>
        <family val="2"/>
      </rPr>
      <t>f</t>
    </r>
    <phoneticPr fontId="5" type="noConversion"/>
  </si>
  <si>
    <t>% Mismanaged waste</t>
    <phoneticPr fontId="5" type="noConversion"/>
  </si>
  <si>
    <r>
      <t>d</t>
    </r>
    <r>
      <rPr>
        <sz val="11"/>
        <color theme="1"/>
        <rFont val="Calibri"/>
        <family val="2"/>
      </rPr>
      <t xml:space="preserve"> https://www.who.int/emergencies/diseases/novel-coronavirus-2019/question-and-answers-hub/q-a-detail/coronavirus-disease-covid-19</t>
    </r>
    <phoneticPr fontId="5" type="noConversion"/>
  </si>
  <si>
    <r>
      <t>e</t>
    </r>
    <r>
      <rPr>
        <sz val="11"/>
        <color theme="1"/>
        <rFont val="Calibri"/>
        <family val="2"/>
      </rPr>
      <t xml:space="preserve"> B.-K. Lee, M. J. Ellenbecker, R. Moure-Eraso, Analyses of the recycling potential of medical plastic wastes. Waste Management 22, 461-470 (2002).</t>
    </r>
    <phoneticPr fontId="5" type="noConversion"/>
  </si>
  <si>
    <r>
      <t>Waste generation rate</t>
    </r>
    <r>
      <rPr>
        <b/>
        <vertAlign val="superscript"/>
        <sz val="11"/>
        <rFont val="Calibri"/>
        <family val="2"/>
      </rPr>
      <t>b</t>
    </r>
    <r>
      <rPr>
        <b/>
        <sz val="11"/>
        <rFont val="Calibri"/>
        <family val="2"/>
      </rPr>
      <t xml:space="preserve"> (kg/test)</t>
    </r>
    <phoneticPr fontId="5" type="noConversion"/>
  </si>
  <si>
    <r>
      <t>% Plastic in waste stream</t>
    </r>
    <r>
      <rPr>
        <b/>
        <vertAlign val="superscript"/>
        <sz val="11"/>
        <rFont val="Calibri"/>
        <family val="2"/>
      </rPr>
      <t>b</t>
    </r>
    <phoneticPr fontId="5" type="noConversion"/>
  </si>
  <si>
    <r>
      <t>b</t>
    </r>
    <r>
      <rPr>
        <sz val="11"/>
        <color theme="1"/>
        <rFont val="Calibri"/>
        <family val="2"/>
      </rPr>
      <t xml:space="preserve"> https://korea.mfa.gov.ua/storage/app/sites/45/uploaded-files/solgent-covid-19-detection-kit-22-mar-2020-by-caremilleeng.pdf</t>
    </r>
    <phoneticPr fontId="5" type="noConversion"/>
  </si>
  <si>
    <r>
      <t>% Global share of mask production</t>
    </r>
    <r>
      <rPr>
        <b/>
        <vertAlign val="superscript"/>
        <sz val="11"/>
        <rFont val="Calibri"/>
        <family val="2"/>
      </rPr>
      <t>a</t>
    </r>
    <phoneticPr fontId="5" type="noConversion"/>
  </si>
  <si>
    <r>
      <t>% Plastic in waste stream</t>
    </r>
    <r>
      <rPr>
        <b/>
        <vertAlign val="superscript"/>
        <sz val="11"/>
        <rFont val="Calibri"/>
        <family val="2"/>
      </rPr>
      <t>c, d</t>
    </r>
    <phoneticPr fontId="5" type="noConversion"/>
  </si>
  <si>
    <r>
      <t>Net weight of a disposable medical surgical mask</t>
    </r>
    <r>
      <rPr>
        <vertAlign val="superscript"/>
        <sz val="11"/>
        <rFont val="Calibri"/>
        <family val="2"/>
      </rPr>
      <t>c</t>
    </r>
    <r>
      <rPr>
        <sz val="11"/>
        <rFont val="Calibri"/>
        <family val="2"/>
      </rPr>
      <t>(kg)</t>
    </r>
    <phoneticPr fontId="5" type="noConversion"/>
  </si>
  <si>
    <r>
      <t>Gross weight of a disposable medical surgical mask</t>
    </r>
    <r>
      <rPr>
        <vertAlign val="superscript"/>
        <sz val="11"/>
        <rFont val="Calibri"/>
        <family val="2"/>
      </rPr>
      <t>c</t>
    </r>
    <r>
      <rPr>
        <sz val="11"/>
        <rFont val="Calibri"/>
        <family val="2"/>
      </rPr>
      <t>(kg)</t>
    </r>
    <phoneticPr fontId="5" type="noConversion"/>
  </si>
  <si>
    <r>
      <t>Net weight of a KN95 mask</t>
    </r>
    <r>
      <rPr>
        <vertAlign val="superscript"/>
        <sz val="11"/>
        <rFont val="Calibri"/>
        <family val="2"/>
      </rPr>
      <t>d</t>
    </r>
    <r>
      <rPr>
        <sz val="11"/>
        <rFont val="Calibri"/>
        <family val="2"/>
      </rPr>
      <t>(kg)</t>
    </r>
    <phoneticPr fontId="5" type="noConversion"/>
  </si>
  <si>
    <r>
      <t>Gross weight of a KN95 mask</t>
    </r>
    <r>
      <rPr>
        <vertAlign val="superscript"/>
        <sz val="11"/>
        <rFont val="Calibri"/>
        <family val="2"/>
      </rPr>
      <t>d</t>
    </r>
    <r>
      <rPr>
        <sz val="11"/>
        <rFont val="Calibri"/>
        <family val="2"/>
      </rPr>
      <t>(kg)</t>
    </r>
    <phoneticPr fontId="5" type="noConversion"/>
  </si>
  <si>
    <r>
      <t>Chinese mask production</t>
    </r>
    <r>
      <rPr>
        <vertAlign val="superscript"/>
        <sz val="11"/>
        <rFont val="Calibri"/>
        <family val="2"/>
      </rPr>
      <t>e</t>
    </r>
    <r>
      <rPr>
        <sz val="11"/>
        <rFont val="Calibri"/>
        <family val="2"/>
      </rPr>
      <t>(billion/day)</t>
    </r>
    <phoneticPr fontId="5" type="noConversion"/>
  </si>
  <si>
    <r>
      <t>The average number of days a mask is used</t>
    </r>
    <r>
      <rPr>
        <vertAlign val="superscript"/>
        <sz val="11"/>
        <rFont val="Calibri"/>
        <family val="2"/>
      </rPr>
      <t>f</t>
    </r>
    <phoneticPr fontId="5" type="noConversion"/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</si>
  <si>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https://www.zhihu.com/zvideo/1233468453454741504</t>
    </r>
    <phoneticPr fontId="5" type="noConversion"/>
  </si>
  <si>
    <r>
      <rPr>
        <b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http://www.an-dum.com/media/KN95%20Brochure%20-%2020200428.pdf</t>
    </r>
    <phoneticPr fontId="5" type="noConversion"/>
  </si>
  <si>
    <r>
      <rPr>
        <b/>
        <sz val="12"/>
        <color theme="1"/>
        <rFont val="Calibri"/>
        <family val="2"/>
      </rPr>
      <t>e</t>
    </r>
    <r>
      <rPr>
        <sz val="12"/>
        <color theme="1"/>
        <rFont val="Calibri"/>
        <family val="2"/>
      </rPr>
      <t xml:space="preserve"> https://www.zhihu.com/zvideo/1233468453454741504</t>
    </r>
    <phoneticPr fontId="5" type="noConversion"/>
  </si>
  <si>
    <r>
      <rPr>
        <b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 xml:space="preserve"> https://www.dydata.io/datastore/detail/1854035995561955328/</t>
    </r>
    <phoneticPr fontId="5" type="noConversion"/>
  </si>
  <si>
    <r>
      <t>%Global market share</t>
    </r>
    <r>
      <rPr>
        <b/>
        <vertAlign val="superscript"/>
        <sz val="11"/>
        <rFont val="Calibri"/>
        <family val="2"/>
      </rPr>
      <t>a</t>
    </r>
    <phoneticPr fontId="5" type="noConversion"/>
  </si>
  <si>
    <r>
      <t>% Plastic in waste stream</t>
    </r>
    <r>
      <rPr>
        <b/>
        <vertAlign val="superscript"/>
        <sz val="11"/>
        <rFont val="Calibri"/>
        <family val="2"/>
      </rPr>
      <t>b, d</t>
    </r>
    <phoneticPr fontId="5" type="noConversion"/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</si>
  <si>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"The Global Express Delivery Development Report", Development &amp; Reaserch Center of the State Post Bureau (2018).</t>
    </r>
    <phoneticPr fontId="5" type="noConversion"/>
  </si>
  <si>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https://ec.europa.eu/eurostat/statistics-explained/index.php/Packaging_waste_statistics</t>
    </r>
    <phoneticPr fontId="5" type="noConversion"/>
  </si>
  <si>
    <r>
      <rPr>
        <b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Pitney Bowes (2018), http://news.pb.com/article_display.cfm?article_id=5910</t>
    </r>
    <phoneticPr fontId="5" type="noConversion"/>
  </si>
  <si>
    <r>
      <rPr>
        <b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H. Duan, G. Song, S. Qu, X. Dong, M. Xu, Post-consumer packaging waste from express delivery in China. Resources, Conservation and Recycling 144, 137-143 (2019).</t>
    </r>
    <phoneticPr fontId="5" type="noConversion"/>
  </si>
  <si>
    <r>
      <t>Number of packaging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(billion, 2019)</t>
    </r>
    <phoneticPr fontId="5" type="noConversion"/>
  </si>
  <si>
    <r>
      <t>Number of packaging</t>
    </r>
    <r>
      <rPr>
        <vertAlign val="superscript"/>
        <sz val="11"/>
        <rFont val="Calibri"/>
        <family val="2"/>
      </rPr>
      <t>d</t>
    </r>
    <r>
      <rPr>
        <sz val="11"/>
        <rFont val="Calibri"/>
        <family val="2"/>
      </rPr>
      <t>(billion)</t>
    </r>
    <phoneticPr fontId="5" type="noConversion"/>
  </si>
  <si>
    <r>
      <t>Weight of packaging</t>
    </r>
    <r>
      <rPr>
        <vertAlign val="superscript"/>
        <sz val="11"/>
        <rFont val="Calibri"/>
        <family val="2"/>
      </rPr>
      <t>d</t>
    </r>
    <r>
      <rPr>
        <sz val="11"/>
        <rFont val="Calibri"/>
        <family val="2"/>
      </rPr>
      <t>(million tons, minimum)</t>
    </r>
    <phoneticPr fontId="5" type="noConversion"/>
  </si>
  <si>
    <r>
      <t>Weight of packaging</t>
    </r>
    <r>
      <rPr>
        <vertAlign val="superscript"/>
        <sz val="11"/>
        <rFont val="Calibri"/>
        <family val="2"/>
      </rPr>
      <t>d</t>
    </r>
    <r>
      <rPr>
        <sz val="11"/>
        <rFont val="Calibri"/>
        <family val="2"/>
      </rPr>
      <t>(million tons, maximum)</t>
    </r>
    <phoneticPr fontId="5" type="noConversion"/>
  </si>
  <si>
    <r>
      <t>Mask Production</t>
    </r>
    <r>
      <rPr>
        <b/>
        <vertAlign val="superscript"/>
        <sz val="11"/>
        <rFont val="Calibri"/>
        <family val="2"/>
      </rPr>
      <t>1</t>
    </r>
    <r>
      <rPr>
        <b/>
        <sz val="11"/>
        <rFont val="Calibri"/>
        <family val="2"/>
      </rPr>
      <t xml:space="preserve"> (million/day)</t>
    </r>
    <phoneticPr fontId="5" type="noConversion"/>
  </si>
  <si>
    <t>%YoY*</t>
    <phoneticPr fontId="5" type="noConversion"/>
  </si>
  <si>
    <r>
      <t>*</t>
    </r>
    <r>
      <rPr>
        <sz val="11"/>
        <rFont val="Calibri"/>
        <family val="2"/>
      </rPr>
      <t xml:space="preserve">  Year-on-year change of online transaction revenues. Based on the annual financial statement of 2020.</t>
    </r>
    <phoneticPr fontId="5" type="noConversion"/>
  </si>
  <si>
    <r>
      <rPr>
        <b/>
        <sz val="11"/>
        <color theme="1"/>
        <rFont val="Calibri"/>
        <family val="2"/>
      </rPr>
      <t xml:space="preserve">1 </t>
    </r>
    <r>
      <rPr>
        <sz val="11"/>
        <color theme="1"/>
        <rFont val="Calibri"/>
        <family val="2"/>
      </rPr>
      <t>https://www.zhihu.com/zvideo/1233468453454741504</t>
    </r>
    <phoneticPr fontId="5" type="noConversion"/>
  </si>
  <si>
    <r>
      <rPr>
        <b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https://www.benzinga.com/pressreleases/20/08/ab17235188/face-mask-market-2020-global-industry-size-share-price-trend-and-forecast-to-2025#/:~:text=The%20total%20production%20of%20masks%20will%20be%20estimated,excess%20mask%20production%20capacity%20will%20face%20greater%20adjustment.</t>
    </r>
    <phoneticPr fontId="5" type="noConversion"/>
  </si>
  <si>
    <t>-</t>
  </si>
  <si>
    <t>Extra packaging(billion, 2020.01.01-2021.06.06)</t>
    <phoneticPr fontId="5" type="noConversion"/>
  </si>
  <si>
    <t>Year</t>
    <phoneticPr fontId="5" type="noConversion"/>
  </si>
  <si>
    <r>
      <t>73</t>
    </r>
    <r>
      <rPr>
        <vertAlign val="superscript"/>
        <sz val="11"/>
        <rFont val="Calibri"/>
        <family val="2"/>
      </rPr>
      <t>5</t>
    </r>
    <phoneticPr fontId="5" type="noConversion"/>
  </si>
  <si>
    <r>
      <t>44</t>
    </r>
    <r>
      <rPr>
        <vertAlign val="superscript"/>
        <sz val="11"/>
        <rFont val="Calibri"/>
        <family val="2"/>
      </rPr>
      <t>6</t>
    </r>
    <phoneticPr fontId="5" type="noConversion"/>
  </si>
  <si>
    <r>
      <t>49</t>
    </r>
    <r>
      <rPr>
        <vertAlign val="superscript"/>
        <sz val="11"/>
        <rFont val="Calibri"/>
        <family val="2"/>
      </rPr>
      <t>7</t>
    </r>
    <phoneticPr fontId="5" type="noConversion"/>
  </si>
  <si>
    <r>
      <t>24</t>
    </r>
    <r>
      <rPr>
        <vertAlign val="superscript"/>
        <sz val="11"/>
        <rFont val="Calibri"/>
        <family val="2"/>
      </rPr>
      <t>8</t>
    </r>
    <phoneticPr fontId="5" type="noConversion"/>
  </si>
  <si>
    <r>
      <t>44</t>
    </r>
    <r>
      <rPr>
        <vertAlign val="superscript"/>
        <sz val="11"/>
        <rFont val="Calibri"/>
        <family val="2"/>
      </rPr>
      <t>9</t>
    </r>
    <phoneticPr fontId="5" type="noConversion"/>
  </si>
  <si>
    <r>
      <rPr>
        <b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 xml:space="preserve"> https://doc.irasia.com/listco/hk/alibabagroup/interim/2021/intrep.pdf</t>
    </r>
    <phoneticPr fontId="5" type="noConversion"/>
  </si>
  <si>
    <r>
      <rPr>
        <b/>
        <sz val="11"/>
        <rFont val="Calibri"/>
        <family val="2"/>
      </rPr>
      <t>9</t>
    </r>
    <r>
      <rPr>
        <sz val="11"/>
        <rFont val="Calibri"/>
        <family val="2"/>
      </rPr>
      <t xml:space="preserve"> https://ir.aboutamazon.com/quarterly-results/default.aspx</t>
    </r>
    <phoneticPr fontId="5" type="noConversion"/>
  </si>
  <si>
    <r>
      <t>9</t>
    </r>
    <r>
      <rPr>
        <vertAlign val="superscript"/>
        <sz val="11"/>
        <color theme="1"/>
        <rFont val="Calibri"/>
        <family val="2"/>
      </rPr>
      <t>3</t>
    </r>
    <phoneticPr fontId="5" type="noConversion"/>
  </si>
  <si>
    <r>
      <t>23</t>
    </r>
    <r>
      <rPr>
        <vertAlign val="superscript"/>
        <sz val="11"/>
        <color theme="1"/>
        <rFont val="Calibri"/>
        <family val="2"/>
      </rPr>
      <t>3</t>
    </r>
    <phoneticPr fontId="5" type="noConversion"/>
  </si>
  <si>
    <r>
      <t>38</t>
    </r>
    <r>
      <rPr>
        <vertAlign val="superscript"/>
        <sz val="11"/>
        <rFont val="Calibri"/>
        <family val="2"/>
      </rPr>
      <t>4</t>
    </r>
    <phoneticPr fontId="5" type="noConversion"/>
  </si>
  <si>
    <r>
      <t>43</t>
    </r>
    <r>
      <rPr>
        <vertAlign val="superscript"/>
        <sz val="11"/>
        <rFont val="Calibri"/>
        <family val="2"/>
      </rPr>
      <t>5</t>
    </r>
    <phoneticPr fontId="5" type="noConversion"/>
  </si>
  <si>
    <r>
      <t>23</t>
    </r>
    <r>
      <rPr>
        <vertAlign val="superscript"/>
        <sz val="11"/>
        <rFont val="Calibri"/>
        <family val="2"/>
      </rPr>
      <t>6</t>
    </r>
    <phoneticPr fontId="5" type="noConversion"/>
  </si>
  <si>
    <r>
      <rPr>
        <b/>
        <sz val="11"/>
        <color theme="1"/>
        <rFont val="Calibri"/>
        <family val="2"/>
      </rPr>
      <t>highlight</t>
    </r>
    <r>
      <rPr>
        <sz val="11"/>
        <color theme="1"/>
        <rFont val="Calibri"/>
        <family val="2"/>
      </rPr>
      <t>: https://www.worldometers.info/coronavirus/#countries, Coronavirus (COVID-19) statistics</t>
    </r>
    <phoneticPr fontId="5" type="noConversion"/>
  </si>
  <si>
    <r>
      <rPr>
        <b/>
        <sz val="11"/>
        <color theme="1"/>
        <rFont val="Calibri"/>
        <family val="2"/>
      </rPr>
      <t>7</t>
    </r>
    <r>
      <rPr>
        <sz val="11"/>
        <color theme="1"/>
        <rFont val="Calibri"/>
        <family val="2"/>
      </rPr>
      <t xml:space="preserve"> https://stock.walmart.com/investors/financial-information/quarterly-results/default.aspx</t>
    </r>
    <phoneticPr fontId="5" type="noConversion"/>
  </si>
  <si>
    <r>
      <rPr>
        <b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Pitney Bowes (2018), http://news.pb.com/article_display.cfm?article_id=5910</t>
    </r>
    <phoneticPr fontId="5" type="noConversion"/>
  </si>
  <si>
    <r>
      <t>Number of express parcels</t>
    </r>
    <r>
      <rPr>
        <b/>
        <vertAlign val="superscript"/>
        <sz val="11"/>
        <rFont val="Calibri"/>
        <family val="2"/>
      </rPr>
      <t>10</t>
    </r>
    <r>
      <rPr>
        <b/>
        <sz val="11"/>
        <rFont val="Calibri"/>
        <family val="2"/>
      </rPr>
      <t xml:space="preserve"> (billion)</t>
    </r>
    <phoneticPr fontId="5" type="noConversion"/>
  </si>
  <si>
    <r>
      <t>80</t>
    </r>
    <r>
      <rPr>
        <vertAlign val="superscript"/>
        <sz val="11"/>
        <rFont val="Calibri"/>
        <family val="2"/>
      </rPr>
      <t>7</t>
    </r>
    <phoneticPr fontId="5" type="noConversion"/>
  </si>
  <si>
    <t>2021(Q1)</t>
    <phoneticPr fontId="5" type="noConversion"/>
  </si>
  <si>
    <r>
      <rPr>
        <b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https://www.healthmark.ca/DATA/DOCUMENT/Healthmark_NON27376_Face_Mask.pdf</t>
    </r>
    <phoneticPr fontId="5" type="noConversion"/>
  </si>
  <si>
    <t>Days(2020.01.01-2021.08.23)</t>
    <phoneticPr fontId="5" type="noConversion"/>
  </si>
  <si>
    <t>Antigua and Barbuda</t>
    <phoneticPr fontId="5" type="noConversion"/>
  </si>
  <si>
    <t>Barbados</t>
    <phoneticPr fontId="5" type="noConversion"/>
  </si>
  <si>
    <t>first scenario</t>
    <phoneticPr fontId="5" type="noConversion"/>
  </si>
  <si>
    <t>second scenario</t>
    <phoneticPr fontId="5" type="noConversion"/>
  </si>
  <si>
    <t>third scenario</t>
    <phoneticPr fontId="5" type="noConversion"/>
  </si>
  <si>
    <r>
      <t>% Plastic in waste stream</t>
    </r>
    <r>
      <rPr>
        <b/>
        <vertAlign val="superscript"/>
        <sz val="11"/>
        <rFont val="Calibri"/>
        <family val="2"/>
      </rPr>
      <t>d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</si>
</sst>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 * #,##0_ ;_ * \-#,##0_ ;_ * &quot;-&quot;_ ;_ @_ "/>
    <numFmt numFmtId="176" formatCode="#,##0_ "/>
    <numFmt numFmtId="177" formatCode="#,##0_);[Red]\(#,##0\)"/>
    <numFmt numFmtId="178" formatCode="#\ ###\ ###\ ##0;\-#\ ###\ ###\ ##0;0"/>
    <numFmt numFmtId="179" formatCode="0.0"/>
    <numFmt numFmtId="180" formatCode="0.00_);[Red]\(0.00\)"/>
    <numFmt numFmtId="181" formatCode="0_ "/>
    <numFmt numFmtId="182" formatCode="0.0_);[Red]\(0.0\)"/>
    <numFmt numFmtId="183" formatCode="0.0000_);[Red]\(0.0000\)"/>
    <numFmt numFmtId="184" formatCode="#,##0.00_ "/>
    <numFmt numFmtId="185" formatCode="0_);[Red]\(0\)"/>
    <numFmt numFmtId="186" formatCode="#,##0.0000_);[Red]\(#,##0.0000\)"/>
    <numFmt numFmtId="187" formatCode="0.0_ "/>
    <numFmt numFmtId="188" formatCode="#,##0.0000_ "/>
    <numFmt numFmtId="189" formatCode="0.00_ "/>
    <numFmt numFmtId="190" formatCode="#,##0.0000"/>
    <numFmt numFmtId="191" formatCode="0.000_ "/>
    <numFmt numFmtId="192" formatCode="#,##0.00_);[Red]\(#,##0.00\)"/>
    <numFmt numFmtId="193" formatCode="#,##0.000_);[Red]\(#,##0.000\)"/>
    <numFmt numFmtId="194" formatCode="0.0000_ "/>
    <numFmt numFmtId="195" formatCode="#,##0.0_ "/>
  </numFmts>
  <fonts count="28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等线"/>
      <family val="2"/>
      <scheme val="minor"/>
    </font>
    <font>
      <sz val="10"/>
      <name val="MS Sans Serif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111111"/>
      <name val="Calibri"/>
      <family val="2"/>
    </font>
    <font>
      <sz val="11"/>
      <name val="宋体"/>
      <family val="3"/>
      <charset val="134"/>
    </font>
    <font>
      <b/>
      <vertAlign val="superscript"/>
      <sz val="11"/>
      <name val="Calibri"/>
      <family val="2"/>
    </font>
    <font>
      <sz val="10.5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name val="Calibri"/>
      <family val="2"/>
    </font>
    <font>
      <sz val="10.5"/>
      <color rgb="FFFF0000"/>
      <name val="宋体"/>
      <family val="3"/>
      <charset val="134"/>
    </font>
    <font>
      <sz val="11"/>
      <name val="等线"/>
      <family val="2"/>
      <charset val="134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5E5E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0" borderId="0"/>
    <xf numFmtId="0" fontId="10" fillId="0" borderId="0"/>
  </cellStyleXfs>
  <cellXfs count="254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176" fontId="7" fillId="0" borderId="0" xfId="4" applyNumberFormat="1" applyFont="1" applyAlignment="1">
      <alignment horizontal="right"/>
    </xf>
    <xf numFmtId="10" fontId="7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5" applyFont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0" fontId="7" fillId="0" borderId="0" xfId="4" applyFont="1" applyAlignment="1">
      <alignment horizontal="left" vertical="center" wrapText="1"/>
    </xf>
    <xf numFmtId="178" fontId="7" fillId="0" borderId="0" xfId="4" applyNumberFormat="1" applyFont="1" applyAlignment="1">
      <alignment horizontal="right"/>
    </xf>
    <xf numFmtId="0" fontId="8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11" fillId="0" borderId="0" xfId="0" applyFont="1" applyBorder="1" applyAlignment="1">
      <alignment horizontal="right" vertical="center"/>
    </xf>
    <xf numFmtId="41" fontId="12" fillId="0" borderId="0" xfId="0" applyNumberFormat="1" applyFont="1" applyFill="1" applyBorder="1" applyAlignment="1">
      <alignment horizontal="right" vertical="center"/>
    </xf>
    <xf numFmtId="10" fontId="11" fillId="0" borderId="0" xfId="0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3" applyFont="1" applyFill="1" applyBorder="1" applyAlignment="1">
      <alignment horizontal="center"/>
    </xf>
    <xf numFmtId="9" fontId="12" fillId="6" borderId="8" xfId="3" applyNumberFormat="1" applyFont="1" applyFill="1" applyBorder="1" applyAlignment="1">
      <alignment horizontal="center" vertical="center" wrapText="1"/>
    </xf>
    <xf numFmtId="180" fontId="17" fillId="0" borderId="0" xfId="0" applyNumberFormat="1" applyFont="1" applyFill="1" applyBorder="1" applyAlignment="1">
      <alignment horizontal="right" vertical="top" wrapText="1"/>
    </xf>
    <xf numFmtId="177" fontId="17" fillId="0" borderId="0" xfId="0" applyNumberFormat="1" applyFont="1" applyFill="1" applyBorder="1" applyAlignment="1">
      <alignment horizontal="right" vertical="top" wrapText="1"/>
    </xf>
    <xf numFmtId="0" fontId="8" fillId="0" borderId="0" xfId="0" applyFont="1">
      <alignment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177" fontId="0" fillId="0" borderId="0" xfId="0" applyNumberFormat="1">
      <alignment vertical="center"/>
    </xf>
    <xf numFmtId="182" fontId="7" fillId="0" borderId="0" xfId="0" applyNumberFormat="1" applyFont="1" applyFill="1" applyBorder="1" applyAlignment="1">
      <alignment vertical="center"/>
    </xf>
    <xf numFmtId="182" fontId="7" fillId="0" borderId="0" xfId="0" applyNumberFormat="1" applyFont="1" applyFill="1" applyAlignment="1">
      <alignment vertical="center"/>
    </xf>
    <xf numFmtId="182" fontId="18" fillId="0" borderId="9" xfId="0" applyNumberFormat="1" applyFont="1" applyFill="1" applyBorder="1" applyAlignment="1">
      <alignment vertical="top" wrapText="1"/>
    </xf>
    <xf numFmtId="0" fontId="15" fillId="6" borderId="2" xfId="0" applyFont="1" applyFill="1" applyBorder="1" applyAlignment="1">
      <alignment horizontal="center" vertical="center" wrapText="1"/>
    </xf>
    <xf numFmtId="181" fontId="8" fillId="0" borderId="0" xfId="3" applyNumberFormat="1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3" applyFill="1" applyBorder="1">
      <alignment vertical="center"/>
    </xf>
    <xf numFmtId="0" fontId="8" fillId="0" borderId="0" xfId="3" applyFont="1" applyFill="1" applyBorder="1">
      <alignment vertical="center"/>
    </xf>
    <xf numFmtId="184" fontId="4" fillId="0" borderId="0" xfId="0" applyNumberFormat="1" applyFont="1" applyBorder="1">
      <alignment vertical="center"/>
    </xf>
    <xf numFmtId="0" fontId="11" fillId="0" borderId="0" xfId="0" applyFont="1" applyFill="1" applyBorder="1">
      <alignment vertical="center"/>
    </xf>
    <xf numFmtId="9" fontId="17" fillId="0" borderId="0" xfId="0" applyNumberFormat="1" applyFont="1" applyFill="1" applyBorder="1" applyAlignment="1">
      <alignment horizontal="right" vertical="top" wrapText="1"/>
    </xf>
    <xf numFmtId="0" fontId="19" fillId="0" borderId="0" xfId="0" applyFont="1" applyBorder="1">
      <alignment vertical="center"/>
    </xf>
    <xf numFmtId="185" fontId="8" fillId="0" borderId="0" xfId="3" applyNumberFormat="1" applyFont="1" applyFill="1" applyBorder="1">
      <alignment vertical="center"/>
    </xf>
    <xf numFmtId="185" fontId="8" fillId="0" borderId="0" xfId="1" applyNumberFormat="1" applyFont="1" applyFill="1" applyBorder="1" applyAlignment="1"/>
    <xf numFmtId="185" fontId="8" fillId="0" borderId="0" xfId="1" applyNumberFormat="1" applyFont="1" applyFill="1" applyBorder="1">
      <alignment vertical="center"/>
    </xf>
    <xf numFmtId="181" fontId="7" fillId="0" borderId="0" xfId="0" applyNumberFormat="1" applyFont="1" applyBorder="1">
      <alignment vertical="center"/>
    </xf>
    <xf numFmtId="176" fontId="8" fillId="0" borderId="0" xfId="3" applyNumberFormat="1" applyFont="1" applyFill="1" applyBorder="1">
      <alignment vertical="center"/>
    </xf>
    <xf numFmtId="180" fontId="8" fillId="0" borderId="0" xfId="3" applyNumberFormat="1" applyFont="1" applyFill="1" applyBorder="1">
      <alignment vertical="center"/>
    </xf>
    <xf numFmtId="185" fontId="7" fillId="0" borderId="0" xfId="0" applyNumberFormat="1" applyFont="1" applyBorder="1">
      <alignment vertical="center"/>
    </xf>
    <xf numFmtId="185" fontId="17" fillId="0" borderId="0" xfId="0" applyNumberFormat="1" applyFont="1" applyFill="1" applyBorder="1" applyAlignment="1">
      <alignment horizontal="right" vertical="top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186" fontId="7" fillId="0" borderId="0" xfId="0" applyNumberFormat="1" applyFont="1" applyAlignment="1">
      <alignment horizontal="right" vertical="center"/>
    </xf>
    <xf numFmtId="185" fontId="7" fillId="0" borderId="0" xfId="0" applyNumberFormat="1" applyFont="1" applyAlignment="1">
      <alignment horizontal="right" vertical="center"/>
    </xf>
    <xf numFmtId="185" fontId="21" fillId="0" borderId="0" xfId="0" applyNumberFormat="1" applyFont="1" applyAlignment="1">
      <alignment horizontal="right" vertical="center"/>
    </xf>
    <xf numFmtId="180" fontId="7" fillId="0" borderId="0" xfId="0" applyNumberFormat="1" applyFont="1" applyAlignment="1">
      <alignment horizontal="right" vertical="center"/>
    </xf>
    <xf numFmtId="0" fontId="15" fillId="0" borderId="0" xfId="0" applyFont="1" applyFill="1" applyBorder="1" applyAlignment="1">
      <alignment horizontal="center" vertical="center" wrapText="1"/>
    </xf>
    <xf numFmtId="185" fontId="7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180" fontId="7" fillId="0" borderId="0" xfId="0" applyNumberFormat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176" fontId="8" fillId="0" borderId="0" xfId="0" applyNumberFormat="1" applyFont="1" applyAlignment="1">
      <alignment horizontal="right" vertical="center"/>
    </xf>
    <xf numFmtId="180" fontId="8" fillId="0" borderId="0" xfId="0" applyNumberFormat="1" applyFont="1" applyFill="1" applyBorder="1" applyAlignment="1"/>
    <xf numFmtId="180" fontId="7" fillId="0" borderId="0" xfId="0" applyNumberFormat="1" applyFont="1" applyBorder="1" applyAlignment="1">
      <alignment horizontal="right"/>
    </xf>
    <xf numFmtId="180" fontId="7" fillId="0" borderId="0" xfId="0" applyNumberFormat="1" applyFont="1" applyBorder="1" applyAlignment="1"/>
    <xf numFmtId="188" fontId="8" fillId="0" borderId="0" xfId="0" applyNumberFormat="1" applyFont="1" applyAlignment="1">
      <alignment horizontal="right" vertical="center"/>
    </xf>
    <xf numFmtId="188" fontId="8" fillId="0" borderId="0" xfId="0" applyNumberFormat="1" applyFont="1">
      <alignment vertical="center"/>
    </xf>
    <xf numFmtId="180" fontId="8" fillId="0" borderId="0" xfId="3" applyNumberFormat="1" applyFont="1" applyFill="1" applyBorder="1" applyAlignment="1"/>
    <xf numFmtId="184" fontId="8" fillId="0" borderId="0" xfId="0" applyNumberFormat="1" applyFont="1">
      <alignment vertical="center"/>
    </xf>
    <xf numFmtId="184" fontId="7" fillId="0" borderId="0" xfId="0" applyNumberFormat="1" applyFont="1">
      <alignment vertical="center"/>
    </xf>
    <xf numFmtId="189" fontId="7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185" fontId="8" fillId="0" borderId="0" xfId="0" applyNumberFormat="1" applyFont="1">
      <alignment vertical="center"/>
    </xf>
    <xf numFmtId="185" fontId="7" fillId="0" borderId="0" xfId="0" applyNumberFormat="1" applyFont="1">
      <alignment vertical="center"/>
    </xf>
    <xf numFmtId="190" fontId="1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88" fontId="0" fillId="0" borderId="0" xfId="0" applyNumberFormat="1">
      <alignment vertical="center"/>
    </xf>
    <xf numFmtId="0" fontId="12" fillId="5" borderId="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 applyBorder="1">
      <alignment vertical="center"/>
    </xf>
    <xf numFmtId="183" fontId="7" fillId="0" borderId="3" xfId="0" applyNumberFormat="1" applyFont="1" applyBorder="1">
      <alignment vertical="center"/>
    </xf>
    <xf numFmtId="183" fontId="7" fillId="0" borderId="0" xfId="0" applyNumberFormat="1" applyFont="1" applyFill="1" applyBorder="1">
      <alignment vertical="center"/>
    </xf>
    <xf numFmtId="183" fontId="7" fillId="0" borderId="0" xfId="0" applyNumberFormat="1" applyFont="1">
      <alignment vertical="center"/>
    </xf>
    <xf numFmtId="176" fontId="7" fillId="0" borderId="0" xfId="0" applyNumberFormat="1" applyFont="1" applyAlignment="1">
      <alignment horizontal="right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right" vertical="center"/>
    </xf>
    <xf numFmtId="180" fontId="7" fillId="0" borderId="0" xfId="0" applyNumberFormat="1" applyFont="1" applyBorder="1" applyAlignment="1">
      <alignment horizontal="right" vertical="center"/>
    </xf>
    <xf numFmtId="9" fontId="8" fillId="0" borderId="0" xfId="3" applyNumberFormat="1" applyFont="1" applyFill="1" applyBorder="1" applyAlignment="1">
      <alignment horizontal="center" vertical="center" wrapText="1"/>
    </xf>
    <xf numFmtId="177" fontId="7" fillId="0" borderId="0" xfId="0" applyNumberFormat="1" applyFont="1" applyBorder="1">
      <alignment vertical="center"/>
    </xf>
    <xf numFmtId="9" fontId="12" fillId="0" borderId="0" xfId="3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77" fontId="11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176" fontId="11" fillId="0" borderId="0" xfId="0" applyNumberFormat="1" applyFont="1" applyBorder="1">
      <alignment vertical="center"/>
    </xf>
    <xf numFmtId="176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4" fontId="7" fillId="0" borderId="15" xfId="0" applyNumberFormat="1" applyFont="1" applyBorder="1">
      <alignment vertical="center"/>
    </xf>
    <xf numFmtId="4" fontId="7" fillId="0" borderId="5" xfId="0" applyNumberFormat="1" applyFont="1" applyBorder="1">
      <alignment vertical="center"/>
    </xf>
    <xf numFmtId="4" fontId="7" fillId="0" borderId="0" xfId="0" applyNumberFormat="1" applyFont="1">
      <alignment vertical="center"/>
    </xf>
    <xf numFmtId="0" fontId="7" fillId="0" borderId="17" xfId="0" applyFont="1" applyBorder="1">
      <alignment vertical="center"/>
    </xf>
    <xf numFmtId="191" fontId="7" fillId="0" borderId="8" xfId="0" applyNumberFormat="1" applyFont="1" applyBorder="1">
      <alignment vertical="center"/>
    </xf>
    <xf numFmtId="189" fontId="7" fillId="0" borderId="15" xfId="0" applyNumberFormat="1" applyFont="1" applyBorder="1">
      <alignment vertical="center"/>
    </xf>
    <xf numFmtId="4" fontId="7" fillId="0" borderId="15" xfId="0" applyNumberFormat="1" applyFont="1" applyBorder="1" applyAlignment="1">
      <alignment horizontal="right" vertical="center"/>
    </xf>
    <xf numFmtId="191" fontId="7" fillId="0" borderId="8" xfId="0" applyNumberFormat="1" applyFont="1" applyBorder="1" applyAlignment="1">
      <alignment horizontal="right" vertical="center"/>
    </xf>
    <xf numFmtId="0" fontId="8" fillId="0" borderId="17" xfId="0" applyFont="1" applyFill="1" applyBorder="1" applyAlignment="1">
      <alignment horizontal="left" vertical="center"/>
    </xf>
    <xf numFmtId="0" fontId="11" fillId="0" borderId="7" xfId="0" applyFont="1" applyBorder="1">
      <alignment vertical="center"/>
    </xf>
    <xf numFmtId="4" fontId="11" fillId="0" borderId="5" xfId="0" applyNumberFormat="1" applyFont="1" applyBorder="1">
      <alignment vertical="center"/>
    </xf>
    <xf numFmtId="4" fontId="11" fillId="0" borderId="15" xfId="0" applyNumberFormat="1" applyFont="1" applyBorder="1">
      <alignment vertical="center"/>
    </xf>
    <xf numFmtId="0" fontId="11" fillId="0" borderId="17" xfId="0" applyFont="1" applyBorder="1">
      <alignment vertical="center"/>
    </xf>
    <xf numFmtId="191" fontId="11" fillId="0" borderId="8" xfId="0" applyNumberFormat="1" applyFont="1" applyBorder="1">
      <alignment vertical="center"/>
    </xf>
    <xf numFmtId="189" fontId="11" fillId="0" borderId="15" xfId="0" applyNumberFormat="1" applyFont="1" applyBorder="1">
      <alignment vertical="center"/>
    </xf>
    <xf numFmtId="0" fontId="12" fillId="0" borderId="0" xfId="0" applyFont="1">
      <alignment vertical="center"/>
    </xf>
    <xf numFmtId="49" fontId="7" fillId="0" borderId="15" xfId="0" applyNumberFormat="1" applyFont="1" applyBorder="1" applyAlignment="1">
      <alignment horizontal="right" vertical="center"/>
    </xf>
    <xf numFmtId="49" fontId="8" fillId="0" borderId="15" xfId="0" applyNumberFormat="1" applyFont="1" applyBorder="1" applyAlignment="1">
      <alignment horizontal="right" vertical="center"/>
    </xf>
    <xf numFmtId="0" fontId="11" fillId="10" borderId="14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2" fillId="0" borderId="17" xfId="0" applyFont="1" applyBorder="1">
      <alignment vertical="center"/>
    </xf>
    <xf numFmtId="0" fontId="7" fillId="0" borderId="0" xfId="0" applyFont="1" applyAlignment="1">
      <alignment vertical="center" wrapText="1"/>
    </xf>
    <xf numFmtId="189" fontId="7" fillId="0" borderId="0" xfId="0" applyNumberFormat="1" applyFont="1" applyAlignment="1">
      <alignment vertical="center" wrapText="1"/>
    </xf>
    <xf numFmtId="189" fontId="7" fillId="0" borderId="0" xfId="0" applyNumberFormat="1" applyFont="1" applyFill="1" applyBorder="1">
      <alignment vertical="center"/>
    </xf>
    <xf numFmtId="180" fontId="8" fillId="0" borderId="0" xfId="3" applyNumberFormat="1" applyFont="1" applyFill="1" applyBorder="1" applyAlignment="1">
      <alignment horizontal="right" vertical="center"/>
    </xf>
    <xf numFmtId="180" fontId="7" fillId="0" borderId="0" xfId="0" applyNumberFormat="1" applyFont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89" fontId="8" fillId="0" borderId="0" xfId="0" applyNumberFormat="1" applyFont="1" applyFill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77" fontId="7" fillId="0" borderId="0" xfId="0" applyNumberFormat="1" applyFont="1">
      <alignment vertical="center"/>
    </xf>
    <xf numFmtId="192" fontId="7" fillId="0" borderId="0" xfId="0" applyNumberFormat="1" applyFont="1">
      <alignment vertical="center"/>
    </xf>
    <xf numFmtId="177" fontId="8" fillId="0" borderId="0" xfId="0" quotePrefix="1" applyNumberFormat="1" applyFont="1" applyFill="1" applyBorder="1" applyAlignment="1">
      <alignment horizontal="right" vertical="center"/>
    </xf>
    <xf numFmtId="193" fontId="7" fillId="0" borderId="0" xfId="0" applyNumberFormat="1" applyFont="1" applyAlignment="1">
      <alignment horizontal="right" vertical="center"/>
    </xf>
    <xf numFmtId="181" fontId="8" fillId="0" borderId="0" xfId="1" applyNumberFormat="1" applyFont="1" applyFill="1" applyBorder="1" applyAlignment="1">
      <alignment horizontal="right"/>
    </xf>
    <xf numFmtId="181" fontId="8" fillId="0" borderId="0" xfId="1" applyNumberFormat="1" applyFont="1" applyFill="1" applyAlignment="1">
      <alignment horizontal="right" vertical="center"/>
    </xf>
    <xf numFmtId="191" fontId="7" fillId="0" borderId="0" xfId="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justify" vertical="center"/>
    </xf>
    <xf numFmtId="194" fontId="7" fillId="0" borderId="0" xfId="0" applyNumberFormat="1" applyFont="1" applyFill="1" applyBorder="1">
      <alignment vertical="center"/>
    </xf>
    <xf numFmtId="194" fontId="7" fillId="0" borderId="0" xfId="0" applyNumberFormat="1" applyFont="1" applyFill="1" applyBorder="1" applyAlignment="1">
      <alignment horizontal="right" vertical="center"/>
    </xf>
    <xf numFmtId="176" fontId="8" fillId="0" borderId="0" xfId="4" applyNumberFormat="1" applyFont="1" applyAlignment="1">
      <alignment horizontal="right"/>
    </xf>
    <xf numFmtId="10" fontId="8" fillId="0" borderId="0" xfId="0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195" fontId="7" fillId="0" borderId="0" xfId="0" applyNumberFormat="1" applyFont="1">
      <alignment vertical="center"/>
    </xf>
    <xf numFmtId="187" fontId="7" fillId="0" borderId="0" xfId="0" applyNumberFormat="1" applyFont="1" applyAlignment="1">
      <alignment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26" fillId="0" borderId="7" xfId="0" applyFont="1" applyBorder="1">
      <alignment vertical="center"/>
    </xf>
    <xf numFmtId="0" fontId="8" fillId="0" borderId="4" xfId="0" applyFont="1" applyBorder="1" applyAlignment="1">
      <alignment horizontal="left" vertical="center"/>
    </xf>
    <xf numFmtId="186" fontId="8" fillId="0" borderId="4" xfId="0" applyNumberFormat="1" applyFont="1" applyBorder="1" applyAlignment="1">
      <alignment horizontal="left" vertical="center"/>
    </xf>
    <xf numFmtId="0" fontId="8" fillId="0" borderId="0" xfId="0" applyFont="1" applyFill="1" applyBorder="1">
      <alignment vertical="center"/>
    </xf>
    <xf numFmtId="0" fontId="27" fillId="0" borderId="0" xfId="0" applyFont="1">
      <alignment vertical="center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176" fontId="7" fillId="11" borderId="0" xfId="0" applyNumberFormat="1" applyFont="1" applyFill="1" applyAlignment="1">
      <alignment horizontal="right" vertical="center"/>
    </xf>
    <xf numFmtId="176" fontId="8" fillId="11" borderId="0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181" fontId="8" fillId="0" borderId="15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9" fontId="12" fillId="6" borderId="8" xfId="3" applyNumberFormat="1" applyFont="1" applyFill="1" applyBorder="1" applyAlignment="1">
      <alignment horizontal="center" vertical="center" wrapText="1"/>
    </xf>
    <xf numFmtId="176" fontId="8" fillId="11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80" fontId="8" fillId="0" borderId="0" xfId="1" applyNumberFormat="1" applyFont="1" applyFill="1" applyBorder="1" applyAlignment="1"/>
    <xf numFmtId="9" fontId="8" fillId="0" borderId="0" xfId="3" applyNumberFormat="1" applyFont="1" applyFill="1" applyBorder="1" applyAlignment="1">
      <alignment horizontal="center" vertical="center" wrapText="1"/>
    </xf>
    <xf numFmtId="177" fontId="7" fillId="0" borderId="0" xfId="0" applyNumberFormat="1" applyFont="1" applyAlignment="1"/>
    <xf numFmtId="177" fontId="7" fillId="0" borderId="0" xfId="0" applyNumberFormat="1" applyFont="1" applyAlignment="1">
      <alignment vertical="center"/>
    </xf>
    <xf numFmtId="0" fontId="12" fillId="6" borderId="15" xfId="3" applyFont="1" applyFill="1" applyBorder="1" applyAlignment="1">
      <alignment horizontal="center" vertical="center" wrapText="1"/>
    </xf>
    <xf numFmtId="0" fontId="12" fillId="6" borderId="16" xfId="3" applyFont="1" applyFill="1" applyBorder="1" applyAlignment="1">
      <alignment horizontal="center" vertical="center" wrapText="1"/>
    </xf>
    <xf numFmtId="0" fontId="12" fillId="6" borderId="17" xfId="3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179" fontId="12" fillId="6" borderId="8" xfId="0" applyNumberFormat="1" applyFont="1" applyFill="1" applyBorder="1" applyAlignment="1">
      <alignment horizontal="center" vertical="center" wrapText="1"/>
    </xf>
    <xf numFmtId="9" fontId="12" fillId="6" borderId="15" xfId="3" applyNumberFormat="1" applyFont="1" applyFill="1" applyBorder="1" applyAlignment="1">
      <alignment horizontal="center" vertical="center" wrapText="1"/>
    </xf>
    <xf numFmtId="9" fontId="12" fillId="6" borderId="16" xfId="3" applyNumberFormat="1" applyFont="1" applyFill="1" applyBorder="1" applyAlignment="1">
      <alignment horizontal="center" vertical="center" wrapText="1"/>
    </xf>
    <xf numFmtId="9" fontId="12" fillId="6" borderId="17" xfId="3" applyNumberFormat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179" fontId="12" fillId="6" borderId="6" xfId="0" applyNumberFormat="1" applyFont="1" applyFill="1" applyBorder="1" applyAlignment="1">
      <alignment horizontal="center" vertical="center" wrapText="1"/>
    </xf>
    <xf numFmtId="9" fontId="12" fillId="6" borderId="2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9" fontId="15" fillId="7" borderId="2" xfId="0" applyNumberFormat="1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179" fontId="12" fillId="7" borderId="10" xfId="0" applyNumberFormat="1" applyFont="1" applyFill="1" applyBorder="1" applyAlignment="1">
      <alignment horizontal="center" vertical="center" wrapText="1"/>
    </xf>
    <xf numFmtId="179" fontId="12" fillId="7" borderId="2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 wrapText="1"/>
    </xf>
    <xf numFmtId="179" fontId="12" fillId="8" borderId="2" xfId="0" applyNumberFormat="1" applyFont="1" applyFill="1" applyBorder="1" applyAlignment="1">
      <alignment horizontal="center" vertical="center" wrapText="1"/>
    </xf>
    <xf numFmtId="9" fontId="15" fillId="8" borderId="2" xfId="0" applyNumberFormat="1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</cellXfs>
  <cellStyles count="6">
    <cellStyle name="差" xfId="1" builtinId="27"/>
    <cellStyle name="常规" xfId="0" builtinId="0"/>
    <cellStyle name="常规 3" xfId="5" xr:uid="{00000000-0005-0000-0000-000002000000}"/>
    <cellStyle name="常规 5" xfId="4" xr:uid="{00000000-0005-0000-0000-000003000000}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ster\scientific_research\Microplastic\data\SI-04-updating\Data-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cd99758654d48a2/microplastic/data/SI-6.0x/divide-into-2yrs/Data-CoVMMPW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"/>
      <sheetName val="Sheet1"/>
      <sheetName val="Hospital"/>
      <sheetName val="Test Kits"/>
      <sheetName val="PPE"/>
      <sheetName val="Packaging"/>
      <sheetName val="Discharge MMPW (ton)"/>
      <sheetName val="Sheet2"/>
      <sheetName val="Summary"/>
      <sheetName val="Suppl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200</v>
          </cell>
          <cell r="C3">
            <v>71.919162860944283</v>
          </cell>
          <cell r="D3">
            <v>54.19</v>
          </cell>
        </row>
        <row r="4">
          <cell r="B4">
            <v>50</v>
          </cell>
        </row>
        <row r="5">
          <cell r="B5">
            <v>20</v>
          </cell>
        </row>
        <row r="6">
          <cell r="B6">
            <v>2.85</v>
          </cell>
        </row>
        <row r="7">
          <cell r="B7">
            <v>1.6</v>
          </cell>
        </row>
        <row r="8">
          <cell r="B8">
            <v>1.33</v>
          </cell>
        </row>
        <row r="9">
          <cell r="B9">
            <v>0.8</v>
          </cell>
        </row>
        <row r="10">
          <cell r="B10">
            <v>0.7</v>
          </cell>
        </row>
        <row r="11">
          <cell r="B11">
            <v>0.68</v>
          </cell>
        </row>
        <row r="12">
          <cell r="B12">
            <v>0.13</v>
          </cell>
        </row>
        <row r="13">
          <cell r="B13">
            <v>278.09000000000003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"/>
      <sheetName val="Hospital"/>
      <sheetName val="TestKits"/>
      <sheetName val="PPE"/>
      <sheetName val="Packaging"/>
      <sheetName val="Summary"/>
      <sheetName val="Supplement"/>
    </sheetNames>
    <sheetDataSet>
      <sheetData sheetId="0"/>
      <sheetData sheetId="1">
        <row r="3">
          <cell r="AA3">
            <v>157</v>
          </cell>
        </row>
      </sheetData>
      <sheetData sheetId="2"/>
      <sheetData sheetId="3"/>
      <sheetData sheetId="4">
        <row r="3">
          <cell r="T3">
            <v>134.63999999999999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abSelected="1" zoomScaleNormal="100" workbookViewId="0">
      <pane ySplit="1" topLeftCell="A2" activePane="bottomLeft" state="frozen"/>
      <selection pane="bottomLeft" activeCell="B28" sqref="B28"/>
    </sheetView>
  </sheetViews>
  <sheetFormatPr defaultRowHeight="15"/>
  <cols>
    <col min="1" max="1" width="13" customWidth="1"/>
    <col min="2" max="2" width="27.125" style="1" customWidth="1"/>
    <col min="3" max="3" width="10" customWidth="1"/>
    <col min="4" max="4" width="13.375" customWidth="1"/>
    <col min="5" max="5" width="19" customWidth="1"/>
    <col min="6" max="6" width="10.875" customWidth="1"/>
    <col min="7" max="7" width="15.375" customWidth="1"/>
    <col min="8" max="8" width="10.875" customWidth="1"/>
    <col min="9" max="9" width="17.75" customWidth="1"/>
    <col min="10" max="10" width="10.875" customWidth="1"/>
    <col min="11" max="11" width="14.875" customWidth="1"/>
    <col min="12" max="12" width="9.625" style="1" bestFit="1" customWidth="1"/>
  </cols>
  <sheetData>
    <row r="1" spans="1:13" ht="32.25">
      <c r="A1" s="93" t="s">
        <v>0</v>
      </c>
      <c r="B1" s="92" t="s">
        <v>1</v>
      </c>
      <c r="C1" s="94" t="s">
        <v>274</v>
      </c>
      <c r="D1" s="95" t="s">
        <v>275</v>
      </c>
      <c r="E1" s="92" t="s">
        <v>2</v>
      </c>
      <c r="F1" s="92" t="s">
        <v>276</v>
      </c>
      <c r="G1" s="96" t="s">
        <v>3</v>
      </c>
      <c r="H1" s="96" t="s">
        <v>277</v>
      </c>
      <c r="I1" s="96" t="s">
        <v>4</v>
      </c>
      <c r="J1" s="92" t="s">
        <v>278</v>
      </c>
      <c r="K1" s="97" t="s">
        <v>5</v>
      </c>
      <c r="L1" s="98"/>
    </row>
    <row r="2" spans="1:13" ht="14.45" customHeight="1">
      <c r="A2" s="1" t="s">
        <v>7</v>
      </c>
      <c r="B2" s="2" t="s">
        <v>8</v>
      </c>
      <c r="C2" s="3" t="s">
        <v>9</v>
      </c>
      <c r="D2" s="4">
        <v>38928.341</v>
      </c>
      <c r="E2" s="5">
        <f>F2/$F$195</f>
        <v>7.2016867530998716E-4</v>
      </c>
      <c r="F2" s="6">
        <v>152583</v>
      </c>
      <c r="G2" s="7">
        <f t="shared" ref="G2:G24" si="0">F2/D2/1000</f>
        <v>3.9195865038276351E-3</v>
      </c>
      <c r="H2" s="6">
        <v>108262</v>
      </c>
      <c r="I2" s="7">
        <f t="shared" ref="I2:I44" si="1">H2/F2</f>
        <v>0.70952858444256572</v>
      </c>
      <c r="J2" s="6">
        <v>7076</v>
      </c>
      <c r="K2" s="7">
        <f t="shared" ref="K2:K33" si="2">J2/F2</f>
        <v>4.6374759966706647E-2</v>
      </c>
      <c r="M2" s="18" t="s">
        <v>6</v>
      </c>
    </row>
    <row r="3" spans="1:13" ht="14.45" customHeight="1">
      <c r="A3" s="1" t="s">
        <v>10</v>
      </c>
      <c r="B3" s="2" t="s">
        <v>11</v>
      </c>
      <c r="C3" s="8" t="s">
        <v>12</v>
      </c>
      <c r="D3" s="4">
        <v>2877.8</v>
      </c>
      <c r="E3" s="5">
        <f>F3/$F$195</f>
        <v>6.5758820129954612E-4</v>
      </c>
      <c r="F3" s="6">
        <v>139324</v>
      </c>
      <c r="G3" s="7">
        <f t="shared" si="0"/>
        <v>4.841337132531795E-2</v>
      </c>
      <c r="H3" s="6">
        <v>131273</v>
      </c>
      <c r="I3" s="7">
        <f t="shared" si="1"/>
        <v>0.9422138325055267</v>
      </c>
      <c r="J3" s="6">
        <v>2478</v>
      </c>
      <c r="K3" s="7">
        <f t="shared" si="2"/>
        <v>1.7785880393901984E-2</v>
      </c>
      <c r="M3" s="1" t="s">
        <v>217</v>
      </c>
    </row>
    <row r="4" spans="1:13" ht="14.45" customHeight="1">
      <c r="A4" s="9" t="s">
        <v>13</v>
      </c>
      <c r="B4" s="2" t="s">
        <v>14</v>
      </c>
      <c r="C4" s="8" t="s">
        <v>15</v>
      </c>
      <c r="D4" s="4">
        <v>43851.042999999998</v>
      </c>
      <c r="E4" s="5">
        <f>F4/$F$195</f>
        <v>9.0424277489571756E-4</v>
      </c>
      <c r="F4" s="6">
        <v>191583</v>
      </c>
      <c r="G4" s="7">
        <f t="shared" si="0"/>
        <v>4.3689496735573657E-3</v>
      </c>
      <c r="H4" s="6">
        <v>129950</v>
      </c>
      <c r="I4" s="7">
        <f t="shared" si="1"/>
        <v>0.67829609098928401</v>
      </c>
      <c r="J4" s="6">
        <v>5004</v>
      </c>
      <c r="K4" s="7">
        <f t="shared" si="2"/>
        <v>2.6119227697655845E-2</v>
      </c>
      <c r="M4" s="1" t="s">
        <v>218</v>
      </c>
    </row>
    <row r="5" spans="1:13" ht="14.45" customHeight="1">
      <c r="A5" s="1" t="s">
        <v>10</v>
      </c>
      <c r="B5" s="2" t="s">
        <v>16</v>
      </c>
      <c r="C5" s="10" t="s">
        <v>17</v>
      </c>
      <c r="D5" s="4">
        <v>77.265000000000001</v>
      </c>
      <c r="E5" s="5">
        <f>F5/$F$195</f>
        <v>7.0741092425408384E-5</v>
      </c>
      <c r="F5" s="6">
        <v>14988</v>
      </c>
      <c r="G5" s="7">
        <f t="shared" si="0"/>
        <v>0.1939817511162881</v>
      </c>
      <c r="H5" s="6">
        <v>14729</v>
      </c>
      <c r="I5" s="7">
        <f t="shared" si="1"/>
        <v>0.98271950894048576</v>
      </c>
      <c r="J5" s="6">
        <v>129</v>
      </c>
      <c r="K5" s="7">
        <f t="shared" si="2"/>
        <v>8.6068855084067246E-3</v>
      </c>
      <c r="M5" s="1" t="s">
        <v>219</v>
      </c>
    </row>
    <row r="6" spans="1:13" ht="14.45" customHeight="1">
      <c r="A6" s="1" t="s">
        <v>13</v>
      </c>
      <c r="B6" s="2" t="s">
        <v>18</v>
      </c>
      <c r="C6" s="8" t="s">
        <v>19</v>
      </c>
      <c r="D6" s="4">
        <v>32866.267999999996</v>
      </c>
      <c r="E6" s="5">
        <f>F6/$F$195</f>
        <v>2.1685344885811236E-4</v>
      </c>
      <c r="F6" s="6">
        <v>45945</v>
      </c>
      <c r="G6" s="7">
        <f t="shared" si="0"/>
        <v>1.3979378492258384E-3</v>
      </c>
      <c r="H6" s="6">
        <v>42384</v>
      </c>
      <c r="I6" s="7">
        <f t="shared" si="1"/>
        <v>0.922494286647078</v>
      </c>
      <c r="J6" s="6">
        <v>1153</v>
      </c>
      <c r="K6" s="7">
        <f t="shared" si="2"/>
        <v>2.5095222548699531E-2</v>
      </c>
      <c r="M6" s="1" t="s">
        <v>387</v>
      </c>
    </row>
    <row r="7" spans="1:13" ht="14.45" customHeight="1">
      <c r="A7" s="1" t="s">
        <v>10</v>
      </c>
      <c r="B7" s="2" t="s">
        <v>20</v>
      </c>
      <c r="C7" s="8" t="s">
        <v>21</v>
      </c>
      <c r="D7" s="4">
        <v>15.002000000000001</v>
      </c>
      <c r="E7" s="5" t="s">
        <v>22</v>
      </c>
      <c r="F7" s="6">
        <v>166</v>
      </c>
      <c r="G7" s="7">
        <f t="shared" si="0"/>
        <v>1.1065191307825623E-2</v>
      </c>
      <c r="H7" s="6">
        <v>135</v>
      </c>
      <c r="I7" s="7">
        <f t="shared" si="1"/>
        <v>0.81325301204819278</v>
      </c>
      <c r="J7" s="6">
        <v>0</v>
      </c>
      <c r="K7" s="7">
        <f t="shared" si="2"/>
        <v>0</v>
      </c>
    </row>
    <row r="8" spans="1:13" ht="14.45" customHeight="1">
      <c r="A8" s="9" t="s">
        <v>23</v>
      </c>
      <c r="B8" s="2" t="s">
        <v>24</v>
      </c>
      <c r="C8" s="8" t="s">
        <v>21</v>
      </c>
      <c r="D8" s="4">
        <v>97.927999999999997</v>
      </c>
      <c r="E8" s="5" t="s">
        <v>22</v>
      </c>
      <c r="F8" s="6">
        <v>1490</v>
      </c>
      <c r="G8" s="7">
        <f t="shared" si="0"/>
        <v>1.5215260191160852E-2</v>
      </c>
      <c r="H8" s="6">
        <v>1299</v>
      </c>
      <c r="I8" s="7">
        <f t="shared" si="1"/>
        <v>0.87181208053691273</v>
      </c>
      <c r="J8" s="6">
        <v>43</v>
      </c>
      <c r="K8" s="7">
        <f t="shared" si="2"/>
        <v>2.8859060402684565E-2</v>
      </c>
    </row>
    <row r="9" spans="1:13" ht="14.45" customHeight="1">
      <c r="A9" s="9" t="s">
        <v>25</v>
      </c>
      <c r="B9" s="2" t="s">
        <v>26</v>
      </c>
      <c r="C9" s="8" t="s">
        <v>15</v>
      </c>
      <c r="D9" s="4">
        <v>45195.777000000002</v>
      </c>
      <c r="E9" s="5">
        <f t="shared" ref="E9:E17" si="3">F9/$F$195</f>
        <v>2.4230905608982303E-2</v>
      </c>
      <c r="F9" s="6">
        <v>5133831</v>
      </c>
      <c r="G9" s="7">
        <f t="shared" si="0"/>
        <v>0.11359094456988758</v>
      </c>
      <c r="H9" s="6">
        <v>4814020</v>
      </c>
      <c r="I9" s="7">
        <f t="shared" si="1"/>
        <v>0.93770519520412732</v>
      </c>
      <c r="J9" s="6">
        <v>110352</v>
      </c>
      <c r="K9" s="7">
        <f t="shared" si="2"/>
        <v>2.1495058953050851E-2</v>
      </c>
      <c r="L9" s="99"/>
    </row>
    <row r="10" spans="1:13" ht="14.45" customHeight="1">
      <c r="A10" s="1" t="s">
        <v>7</v>
      </c>
      <c r="B10" s="2" t="s">
        <v>27</v>
      </c>
      <c r="C10" s="11" t="s">
        <v>12</v>
      </c>
      <c r="D10" s="4">
        <v>2963.2339999999999</v>
      </c>
      <c r="E10" s="5">
        <f t="shared" si="3"/>
        <v>1.1227812097423454E-3</v>
      </c>
      <c r="F10" s="6">
        <v>237885</v>
      </c>
      <c r="G10" s="7">
        <f t="shared" si="0"/>
        <v>8.0278843992745763E-2</v>
      </c>
      <c r="H10" s="6">
        <v>224493</v>
      </c>
      <c r="I10" s="7">
        <f t="shared" si="1"/>
        <v>0.94370389053534276</v>
      </c>
      <c r="J10" s="6">
        <v>4762</v>
      </c>
      <c r="K10" s="7">
        <f t="shared" si="2"/>
        <v>2.0018075961073627E-2</v>
      </c>
    </row>
    <row r="11" spans="1:13" ht="14.45" customHeight="1">
      <c r="A11" s="9" t="s">
        <v>23</v>
      </c>
      <c r="B11" s="2" t="s">
        <v>28</v>
      </c>
      <c r="C11" s="8" t="s">
        <v>21</v>
      </c>
      <c r="D11" s="4">
        <v>106.76600000000001</v>
      </c>
      <c r="E11" s="5">
        <f t="shared" si="3"/>
        <v>6.6092041448691854E-5</v>
      </c>
      <c r="F11" s="6">
        <v>14003</v>
      </c>
      <c r="G11" s="7">
        <f t="shared" si="0"/>
        <v>0.13115598598804862</v>
      </c>
      <c r="H11" s="6">
        <v>13130</v>
      </c>
      <c r="I11" s="7">
        <f t="shared" si="1"/>
        <v>0.93765621652503039</v>
      </c>
      <c r="J11" s="6">
        <v>126</v>
      </c>
      <c r="K11" s="7">
        <f t="shared" si="2"/>
        <v>8.998071841748197E-3</v>
      </c>
    </row>
    <row r="12" spans="1:13" ht="14.45" customHeight="1">
      <c r="A12" s="12" t="s">
        <v>29</v>
      </c>
      <c r="B12" s="2" t="s">
        <v>30</v>
      </c>
      <c r="C12" s="8" t="s">
        <v>21</v>
      </c>
      <c r="D12" s="4">
        <v>25499.881000000001</v>
      </c>
      <c r="E12" s="5">
        <f t="shared" si="3"/>
        <v>2.1587172032698848E-4</v>
      </c>
      <c r="F12" s="6">
        <v>45737</v>
      </c>
      <c r="G12" s="7">
        <f t="shared" si="0"/>
        <v>1.7936162133462502E-3</v>
      </c>
      <c r="H12" s="6">
        <v>31593</v>
      </c>
      <c r="I12" s="7">
        <f t="shared" si="1"/>
        <v>0.69075365677678902</v>
      </c>
      <c r="J12" s="6">
        <v>984</v>
      </c>
      <c r="K12" s="7">
        <f t="shared" si="2"/>
        <v>2.1514310077180399E-2</v>
      </c>
    </row>
    <row r="13" spans="1:13" ht="14.45" customHeight="1">
      <c r="A13" s="1" t="s">
        <v>10</v>
      </c>
      <c r="B13" s="2" t="s">
        <v>31</v>
      </c>
      <c r="C13" s="11" t="s">
        <v>21</v>
      </c>
      <c r="D13" s="4">
        <v>9006.4</v>
      </c>
      <c r="E13" s="5">
        <f t="shared" si="3"/>
        <v>3.1981836436305042E-3</v>
      </c>
      <c r="F13" s="6">
        <v>677603</v>
      </c>
      <c r="G13" s="7">
        <f t="shared" si="0"/>
        <v>7.5235721264878305E-2</v>
      </c>
      <c r="H13" s="6">
        <v>654355</v>
      </c>
      <c r="I13" s="7">
        <f t="shared" si="1"/>
        <v>0.96569082486352631</v>
      </c>
      <c r="J13" s="6">
        <v>10763</v>
      </c>
      <c r="K13" s="7">
        <f t="shared" si="2"/>
        <v>1.5883932036900663E-2</v>
      </c>
    </row>
    <row r="14" spans="1:13" ht="14.45" customHeight="1">
      <c r="A14" s="1" t="s">
        <v>7</v>
      </c>
      <c r="B14" s="2" t="s">
        <v>32</v>
      </c>
      <c r="C14" s="11" t="s">
        <v>12</v>
      </c>
      <c r="D14" s="4">
        <v>10139.174999999999</v>
      </c>
      <c r="E14" s="5">
        <f t="shared" si="3"/>
        <v>1.8478490880105374E-3</v>
      </c>
      <c r="F14" s="6">
        <v>391506</v>
      </c>
      <c r="G14" s="7">
        <f t="shared" si="0"/>
        <v>3.8613200778169827E-2</v>
      </c>
      <c r="H14" s="6">
        <v>345783</v>
      </c>
      <c r="I14" s="7">
        <f t="shared" si="1"/>
        <v>0.88321251781581889</v>
      </c>
      <c r="J14" s="6">
        <v>5308</v>
      </c>
      <c r="K14" s="7">
        <f t="shared" si="2"/>
        <v>1.3557902050032438E-2</v>
      </c>
    </row>
    <row r="15" spans="1:13" ht="14.45" customHeight="1">
      <c r="A15" s="9" t="s">
        <v>23</v>
      </c>
      <c r="B15" s="2" t="s">
        <v>33</v>
      </c>
      <c r="C15" s="8" t="s">
        <v>21</v>
      </c>
      <c r="D15" s="4">
        <v>393.24799999999999</v>
      </c>
      <c r="E15" s="5">
        <f t="shared" si="3"/>
        <v>8.0058073773670737E-5</v>
      </c>
      <c r="F15" s="6">
        <v>16962</v>
      </c>
      <c r="G15" s="7">
        <f t="shared" si="0"/>
        <v>4.3133086500122063E-2</v>
      </c>
      <c r="H15" s="6">
        <v>13539</v>
      </c>
      <c r="I15" s="7">
        <f t="shared" si="1"/>
        <v>0.79819596745666788</v>
      </c>
      <c r="J15" s="6">
        <v>330</v>
      </c>
      <c r="K15" s="7">
        <f t="shared" si="2"/>
        <v>1.9455252918287938E-2</v>
      </c>
    </row>
    <row r="16" spans="1:13" ht="14.45" customHeight="1">
      <c r="A16" s="9" t="s">
        <v>13</v>
      </c>
      <c r="B16" s="2" t="s">
        <v>34</v>
      </c>
      <c r="C16" s="8" t="s">
        <v>21</v>
      </c>
      <c r="D16" s="4">
        <v>1701.5830000000001</v>
      </c>
      <c r="E16" s="5">
        <f t="shared" si="3"/>
        <v>1.2820572242197828E-3</v>
      </c>
      <c r="F16" s="6">
        <v>271631</v>
      </c>
      <c r="G16" s="7">
        <f t="shared" si="0"/>
        <v>0.15963429347848443</v>
      </c>
      <c r="H16" s="6">
        <v>269260</v>
      </c>
      <c r="I16" s="7">
        <f t="shared" si="1"/>
        <v>0.99127124665446875</v>
      </c>
      <c r="J16" s="6">
        <v>1386</v>
      </c>
      <c r="K16" s="7">
        <f t="shared" si="2"/>
        <v>5.1025103909347605E-3</v>
      </c>
    </row>
    <row r="17" spans="1:11" ht="14.45" customHeight="1">
      <c r="A17" s="1" t="s">
        <v>7</v>
      </c>
      <c r="B17" s="2" t="s">
        <v>35</v>
      </c>
      <c r="C17" s="8" t="s">
        <v>9</v>
      </c>
      <c r="D17" s="4">
        <v>164689.383</v>
      </c>
      <c r="E17" s="5">
        <f t="shared" si="3"/>
        <v>6.9004093704138113E-3</v>
      </c>
      <c r="F17" s="6">
        <v>1461998</v>
      </c>
      <c r="G17" s="7">
        <f t="shared" si="0"/>
        <v>8.8773057095004118E-3</v>
      </c>
      <c r="H17" s="6">
        <v>1363874</v>
      </c>
      <c r="I17" s="7">
        <f t="shared" si="1"/>
        <v>0.93288362911577172</v>
      </c>
      <c r="J17" s="6">
        <v>25282</v>
      </c>
      <c r="K17" s="7">
        <f t="shared" si="2"/>
        <v>1.7292773314327381E-2</v>
      </c>
    </row>
    <row r="18" spans="1:11" ht="14.45" customHeight="1">
      <c r="A18" s="9" t="s">
        <v>23</v>
      </c>
      <c r="B18" s="2" t="s">
        <v>36</v>
      </c>
      <c r="C18" s="8" t="s">
        <v>21</v>
      </c>
      <c r="D18" s="4">
        <v>287.37099999999998</v>
      </c>
      <c r="E18" s="5" t="s">
        <v>22</v>
      </c>
      <c r="F18" s="6">
        <v>4640</v>
      </c>
      <c r="G18" s="7">
        <f t="shared" si="0"/>
        <v>1.6146375243152579E-2</v>
      </c>
      <c r="H18" s="6">
        <v>4454</v>
      </c>
      <c r="I18" s="7">
        <f t="shared" si="1"/>
        <v>0.95991379310344827</v>
      </c>
      <c r="J18" s="6">
        <v>48</v>
      </c>
      <c r="K18" s="7">
        <f t="shared" si="2"/>
        <v>1.0344827586206896E-2</v>
      </c>
    </row>
    <row r="19" spans="1:11" ht="14.45" customHeight="1">
      <c r="A19" s="1" t="s">
        <v>10</v>
      </c>
      <c r="B19" s="2" t="s">
        <v>37</v>
      </c>
      <c r="C19" s="11" t="s">
        <v>15</v>
      </c>
      <c r="D19" s="4">
        <v>9449.3209999999999</v>
      </c>
      <c r="E19" s="5">
        <f>F19/$F$195</f>
        <v>2.2169931752592442E-3</v>
      </c>
      <c r="F19" s="6">
        <v>469717</v>
      </c>
      <c r="G19" s="7">
        <f t="shared" si="0"/>
        <v>4.9709074334547423E-2</v>
      </c>
      <c r="H19" s="6">
        <v>463599</v>
      </c>
      <c r="I19" s="7">
        <f t="shared" si="1"/>
        <v>0.98697513609258336</v>
      </c>
      <c r="J19" s="6">
        <v>3681</v>
      </c>
      <c r="K19" s="7">
        <f t="shared" si="2"/>
        <v>7.8366335474338803E-3</v>
      </c>
    </row>
    <row r="20" spans="1:11" ht="14.45" customHeight="1">
      <c r="A20" s="1" t="s">
        <v>10</v>
      </c>
      <c r="B20" s="2" t="s">
        <v>38</v>
      </c>
      <c r="C20" s="8" t="s">
        <v>21</v>
      </c>
      <c r="D20" s="4">
        <v>11589.616</v>
      </c>
      <c r="E20" s="5">
        <f>F20/$F$195</f>
        <v>5.4926106567821454E-3</v>
      </c>
      <c r="F20" s="6">
        <v>1163726</v>
      </c>
      <c r="G20" s="7">
        <f t="shared" si="0"/>
        <v>0.10041109213627095</v>
      </c>
      <c r="H20" s="6">
        <v>1083370</v>
      </c>
      <c r="I20" s="7">
        <f t="shared" si="1"/>
        <v>0.93094938155545204</v>
      </c>
      <c r="J20" s="6">
        <v>25320</v>
      </c>
      <c r="K20" s="7">
        <f t="shared" si="2"/>
        <v>2.1757698977250658E-2</v>
      </c>
    </row>
    <row r="21" spans="1:11" ht="14.45" customHeight="1">
      <c r="A21" s="9" t="s">
        <v>23</v>
      </c>
      <c r="B21" s="2" t="s">
        <v>39</v>
      </c>
      <c r="C21" s="8" t="s">
        <v>15</v>
      </c>
      <c r="D21" s="4">
        <v>397.62099999999998</v>
      </c>
      <c r="E21" s="5">
        <f>F21/$F$195</f>
        <v>7.2756467823436761E-5</v>
      </c>
      <c r="F21" s="6">
        <v>15415</v>
      </c>
      <c r="G21" s="7">
        <f t="shared" si="0"/>
        <v>3.8768073114850574E-2</v>
      </c>
      <c r="H21" s="6">
        <v>14149</v>
      </c>
      <c r="I21" s="7">
        <f t="shared" si="1"/>
        <v>0.91787220240025946</v>
      </c>
      <c r="J21" s="6">
        <v>351</v>
      </c>
      <c r="K21" s="7">
        <f t="shared" si="2"/>
        <v>2.277002919234512E-2</v>
      </c>
    </row>
    <row r="22" spans="1:11" ht="14.45" customHeight="1">
      <c r="A22" s="1" t="s">
        <v>13</v>
      </c>
      <c r="B22" s="2" t="s">
        <v>40</v>
      </c>
      <c r="C22" s="8" t="s">
        <v>9</v>
      </c>
      <c r="D22" s="4">
        <v>12123.198</v>
      </c>
      <c r="E22" s="5">
        <f>F22/$F$195</f>
        <v>4.8062219386704937E-5</v>
      </c>
      <c r="F22" s="6">
        <v>10183</v>
      </c>
      <c r="G22" s="7">
        <f t="shared" si="0"/>
        <v>8.399598851722128E-4</v>
      </c>
      <c r="H22" s="6">
        <v>8402</v>
      </c>
      <c r="I22" s="7">
        <f t="shared" si="1"/>
        <v>0.82510065795934395</v>
      </c>
      <c r="J22" s="6">
        <v>119</v>
      </c>
      <c r="K22" s="7">
        <f t="shared" si="2"/>
        <v>1.1686143572621035E-2</v>
      </c>
    </row>
    <row r="23" spans="1:11" ht="14.45" customHeight="1">
      <c r="A23" s="9" t="s">
        <v>23</v>
      </c>
      <c r="B23" s="2" t="s">
        <v>41</v>
      </c>
      <c r="C23" s="8" t="s">
        <v>21</v>
      </c>
      <c r="D23" s="4">
        <v>62.273000000000003</v>
      </c>
      <c r="E23" s="5" t="s">
        <v>22</v>
      </c>
      <c r="F23" s="6">
        <v>2750</v>
      </c>
      <c r="G23" s="7">
        <f t="shared" si="0"/>
        <v>4.4160390538435595E-2</v>
      </c>
      <c r="H23" s="6">
        <v>2593</v>
      </c>
      <c r="I23" s="7">
        <f t="shared" si="1"/>
        <v>0.94290909090909092</v>
      </c>
      <c r="J23" s="6">
        <v>33</v>
      </c>
      <c r="K23" s="7">
        <f t="shared" si="2"/>
        <v>1.2E-2</v>
      </c>
    </row>
    <row r="24" spans="1:11" ht="14.45" customHeight="1">
      <c r="A24" s="1" t="s">
        <v>7</v>
      </c>
      <c r="B24" s="2" t="s">
        <v>42</v>
      </c>
      <c r="C24" s="11" t="s">
        <v>12</v>
      </c>
      <c r="D24" s="4">
        <v>771.61199999999997</v>
      </c>
      <c r="E24" s="5" t="s">
        <v>22</v>
      </c>
      <c r="F24" s="6">
        <v>2585</v>
      </c>
      <c r="G24" s="7">
        <f t="shared" si="0"/>
        <v>3.3501293396162837E-3</v>
      </c>
      <c r="H24" s="6">
        <v>2553</v>
      </c>
      <c r="I24" s="7">
        <f t="shared" si="1"/>
        <v>0.98762088974854934</v>
      </c>
      <c r="J24" s="6">
        <v>3</v>
      </c>
      <c r="K24" s="7">
        <f t="shared" si="2"/>
        <v>1.1605415860735009E-3</v>
      </c>
    </row>
    <row r="25" spans="1:11" ht="14.45" customHeight="1">
      <c r="A25" s="9" t="s">
        <v>25</v>
      </c>
      <c r="B25" s="2" t="s">
        <v>43</v>
      </c>
      <c r="C25" s="11" t="s">
        <v>12</v>
      </c>
      <c r="D25" s="4">
        <v>11673.029</v>
      </c>
      <c r="E25" s="5">
        <f>F25/$F$195</f>
        <v>2.2968813344794513E-3</v>
      </c>
      <c r="F25" s="6">
        <v>486643</v>
      </c>
      <c r="G25" s="7">
        <f t="shared" ref="G25:G32" si="4">F25/D25/1000</f>
        <v>4.1689522059784136E-2</v>
      </c>
      <c r="H25" s="6">
        <v>427631</v>
      </c>
      <c r="I25" s="7">
        <f t="shared" si="1"/>
        <v>0.87873656869614891</v>
      </c>
      <c r="J25" s="6">
        <v>18302</v>
      </c>
      <c r="K25" s="7">
        <f t="shared" si="2"/>
        <v>3.7608678230242706E-2</v>
      </c>
    </row>
    <row r="26" spans="1:11" ht="14.45" customHeight="1">
      <c r="A26" s="1" t="s">
        <v>10</v>
      </c>
      <c r="B26" s="2" t="s">
        <v>44</v>
      </c>
      <c r="C26" s="8" t="s">
        <v>15</v>
      </c>
      <c r="D26" s="4">
        <v>3280.8150000000001</v>
      </c>
      <c r="E26" s="5">
        <f>F26/$F$195</f>
        <v>9.8679292878685668E-4</v>
      </c>
      <c r="F26" s="6">
        <v>209073</v>
      </c>
      <c r="G26" s="7">
        <f t="shared" si="4"/>
        <v>6.3725933952386835E-2</v>
      </c>
      <c r="H26" s="6">
        <v>192218</v>
      </c>
      <c r="I26" s="7">
        <f t="shared" si="1"/>
        <v>0.91938222534712755</v>
      </c>
      <c r="J26" s="6">
        <v>9722</v>
      </c>
      <c r="K26" s="7">
        <f t="shared" si="2"/>
        <v>4.6500504608438201E-2</v>
      </c>
    </row>
    <row r="27" spans="1:11" ht="14.45" customHeight="1">
      <c r="A27" s="1" t="s">
        <v>13</v>
      </c>
      <c r="B27" s="2" t="s">
        <v>45</v>
      </c>
      <c r="C27" s="11" t="s">
        <v>15</v>
      </c>
      <c r="D27" s="4">
        <v>2351.625</v>
      </c>
      <c r="E27" s="5">
        <f>F27/$F$195</f>
        <v>6.9127376152373487E-4</v>
      </c>
      <c r="F27" s="6">
        <v>146461</v>
      </c>
      <c r="G27" s="7">
        <f t="shared" si="4"/>
        <v>6.2280763301972047E-2</v>
      </c>
      <c r="H27" s="6">
        <v>134260</v>
      </c>
      <c r="I27" s="7">
        <f t="shared" si="1"/>
        <v>0.91669454667112749</v>
      </c>
      <c r="J27" s="6">
        <v>2081</v>
      </c>
      <c r="K27" s="7">
        <f t="shared" si="2"/>
        <v>1.4208560640716641E-2</v>
      </c>
    </row>
    <row r="28" spans="1:11" ht="14.45" customHeight="1">
      <c r="A28" s="9" t="s">
        <v>25</v>
      </c>
      <c r="B28" s="2" t="s">
        <v>46</v>
      </c>
      <c r="C28" s="8" t="s">
        <v>15</v>
      </c>
      <c r="D28" s="4">
        <v>212559.40900000001</v>
      </c>
      <c r="E28" s="5">
        <f>F28/$F$195</f>
        <v>9.7091493294902687E-2</v>
      </c>
      <c r="F28" s="6">
        <v>20570891</v>
      </c>
      <c r="G28" s="7">
        <f t="shared" si="4"/>
        <v>9.6777136786261944E-2</v>
      </c>
      <c r="H28" s="6">
        <v>19448816</v>
      </c>
      <c r="I28" s="7">
        <f t="shared" si="1"/>
        <v>0.94545326208767522</v>
      </c>
      <c r="J28" s="6">
        <v>574574</v>
      </c>
      <c r="K28" s="7">
        <f t="shared" si="2"/>
        <v>2.7931410457621889E-2</v>
      </c>
    </row>
    <row r="29" spans="1:11" ht="14.45" customHeight="1">
      <c r="A29" s="9" t="s">
        <v>23</v>
      </c>
      <c r="B29" s="2" t="s">
        <v>47</v>
      </c>
      <c r="C29" s="8" t="s">
        <v>21</v>
      </c>
      <c r="D29" s="4">
        <v>30.236999999999998</v>
      </c>
      <c r="E29" s="5" t="s">
        <v>22</v>
      </c>
      <c r="F29" s="6">
        <v>2568</v>
      </c>
      <c r="G29" s="7">
        <f t="shared" si="4"/>
        <v>8.4929060422660976E-2</v>
      </c>
      <c r="H29" s="6">
        <v>2500</v>
      </c>
      <c r="I29" s="7">
        <f t="shared" si="1"/>
        <v>0.97352024922118385</v>
      </c>
      <c r="J29" s="6">
        <v>37</v>
      </c>
      <c r="K29" s="7">
        <f t="shared" si="2"/>
        <v>1.440809968847352E-2</v>
      </c>
    </row>
    <row r="30" spans="1:11" ht="14.45" customHeight="1">
      <c r="A30" s="1" t="s">
        <v>13</v>
      </c>
      <c r="B30" s="2" t="s">
        <v>48</v>
      </c>
      <c r="C30" s="8" t="s">
        <v>21</v>
      </c>
      <c r="D30" s="4">
        <v>437.483</v>
      </c>
      <c r="E30" s="5" t="s">
        <v>22</v>
      </c>
      <c r="F30" s="6">
        <v>1873</v>
      </c>
      <c r="G30" s="7">
        <f t="shared" si="4"/>
        <v>4.2813092165867013E-3</v>
      </c>
      <c r="H30" s="6">
        <v>436</v>
      </c>
      <c r="I30" s="7">
        <f t="shared" si="1"/>
        <v>0.23278163374265884</v>
      </c>
      <c r="J30" s="6">
        <v>3</v>
      </c>
      <c r="K30" s="7">
        <f t="shared" si="2"/>
        <v>1.6017084890549919E-3</v>
      </c>
    </row>
    <row r="31" spans="1:11" ht="14.45" customHeight="1">
      <c r="A31" s="1" t="s">
        <v>10</v>
      </c>
      <c r="B31" s="2" t="s">
        <v>49</v>
      </c>
      <c r="C31" s="8" t="s">
        <v>15</v>
      </c>
      <c r="D31" s="4">
        <v>6948.4449999999997</v>
      </c>
      <c r="E31" s="5">
        <f>F31/$F$195</f>
        <v>2.0828456352996127E-3</v>
      </c>
      <c r="F31" s="6">
        <v>441295</v>
      </c>
      <c r="G31" s="7">
        <f t="shared" si="4"/>
        <v>6.3509893220713418E-2</v>
      </c>
      <c r="H31" s="6">
        <v>401642</v>
      </c>
      <c r="I31" s="7">
        <f t="shared" si="1"/>
        <v>0.91014400797652362</v>
      </c>
      <c r="J31" s="6">
        <v>18475</v>
      </c>
      <c r="K31" s="7">
        <f t="shared" si="2"/>
        <v>4.1865418824142582E-2</v>
      </c>
    </row>
    <row r="32" spans="1:11" ht="14.45" customHeight="1">
      <c r="A32" s="1" t="s">
        <v>13</v>
      </c>
      <c r="B32" s="2" t="s">
        <v>50</v>
      </c>
      <c r="C32" s="11" t="s">
        <v>9</v>
      </c>
      <c r="D32" s="4">
        <v>20903.277999999998</v>
      </c>
      <c r="E32" s="5">
        <f>F32/$F$195</f>
        <v>6.4723285323567192E-5</v>
      </c>
      <c r="F32" s="6">
        <v>13713</v>
      </c>
      <c r="G32" s="7">
        <f t="shared" si="4"/>
        <v>6.5602151011913065E-4</v>
      </c>
      <c r="H32" s="6">
        <v>13461</v>
      </c>
      <c r="I32" s="7">
        <f t="shared" si="1"/>
        <v>0.98162327718223585</v>
      </c>
      <c r="J32" s="6">
        <v>171</v>
      </c>
      <c r="K32" s="7">
        <f t="shared" si="2"/>
        <v>1.2469919054911398E-2</v>
      </c>
    </row>
    <row r="33" spans="1:11" ht="14.45" customHeight="1">
      <c r="A33" s="1" t="s">
        <v>13</v>
      </c>
      <c r="B33" s="2" t="s">
        <v>51</v>
      </c>
      <c r="C33" s="11" t="s">
        <v>9</v>
      </c>
      <c r="D33" s="4">
        <v>11890.781000000001</v>
      </c>
      <c r="E33" s="5" t="s">
        <v>22</v>
      </c>
      <c r="F33" s="6">
        <v>10791</v>
      </c>
      <c r="G33" s="7">
        <f t="shared" ref="G33:G64" si="5">F33/D33/1000</f>
        <v>9.0750977585071985E-4</v>
      </c>
      <c r="H33" s="6">
        <v>773</v>
      </c>
      <c r="I33" s="7">
        <f t="shared" si="1"/>
        <v>7.163376888147531E-2</v>
      </c>
      <c r="J33" s="6">
        <v>38</v>
      </c>
      <c r="K33" s="7">
        <f t="shared" si="2"/>
        <v>3.5214530627374666E-3</v>
      </c>
    </row>
    <row r="34" spans="1:11" ht="14.45" customHeight="1">
      <c r="A34" s="1" t="s">
        <v>13</v>
      </c>
      <c r="B34" s="2" t="s">
        <v>52</v>
      </c>
      <c r="C34" s="11" t="s">
        <v>19</v>
      </c>
      <c r="D34" s="4">
        <v>555.98800000000006</v>
      </c>
      <c r="E34" s="5">
        <f>F34/$F$195</f>
        <v>1.6395810439510518E-4</v>
      </c>
      <c r="F34" s="178">
        <v>34738</v>
      </c>
      <c r="G34" s="7">
        <f t="shared" si="5"/>
        <v>6.2479765750339929E-2</v>
      </c>
      <c r="H34" s="178">
        <v>33806</v>
      </c>
      <c r="I34" s="7">
        <f t="shared" si="1"/>
        <v>0.97317059128332084</v>
      </c>
      <c r="J34" s="178">
        <v>303</v>
      </c>
      <c r="K34" s="7">
        <f t="shared" ref="K34:K65" si="6">J34/F34</f>
        <v>8.7224365248431118E-3</v>
      </c>
    </row>
    <row r="35" spans="1:11" ht="14.45" customHeight="1">
      <c r="A35" s="1" t="s">
        <v>7</v>
      </c>
      <c r="B35" s="2" t="s">
        <v>53</v>
      </c>
      <c r="C35" s="8" t="s">
        <v>9</v>
      </c>
      <c r="D35" s="4">
        <v>16718.971000000001</v>
      </c>
      <c r="E35" s="5" t="s">
        <v>22</v>
      </c>
      <c r="F35" s="6">
        <v>89641</v>
      </c>
      <c r="G35" s="7">
        <f t="shared" si="5"/>
        <v>5.3616337991135932E-3</v>
      </c>
      <c r="H35" s="6">
        <v>85618</v>
      </c>
      <c r="I35" s="7">
        <f t="shared" si="1"/>
        <v>0.95512098258609346</v>
      </c>
      <c r="J35" s="6">
        <v>1808</v>
      </c>
      <c r="K35" s="7">
        <f t="shared" si="6"/>
        <v>2.0169342153701988E-2</v>
      </c>
    </row>
    <row r="36" spans="1:11" ht="14.45" customHeight="1">
      <c r="A36" s="1" t="s">
        <v>13</v>
      </c>
      <c r="B36" s="2" t="s">
        <v>54</v>
      </c>
      <c r="C36" s="8" t="s">
        <v>12</v>
      </c>
      <c r="D36" s="4">
        <v>26545.864000000001</v>
      </c>
      <c r="E36" s="5">
        <f>F36/$F$195</f>
        <v>3.8917040531389263E-4</v>
      </c>
      <c r="F36" s="6">
        <v>82454</v>
      </c>
      <c r="G36" s="7">
        <f t="shared" si="5"/>
        <v>3.106095925150524E-3</v>
      </c>
      <c r="H36" s="6">
        <v>80433</v>
      </c>
      <c r="I36" s="7">
        <f t="shared" si="1"/>
        <v>0.97548936376646378</v>
      </c>
      <c r="J36" s="6">
        <v>1338</v>
      </c>
      <c r="K36" s="7">
        <f t="shared" si="6"/>
        <v>1.6227229728090813E-2</v>
      </c>
    </row>
    <row r="37" spans="1:11" ht="14.45" customHeight="1">
      <c r="A37" s="12" t="s">
        <v>23</v>
      </c>
      <c r="B37" s="2" t="s">
        <v>55</v>
      </c>
      <c r="C37" s="8" t="s">
        <v>21</v>
      </c>
      <c r="D37" s="4">
        <v>37742.156999999999</v>
      </c>
      <c r="E37" s="5">
        <f>F37/$F$195</f>
        <v>6.9325751393542407E-3</v>
      </c>
      <c r="F37" s="6">
        <v>1468813</v>
      </c>
      <c r="G37" s="7">
        <f t="shared" si="5"/>
        <v>3.8917039108284146E-2</v>
      </c>
      <c r="H37" s="6">
        <v>1417263</v>
      </c>
      <c r="I37" s="7">
        <f t="shared" si="1"/>
        <v>0.9649036330696964</v>
      </c>
      <c r="J37" s="6">
        <v>26792</v>
      </c>
      <c r="K37" s="7">
        <f t="shared" si="6"/>
        <v>1.8240579297705017E-2</v>
      </c>
    </row>
    <row r="38" spans="1:11" ht="14.45" customHeight="1">
      <c r="A38" s="1" t="s">
        <v>10</v>
      </c>
      <c r="B38" s="2" t="s">
        <v>56</v>
      </c>
      <c r="C38" s="8" t="s">
        <v>12</v>
      </c>
      <c r="D38" s="4">
        <v>65.72</v>
      </c>
      <c r="E38" s="5" t="s">
        <v>22</v>
      </c>
      <c r="F38" s="6">
        <v>663</v>
      </c>
      <c r="G38" s="7">
        <f t="shared" si="5"/>
        <v>1.0088253195374316E-2</v>
      </c>
      <c r="H38" s="6">
        <v>649</v>
      </c>
      <c r="I38" s="7">
        <f t="shared" si="1"/>
        <v>0.97888386123680238</v>
      </c>
      <c r="J38" s="6">
        <v>2</v>
      </c>
      <c r="K38" s="7">
        <f t="shared" si="6"/>
        <v>3.0165912518853697E-3</v>
      </c>
    </row>
    <row r="39" spans="1:11" ht="14.45" customHeight="1">
      <c r="A39" s="1" t="s">
        <v>13</v>
      </c>
      <c r="B39" s="2" t="s">
        <v>57</v>
      </c>
      <c r="C39" s="8" t="s">
        <v>21</v>
      </c>
      <c r="D39" s="4">
        <v>4829.7640000000001</v>
      </c>
      <c r="E39" s="5" t="s">
        <v>22</v>
      </c>
      <c r="F39" s="6">
        <v>11251</v>
      </c>
      <c r="G39" s="7">
        <f t="shared" si="5"/>
        <v>2.3295134089367517E-3</v>
      </c>
      <c r="H39" s="6">
        <v>6859</v>
      </c>
      <c r="I39" s="7">
        <f t="shared" si="1"/>
        <v>0.6096346991378544</v>
      </c>
      <c r="J39" s="6">
        <v>99</v>
      </c>
      <c r="K39" s="7">
        <f t="shared" si="6"/>
        <v>8.7992178473024624E-3</v>
      </c>
    </row>
    <row r="40" spans="1:11" ht="14.45" customHeight="1">
      <c r="A40" s="1" t="s">
        <v>13</v>
      </c>
      <c r="B40" s="2" t="s">
        <v>58</v>
      </c>
      <c r="C40" s="11" t="s">
        <v>9</v>
      </c>
      <c r="D40" s="4">
        <v>16425.859</v>
      </c>
      <c r="E40" s="5" t="s">
        <v>22</v>
      </c>
      <c r="F40" s="6">
        <v>4985</v>
      </c>
      <c r="G40" s="7">
        <f t="shared" si="5"/>
        <v>3.0348488928341586E-4</v>
      </c>
      <c r="H40" s="6">
        <v>4805</v>
      </c>
      <c r="I40" s="7">
        <f t="shared" si="1"/>
        <v>0.96389167502507522</v>
      </c>
      <c r="J40" s="6">
        <v>174</v>
      </c>
      <c r="K40" s="7">
        <f t="shared" si="6"/>
        <v>3.4904714142427282E-2</v>
      </c>
    </row>
    <row r="41" spans="1:11" ht="14.45" customHeight="1">
      <c r="A41" s="9" t="s">
        <v>25</v>
      </c>
      <c r="B41" s="2" t="s">
        <v>59</v>
      </c>
      <c r="C41" s="8" t="s">
        <v>15</v>
      </c>
      <c r="D41" s="4">
        <v>19116.208999999999</v>
      </c>
      <c r="E41" s="5">
        <f>F41/$F$195</f>
        <v>7.7113643356092228E-3</v>
      </c>
      <c r="F41" s="6">
        <v>1633816</v>
      </c>
      <c r="G41" s="7">
        <f t="shared" si="5"/>
        <v>8.5467573617760723E-2</v>
      </c>
      <c r="H41" s="6">
        <v>1590252</v>
      </c>
      <c r="I41" s="7">
        <f t="shared" si="1"/>
        <v>0.97333604273675856</v>
      </c>
      <c r="J41" s="6">
        <v>36650</v>
      </c>
      <c r="K41" s="7">
        <f t="shared" si="6"/>
        <v>2.2432146581989647E-2</v>
      </c>
    </row>
    <row r="42" spans="1:11" ht="14.45" customHeight="1">
      <c r="A42" s="1" t="s">
        <v>7</v>
      </c>
      <c r="B42" s="2" t="s">
        <v>60</v>
      </c>
      <c r="C42" s="8" t="s">
        <v>15</v>
      </c>
      <c r="D42" s="4">
        <v>1439323.774</v>
      </c>
      <c r="E42" s="5">
        <f>F42/$F$195</f>
        <v>4.4674311984586033E-4</v>
      </c>
      <c r="F42" s="6">
        <v>94652</v>
      </c>
      <c r="G42" s="7">
        <f t="shared" si="5"/>
        <v>6.5761437217808381E-5</v>
      </c>
      <c r="H42" s="6">
        <v>88321</v>
      </c>
      <c r="I42" s="7">
        <f t="shared" si="1"/>
        <v>0.93311287664286013</v>
      </c>
      <c r="J42" s="6">
        <v>4636</v>
      </c>
      <c r="K42" s="7">
        <f t="shared" si="6"/>
        <v>4.8979419346659343E-2</v>
      </c>
    </row>
    <row r="43" spans="1:11" ht="14.45" customHeight="1">
      <c r="A43" s="9" t="s">
        <v>25</v>
      </c>
      <c r="B43" s="2" t="s">
        <v>61</v>
      </c>
      <c r="C43" s="8" t="s">
        <v>15</v>
      </c>
      <c r="D43" s="4">
        <v>50882.883999999998</v>
      </c>
      <c r="E43" s="5">
        <f>F43/$F$195</f>
        <v>2.3077874888874701E-2</v>
      </c>
      <c r="F43" s="6">
        <v>4889537</v>
      </c>
      <c r="G43" s="7">
        <f t="shared" si="5"/>
        <v>9.6093943888872352E-2</v>
      </c>
      <c r="H43" s="6">
        <v>4718500</v>
      </c>
      <c r="I43" s="7">
        <f t="shared" si="1"/>
        <v>0.96501979635290625</v>
      </c>
      <c r="J43" s="6">
        <v>124216</v>
      </c>
      <c r="K43" s="7">
        <f t="shared" si="6"/>
        <v>2.5404450360023863E-2</v>
      </c>
    </row>
    <row r="44" spans="1:11" ht="14.45" customHeight="1">
      <c r="A44" s="1" t="s">
        <v>13</v>
      </c>
      <c r="B44" s="2" t="s">
        <v>62</v>
      </c>
      <c r="C44" s="8" t="s">
        <v>9</v>
      </c>
      <c r="D44" s="4">
        <v>869.59500000000003</v>
      </c>
      <c r="E44" s="5" t="s">
        <v>22</v>
      </c>
      <c r="F44" s="6">
        <v>4050</v>
      </c>
      <c r="G44" s="7">
        <f t="shared" si="5"/>
        <v>4.6573404860883513E-3</v>
      </c>
      <c r="H44" s="6">
        <v>3888</v>
      </c>
      <c r="I44" s="7">
        <f t="shared" si="1"/>
        <v>0.96</v>
      </c>
      <c r="J44" s="6">
        <v>147</v>
      </c>
      <c r="K44" s="7">
        <f t="shared" si="6"/>
        <v>3.6296296296296299E-2</v>
      </c>
    </row>
    <row r="45" spans="1:11" ht="14.45" customHeight="1">
      <c r="A45" s="9" t="s">
        <v>23</v>
      </c>
      <c r="B45" s="14" t="s">
        <v>64</v>
      </c>
      <c r="C45" s="8" t="s">
        <v>15</v>
      </c>
      <c r="D45" s="4">
        <v>5094.1139999999996</v>
      </c>
      <c r="E45" s="5">
        <f t="shared" ref="E45:E53" si="7">F45/$F$195</f>
        <v>2.0797871733372652E-3</v>
      </c>
      <c r="F45" s="6">
        <v>440647</v>
      </c>
      <c r="G45" s="7">
        <f t="shared" si="5"/>
        <v>8.6501205116336244E-2</v>
      </c>
      <c r="H45" s="6">
        <v>354010</v>
      </c>
      <c r="I45" s="7">
        <f t="shared" ref="I45:I77" si="8">H45/F45</f>
        <v>0.80338683799050037</v>
      </c>
      <c r="J45" s="6">
        <v>5312</v>
      </c>
      <c r="K45" s="7">
        <f t="shared" si="6"/>
        <v>1.2055000941796949E-2</v>
      </c>
    </row>
    <row r="46" spans="1:11" ht="14.45" customHeight="1">
      <c r="A46" s="1" t="s">
        <v>13</v>
      </c>
      <c r="B46" s="14" t="s">
        <v>65</v>
      </c>
      <c r="C46" s="8" t="s">
        <v>19</v>
      </c>
      <c r="D46" s="4">
        <v>26378.275000000001</v>
      </c>
      <c r="E46" s="5">
        <f t="shared" si="7"/>
        <v>2.5319628390452583E-4</v>
      </c>
      <c r="F46" s="179">
        <v>53645</v>
      </c>
      <c r="G46" s="7">
        <f t="shared" si="5"/>
        <v>2.0336811258507238E-3</v>
      </c>
      <c r="H46" s="179">
        <v>52405</v>
      </c>
      <c r="I46" s="7">
        <f t="shared" si="8"/>
        <v>0.97688507782645162</v>
      </c>
      <c r="J46" s="179">
        <v>395</v>
      </c>
      <c r="K46" s="7">
        <f t="shared" si="6"/>
        <v>7.3632211762512815E-3</v>
      </c>
    </row>
    <row r="47" spans="1:11" ht="14.25" customHeight="1">
      <c r="A47" s="1" t="s">
        <v>10</v>
      </c>
      <c r="B47" s="2" t="s">
        <v>66</v>
      </c>
      <c r="C47" s="8" t="s">
        <v>21</v>
      </c>
      <c r="D47" s="4">
        <v>4105.268</v>
      </c>
      <c r="E47" s="5">
        <f t="shared" si="7"/>
        <v>1.7452348572645536E-3</v>
      </c>
      <c r="F47" s="6">
        <v>369765</v>
      </c>
      <c r="G47" s="7">
        <f t="shared" si="5"/>
        <v>9.0070855301042474E-2</v>
      </c>
      <c r="H47" s="6">
        <v>358769</v>
      </c>
      <c r="I47" s="7">
        <f t="shared" si="8"/>
        <v>0.97026219355536625</v>
      </c>
      <c r="J47" s="6">
        <v>8301</v>
      </c>
      <c r="K47" s="7">
        <f t="shared" si="6"/>
        <v>2.2449393533730884E-2</v>
      </c>
    </row>
    <row r="48" spans="1:11" ht="14.45" customHeight="1">
      <c r="A48" s="9" t="s">
        <v>23</v>
      </c>
      <c r="B48" s="2" t="s">
        <v>67</v>
      </c>
      <c r="C48" s="8" t="s">
        <v>15</v>
      </c>
      <c r="D48" s="4">
        <v>11326.616</v>
      </c>
      <c r="E48" s="5">
        <f t="shared" si="7"/>
        <v>2.7530830311347934E-3</v>
      </c>
      <c r="F48" s="6">
        <v>583299</v>
      </c>
      <c r="G48" s="7">
        <f t="shared" si="5"/>
        <v>5.1498082039684229E-2</v>
      </c>
      <c r="H48" s="6">
        <v>530211</v>
      </c>
      <c r="I48" s="7">
        <f t="shared" si="8"/>
        <v>0.90898664321385769</v>
      </c>
      <c r="J48" s="6">
        <v>4544</v>
      </c>
      <c r="K48" s="7">
        <f t="shared" si="6"/>
        <v>7.7901727930272469E-3</v>
      </c>
    </row>
    <row r="49" spans="1:11" ht="14.45" customHeight="1">
      <c r="A49" s="9" t="s">
        <v>10</v>
      </c>
      <c r="B49" s="2" t="s">
        <v>68</v>
      </c>
      <c r="C49" s="8" t="s">
        <v>21</v>
      </c>
      <c r="D49" s="4">
        <v>1207.3610000000001</v>
      </c>
      <c r="E49" s="5">
        <f t="shared" si="7"/>
        <v>5.2547491613277235E-4</v>
      </c>
      <c r="F49" s="6">
        <v>111333</v>
      </c>
      <c r="G49" s="7">
        <f t="shared" si="5"/>
        <v>9.2211857099906314E-2</v>
      </c>
      <c r="H49" s="6">
        <v>90755</v>
      </c>
      <c r="I49" s="7">
        <f t="shared" si="8"/>
        <v>0.81516711127877628</v>
      </c>
      <c r="J49" s="6">
        <v>483</v>
      </c>
      <c r="K49" s="7">
        <f t="shared" si="6"/>
        <v>4.338336342324378E-3</v>
      </c>
    </row>
    <row r="50" spans="1:11" ht="14.45" customHeight="1">
      <c r="A50" s="1" t="s">
        <v>10</v>
      </c>
      <c r="B50" s="2" t="s">
        <v>69</v>
      </c>
      <c r="C50" s="11" t="s">
        <v>21</v>
      </c>
      <c r="D50" s="4">
        <v>10708.982</v>
      </c>
      <c r="E50" s="5">
        <f t="shared" si="7"/>
        <v>7.9181078685362418E-3</v>
      </c>
      <c r="F50" s="6">
        <v>1677619</v>
      </c>
      <c r="G50" s="7">
        <f t="shared" si="5"/>
        <v>0.15665531980537462</v>
      </c>
      <c r="H50" s="6">
        <v>1645507</v>
      </c>
      <c r="I50" s="7">
        <f t="shared" si="8"/>
        <v>0.98085858588869101</v>
      </c>
      <c r="J50" s="6">
        <v>30385</v>
      </c>
      <c r="K50" s="7">
        <f t="shared" si="6"/>
        <v>1.8111978941583281E-2</v>
      </c>
    </row>
    <row r="51" spans="1:11" ht="14.45" customHeight="1">
      <c r="A51" s="1" t="s">
        <v>13</v>
      </c>
      <c r="B51" s="15" t="s">
        <v>63</v>
      </c>
      <c r="C51" s="8" t="s">
        <v>9</v>
      </c>
      <c r="D51" s="4">
        <v>89561.403999999995</v>
      </c>
      <c r="E51" s="5">
        <f>F51/$F$195</f>
        <v>2.5491430883399263E-4</v>
      </c>
      <c r="F51" s="185">
        <v>54009</v>
      </c>
      <c r="G51" s="7">
        <f>F51/D51/1000</f>
        <v>6.0303878219684904E-4</v>
      </c>
      <c r="H51" s="186" t="s">
        <v>149</v>
      </c>
      <c r="I51" s="7" t="s">
        <v>149</v>
      </c>
      <c r="J51" s="185">
        <v>1053</v>
      </c>
      <c r="K51" s="7">
        <f>J51/F51</f>
        <v>1.9496750541576405E-2</v>
      </c>
    </row>
    <row r="52" spans="1:11" ht="14.45" customHeight="1">
      <c r="A52" s="1" t="s">
        <v>10</v>
      </c>
      <c r="B52" s="2" t="s">
        <v>71</v>
      </c>
      <c r="C52" s="8" t="s">
        <v>21</v>
      </c>
      <c r="D52" s="4">
        <v>5792.2030000000004</v>
      </c>
      <c r="E52" s="5">
        <f t="shared" si="7"/>
        <v>1.5927884638666176E-3</v>
      </c>
      <c r="F52" s="6">
        <v>337466</v>
      </c>
      <c r="G52" s="7">
        <f t="shared" si="5"/>
        <v>5.8262115467983419E-2</v>
      </c>
      <c r="H52" s="6">
        <v>321556</v>
      </c>
      <c r="I52" s="7">
        <f t="shared" si="8"/>
        <v>0.95285450978765274</v>
      </c>
      <c r="J52" s="6">
        <v>2566</v>
      </c>
      <c r="K52" s="7">
        <f t="shared" si="6"/>
        <v>7.6037289682516166E-3</v>
      </c>
    </row>
    <row r="53" spans="1:11" ht="14.45" customHeight="1">
      <c r="A53" s="1" t="s">
        <v>13</v>
      </c>
      <c r="B53" s="2" t="s">
        <v>72</v>
      </c>
      <c r="C53" s="8" t="s">
        <v>12</v>
      </c>
      <c r="D53" s="4">
        <v>988.00199999999995</v>
      </c>
      <c r="E53" s="5">
        <f t="shared" si="7"/>
        <v>5.5203350480889807E-5</v>
      </c>
      <c r="F53" s="6">
        <v>11696</v>
      </c>
      <c r="G53" s="7">
        <f t="shared" si="5"/>
        <v>1.1838032716532963E-2</v>
      </c>
      <c r="H53" s="6">
        <v>11527</v>
      </c>
      <c r="I53" s="7">
        <f t="shared" si="8"/>
        <v>0.98555061559507529</v>
      </c>
      <c r="J53" s="6">
        <v>157</v>
      </c>
      <c r="K53" s="7">
        <f t="shared" si="6"/>
        <v>1.3423392612859098E-2</v>
      </c>
    </row>
    <row r="54" spans="1:11" ht="14.45" customHeight="1">
      <c r="A54" s="9" t="s">
        <v>23</v>
      </c>
      <c r="B54" s="2" t="s">
        <v>73</v>
      </c>
      <c r="C54" s="25" t="s">
        <v>74</v>
      </c>
      <c r="D54" s="4">
        <v>71.991</v>
      </c>
      <c r="E54" s="5" t="s">
        <v>22</v>
      </c>
      <c r="F54" s="6">
        <v>1339</v>
      </c>
      <c r="G54" s="7">
        <f t="shared" si="5"/>
        <v>1.8599547165617923E-2</v>
      </c>
      <c r="H54" s="6">
        <v>794</v>
      </c>
      <c r="I54" s="7">
        <f t="shared" si="8"/>
        <v>0.59297983569828228</v>
      </c>
      <c r="J54" s="6">
        <v>1</v>
      </c>
      <c r="K54" s="7">
        <f t="shared" si="6"/>
        <v>7.468259895444362E-4</v>
      </c>
    </row>
    <row r="55" spans="1:11" ht="14.45" customHeight="1">
      <c r="A55" s="9" t="s">
        <v>25</v>
      </c>
      <c r="B55" s="2" t="s">
        <v>75</v>
      </c>
      <c r="C55" s="8" t="s">
        <v>12</v>
      </c>
      <c r="D55" s="4">
        <v>17643.060000000001</v>
      </c>
      <c r="E55" s="5">
        <f>F55/$F$195</f>
        <v>2.3368678927279205E-3</v>
      </c>
      <c r="F55" s="6">
        <v>495115</v>
      </c>
      <c r="G55" s="7">
        <f t="shared" si="5"/>
        <v>2.8062875714303527E-2</v>
      </c>
      <c r="H55" s="6">
        <v>443880</v>
      </c>
      <c r="I55" s="7">
        <f t="shared" si="8"/>
        <v>0.89651899053755191</v>
      </c>
      <c r="J55" s="6">
        <v>31985</v>
      </c>
      <c r="K55" s="7">
        <f t="shared" si="6"/>
        <v>6.4601153267422717E-2</v>
      </c>
    </row>
    <row r="56" spans="1:11" ht="14.45" customHeight="1">
      <c r="A56" s="9" t="s">
        <v>13</v>
      </c>
      <c r="B56" s="2" t="s">
        <v>76</v>
      </c>
      <c r="C56" s="8" t="s">
        <v>12</v>
      </c>
      <c r="D56" s="4">
        <v>102334.40300000001</v>
      </c>
      <c r="E56" s="5">
        <f>F56/$F$195</f>
        <v>1.3515381170403351E-3</v>
      </c>
      <c r="F56" s="6">
        <v>286352</v>
      </c>
      <c r="G56" s="7">
        <f t="shared" si="5"/>
        <v>2.7981987641047751E-3</v>
      </c>
      <c r="H56" s="6">
        <v>235864</v>
      </c>
      <c r="I56" s="7">
        <f t="shared" si="8"/>
        <v>0.82368553388836119</v>
      </c>
      <c r="J56" s="6">
        <v>16671</v>
      </c>
      <c r="K56" s="7">
        <f t="shared" si="6"/>
        <v>5.8218556182600432E-2</v>
      </c>
    </row>
    <row r="57" spans="1:11" ht="14.45" customHeight="1">
      <c r="A57" s="9" t="s">
        <v>23</v>
      </c>
      <c r="B57" s="2" t="s">
        <v>77</v>
      </c>
      <c r="C57" s="8" t="s">
        <v>12</v>
      </c>
      <c r="D57" s="4">
        <v>6486.201</v>
      </c>
      <c r="E57" s="5">
        <f>F57/$F$195</f>
        <v>4.3746389728725656E-4</v>
      </c>
      <c r="F57" s="6">
        <v>92686</v>
      </c>
      <c r="G57" s="7">
        <f t="shared" si="5"/>
        <v>1.4289720592994265E-2</v>
      </c>
      <c r="H57" s="6">
        <v>79029</v>
      </c>
      <c r="I57" s="7">
        <f t="shared" si="8"/>
        <v>0.85265304360960659</v>
      </c>
      <c r="J57" s="6">
        <v>2846</v>
      </c>
      <c r="K57" s="7">
        <f t="shared" si="6"/>
        <v>3.0705823964784325E-2</v>
      </c>
    </row>
    <row r="58" spans="1:11" ht="14.45" customHeight="1">
      <c r="A58" s="1" t="s">
        <v>13</v>
      </c>
      <c r="B58" s="2" t="s">
        <v>78</v>
      </c>
      <c r="C58" s="8" t="s">
        <v>15</v>
      </c>
      <c r="D58" s="4">
        <v>1402.9849999999999</v>
      </c>
      <c r="E58" s="5">
        <f>F58/$F$195</f>
        <v>4.2709910952596776E-5</v>
      </c>
      <c r="F58" s="6">
        <v>9049</v>
      </c>
      <c r="G58" s="7">
        <f t="shared" si="5"/>
        <v>6.4498194920116752E-3</v>
      </c>
      <c r="H58" s="6">
        <v>8803</v>
      </c>
      <c r="I58" s="7">
        <f t="shared" si="8"/>
        <v>0.97281467565476853</v>
      </c>
      <c r="J58" s="6">
        <v>123</v>
      </c>
      <c r="K58" s="7">
        <f t="shared" si="6"/>
        <v>1.3592662172615759E-2</v>
      </c>
    </row>
    <row r="59" spans="1:11" ht="14.45" customHeight="1">
      <c r="A59" s="1" t="s">
        <v>13</v>
      </c>
      <c r="B59" s="2" t="s">
        <v>79</v>
      </c>
      <c r="C59" s="8" t="s">
        <v>9</v>
      </c>
      <c r="D59" s="4">
        <v>3546.4270000000001</v>
      </c>
      <c r="E59" s="5" t="s">
        <v>22</v>
      </c>
      <c r="F59" s="6">
        <v>6623</v>
      </c>
      <c r="G59" s="7">
        <f t="shared" si="5"/>
        <v>1.8675134156152092E-3</v>
      </c>
      <c r="H59" s="6">
        <v>6565</v>
      </c>
      <c r="I59" s="7">
        <f t="shared" si="8"/>
        <v>0.99124263928733203</v>
      </c>
      <c r="J59" s="6">
        <v>37</v>
      </c>
      <c r="K59" s="7">
        <f t="shared" si="6"/>
        <v>5.5865921787709499E-3</v>
      </c>
    </row>
    <row r="60" spans="1:11" ht="14.45" customHeight="1">
      <c r="A60" s="1" t="s">
        <v>10</v>
      </c>
      <c r="B60" s="2" t="s">
        <v>80</v>
      </c>
      <c r="C60" s="8" t="s">
        <v>21</v>
      </c>
      <c r="D60" s="4">
        <v>1326.539</v>
      </c>
      <c r="E60" s="5">
        <f>F60/$F$195</f>
        <v>6.5665367125549551E-4</v>
      </c>
      <c r="F60" s="6">
        <v>139126</v>
      </c>
      <c r="G60" s="7">
        <f t="shared" si="5"/>
        <v>0.10487893684241473</v>
      </c>
      <c r="H60" s="6">
        <v>131596</v>
      </c>
      <c r="I60" s="7">
        <f t="shared" si="8"/>
        <v>0.94587639981024396</v>
      </c>
      <c r="J60" s="6">
        <v>1285</v>
      </c>
      <c r="K60" s="7">
        <f t="shared" si="6"/>
        <v>9.2362319048919679E-3</v>
      </c>
    </row>
    <row r="61" spans="1:11" ht="14.45" customHeight="1">
      <c r="A61" s="1" t="s">
        <v>13</v>
      </c>
      <c r="B61" s="2" t="s">
        <v>81</v>
      </c>
      <c r="C61" s="8" t="s">
        <v>19</v>
      </c>
      <c r="D61" s="4">
        <v>1160.164</v>
      </c>
      <c r="E61" s="5">
        <f>F61/$F$195</f>
        <v>1.9094147945489031E-4</v>
      </c>
      <c r="F61" s="178">
        <v>40455</v>
      </c>
      <c r="G61" s="7">
        <f t="shared" si="5"/>
        <v>3.4870070093538499E-2</v>
      </c>
      <c r="H61" s="178">
        <v>29710</v>
      </c>
      <c r="I61" s="7">
        <f t="shared" si="8"/>
        <v>0.73439624273884563</v>
      </c>
      <c r="J61" s="178">
        <v>1004</v>
      </c>
      <c r="K61" s="7">
        <f t="shared" si="6"/>
        <v>2.4817698677542948E-2</v>
      </c>
    </row>
    <row r="62" spans="1:11" ht="14.45" customHeight="1">
      <c r="A62" s="1" t="s">
        <v>13</v>
      </c>
      <c r="B62" s="2" t="s">
        <v>82</v>
      </c>
      <c r="C62" s="11" t="s">
        <v>9</v>
      </c>
      <c r="D62" s="4">
        <v>114963.583</v>
      </c>
      <c r="E62" s="5">
        <f>F62/$F$195</f>
        <v>1.3961501270219844E-3</v>
      </c>
      <c r="F62" s="6">
        <v>295804</v>
      </c>
      <c r="G62" s="7">
        <f t="shared" si="5"/>
        <v>2.5730234938832761E-3</v>
      </c>
      <c r="H62" s="6">
        <v>269132</v>
      </c>
      <c r="I62" s="7">
        <f t="shared" si="8"/>
        <v>0.90983218617733363</v>
      </c>
      <c r="J62" s="6">
        <v>4561</v>
      </c>
      <c r="K62" s="7">
        <f t="shared" si="6"/>
        <v>1.5418993657962706E-2</v>
      </c>
    </row>
    <row r="63" spans="1:11" ht="14.45" customHeight="1">
      <c r="A63" s="9" t="s">
        <v>25</v>
      </c>
      <c r="B63" s="14" t="s">
        <v>83</v>
      </c>
      <c r="C63" s="8" t="s">
        <v>21</v>
      </c>
      <c r="D63" s="4">
        <v>3.4830000000000001</v>
      </c>
      <c r="E63" s="5" t="s">
        <v>22</v>
      </c>
      <c r="F63" s="178">
        <v>66</v>
      </c>
      <c r="G63" s="7">
        <f t="shared" si="5"/>
        <v>1.8949181739879414E-2</v>
      </c>
      <c r="H63" s="178">
        <v>63</v>
      </c>
      <c r="I63" s="7">
        <f t="shared" si="8"/>
        <v>0.95454545454545459</v>
      </c>
      <c r="J63" s="178">
        <v>0</v>
      </c>
      <c r="K63" s="7">
        <f t="shared" si="6"/>
        <v>0</v>
      </c>
    </row>
    <row r="64" spans="1:11" ht="14.45" customHeight="1">
      <c r="A64" s="9" t="s">
        <v>23</v>
      </c>
      <c r="B64" s="14" t="s">
        <v>84</v>
      </c>
      <c r="C64" s="8" t="s">
        <v>21</v>
      </c>
      <c r="D64" s="4">
        <v>48.865000000000002</v>
      </c>
      <c r="E64" s="5" t="s">
        <v>22</v>
      </c>
      <c r="F64" s="6">
        <v>997</v>
      </c>
      <c r="G64" s="7">
        <f t="shared" si="5"/>
        <v>2.0403151539957021E-2</v>
      </c>
      <c r="H64" s="6">
        <v>991</v>
      </c>
      <c r="I64" s="7">
        <f t="shared" si="8"/>
        <v>0.99398194583751254</v>
      </c>
      <c r="J64" s="6">
        <v>2</v>
      </c>
      <c r="K64" s="7">
        <f t="shared" si="6"/>
        <v>2.0060180541624875E-3</v>
      </c>
    </row>
    <row r="65" spans="1:11" ht="14.45" customHeight="1">
      <c r="A65" s="12" t="s">
        <v>29</v>
      </c>
      <c r="B65" s="2" t="s">
        <v>85</v>
      </c>
      <c r="C65" s="8" t="s">
        <v>15</v>
      </c>
      <c r="D65" s="4">
        <v>896.44399999999996</v>
      </c>
      <c r="E65" s="5" t="s">
        <v>22</v>
      </c>
      <c r="F65" s="6">
        <v>43597</v>
      </c>
      <c r="G65" s="7">
        <f t="shared" ref="G65:G96" si="9">F65/D65/1000</f>
        <v>4.8633266550950204E-2</v>
      </c>
      <c r="H65" s="6">
        <v>23809</v>
      </c>
      <c r="I65" s="7">
        <f t="shared" si="8"/>
        <v>0.54611555840998238</v>
      </c>
      <c r="J65" s="6">
        <v>438</v>
      </c>
      <c r="K65" s="7">
        <f t="shared" si="6"/>
        <v>1.0046562836892446E-2</v>
      </c>
    </row>
    <row r="66" spans="1:11" ht="14.45" customHeight="1">
      <c r="A66" s="1" t="s">
        <v>10</v>
      </c>
      <c r="B66" s="2" t="s">
        <v>86</v>
      </c>
      <c r="C66" s="8" t="s">
        <v>21</v>
      </c>
      <c r="D66" s="4">
        <v>5540.7179999999998</v>
      </c>
      <c r="E66" s="5">
        <f>F66/$F$195</f>
        <v>5.7778971920477841E-4</v>
      </c>
      <c r="F66" s="6">
        <v>122417</v>
      </c>
      <c r="G66" s="7">
        <f t="shared" si="9"/>
        <v>2.2094067952925959E-2</v>
      </c>
      <c r="H66" s="6">
        <v>46000</v>
      </c>
      <c r="I66" s="7">
        <f t="shared" si="8"/>
        <v>0.37576480390795397</v>
      </c>
      <c r="J66" s="6">
        <v>1008</v>
      </c>
      <c r="K66" s="7">
        <f t="shared" ref="K66:K97" si="10">J66/F66</f>
        <v>8.2341504856351649E-3</v>
      </c>
    </row>
    <row r="67" spans="1:11" ht="14.45" customHeight="1">
      <c r="A67" s="1" t="s">
        <v>10</v>
      </c>
      <c r="B67" s="2" t="s">
        <v>87</v>
      </c>
      <c r="C67" s="8" t="s">
        <v>21</v>
      </c>
      <c r="D67" s="4">
        <v>65273.512000000002</v>
      </c>
      <c r="E67" s="5">
        <f>F67/$F$195</f>
        <v>3.124356242135375E-2</v>
      </c>
      <c r="F67" s="6">
        <v>6619611</v>
      </c>
      <c r="G67" s="7">
        <f t="shared" si="9"/>
        <v>0.10141343398222544</v>
      </c>
      <c r="H67" s="6">
        <v>6038536</v>
      </c>
      <c r="I67" s="7">
        <f t="shared" si="8"/>
        <v>0.91221916212297072</v>
      </c>
      <c r="J67" s="6">
        <v>113311</v>
      </c>
      <c r="K67" s="7">
        <f t="shared" si="10"/>
        <v>1.7117471102153888E-2</v>
      </c>
    </row>
    <row r="68" spans="1:11" ht="14.45" customHeight="1">
      <c r="A68" s="1" t="s">
        <v>10</v>
      </c>
      <c r="B68" s="2" t="s">
        <v>88</v>
      </c>
      <c r="C68" s="8" t="s">
        <v>15</v>
      </c>
      <c r="D68" s="4">
        <v>298.68200000000002</v>
      </c>
      <c r="E68" s="5">
        <f>F68/$F$195</f>
        <v>1.5603819826421144E-4</v>
      </c>
      <c r="F68" s="6">
        <v>33060</v>
      </c>
      <c r="G68" s="7">
        <f t="shared" si="9"/>
        <v>0.11068628173107183</v>
      </c>
      <c r="H68" s="6">
        <v>9995</v>
      </c>
      <c r="I68" s="7">
        <f t="shared" si="8"/>
        <v>0.30232909860859042</v>
      </c>
      <c r="J68" s="6">
        <v>204</v>
      </c>
      <c r="K68" s="7">
        <f t="shared" si="10"/>
        <v>6.1705989110707807E-3</v>
      </c>
    </row>
    <row r="69" spans="1:11" ht="14.45" customHeight="1">
      <c r="A69" s="1" t="s">
        <v>10</v>
      </c>
      <c r="B69" s="2" t="s">
        <v>89</v>
      </c>
      <c r="C69" s="8" t="s">
        <v>21</v>
      </c>
      <c r="D69" s="4">
        <v>280.904</v>
      </c>
      <c r="E69" s="5">
        <f>F69/$F$195</f>
        <v>1.7167033718287655E-4</v>
      </c>
      <c r="F69" s="6">
        <v>36372</v>
      </c>
      <c r="G69" s="7">
        <f t="shared" si="9"/>
        <v>0.12948195824908154</v>
      </c>
      <c r="H69" s="6">
        <v>29176</v>
      </c>
      <c r="I69" s="7">
        <f t="shared" si="8"/>
        <v>0.80215550423402615</v>
      </c>
      <c r="J69" s="6">
        <v>257</v>
      </c>
      <c r="K69" s="7">
        <f t="shared" si="10"/>
        <v>7.0658748487847792E-3</v>
      </c>
    </row>
    <row r="70" spans="1:11" ht="14.45" customHeight="1">
      <c r="A70" s="1" t="s">
        <v>13</v>
      </c>
      <c r="B70" s="2" t="s">
        <v>90</v>
      </c>
      <c r="C70" s="8" t="s">
        <v>15</v>
      </c>
      <c r="D70" s="4">
        <v>2225.7280000000001</v>
      </c>
      <c r="E70" s="5">
        <f>F70/$F$195</f>
        <v>1.2114435677094722E-4</v>
      </c>
      <c r="F70" s="6">
        <v>25667</v>
      </c>
      <c r="G70" s="7">
        <f t="shared" si="9"/>
        <v>1.1531957184345975E-2</v>
      </c>
      <c r="H70" s="6">
        <v>25437</v>
      </c>
      <c r="I70" s="7">
        <f t="shared" si="8"/>
        <v>0.99103907741457908</v>
      </c>
      <c r="J70" s="6">
        <v>165</v>
      </c>
      <c r="K70" s="7">
        <f t="shared" si="10"/>
        <v>6.4284879417150428E-3</v>
      </c>
    </row>
    <row r="71" spans="1:11" ht="14.45" customHeight="1">
      <c r="A71" s="1" t="s">
        <v>13</v>
      </c>
      <c r="B71" s="2" t="s">
        <v>91</v>
      </c>
      <c r="C71" s="8" t="s">
        <v>9</v>
      </c>
      <c r="D71" s="4">
        <v>2416.6640000000002</v>
      </c>
      <c r="E71" s="5" t="s">
        <v>22</v>
      </c>
      <c r="F71" s="6">
        <v>9439</v>
      </c>
      <c r="G71" s="7">
        <f t="shared" si="9"/>
        <v>3.9057974132936974E-3</v>
      </c>
      <c r="H71" s="6">
        <v>8865</v>
      </c>
      <c r="I71" s="7">
        <f t="shared" si="8"/>
        <v>0.93918847335522826</v>
      </c>
      <c r="J71" s="6">
        <v>296</v>
      </c>
      <c r="K71" s="7">
        <f t="shared" si="10"/>
        <v>3.1359254158279476E-2</v>
      </c>
    </row>
    <row r="72" spans="1:11" ht="14.45" customHeight="1">
      <c r="A72" s="12" t="s">
        <v>23</v>
      </c>
      <c r="B72" s="2" t="s">
        <v>92</v>
      </c>
      <c r="C72" s="8" t="s">
        <v>12</v>
      </c>
      <c r="D72" s="4">
        <v>3989.1750000000002</v>
      </c>
      <c r="E72" s="5">
        <f>F72/$F$195</f>
        <v>2.440624326861077E-3</v>
      </c>
      <c r="F72" s="6">
        <v>517098</v>
      </c>
      <c r="G72" s="7">
        <f t="shared" si="9"/>
        <v>0.12962529846396811</v>
      </c>
      <c r="H72" s="6">
        <v>453488</v>
      </c>
      <c r="I72" s="7">
        <f t="shared" si="8"/>
        <v>0.87698656734313418</v>
      </c>
      <c r="J72" s="6">
        <v>6831</v>
      </c>
      <c r="K72" s="7">
        <f t="shared" si="10"/>
        <v>1.3210261884594409E-2</v>
      </c>
    </row>
    <row r="73" spans="1:11" ht="14.45" customHeight="1">
      <c r="A73" s="1" t="s">
        <v>10</v>
      </c>
      <c r="B73" s="2" t="s">
        <v>93</v>
      </c>
      <c r="C73" s="8" t="s">
        <v>21</v>
      </c>
      <c r="D73" s="4">
        <v>83783.945000000007</v>
      </c>
      <c r="E73" s="5">
        <f>F73/$F$195</f>
        <v>1.8294246865966181E-2</v>
      </c>
      <c r="F73" s="6">
        <v>3876024</v>
      </c>
      <c r="G73" s="7">
        <f t="shared" si="9"/>
        <v>4.626213291818617E-2</v>
      </c>
      <c r="H73" s="6">
        <v>3702100</v>
      </c>
      <c r="I73" s="7">
        <f t="shared" si="8"/>
        <v>0.95512824481994951</v>
      </c>
      <c r="J73" s="6">
        <v>92478</v>
      </c>
      <c r="K73" s="7">
        <f t="shared" si="10"/>
        <v>2.3858985393279297E-2</v>
      </c>
    </row>
    <row r="74" spans="1:11" ht="14.45" customHeight="1">
      <c r="A74" s="1" t="s">
        <v>13</v>
      </c>
      <c r="B74" s="2" t="s">
        <v>94</v>
      </c>
      <c r="C74" s="8" t="s">
        <v>12</v>
      </c>
      <c r="D74" s="4">
        <v>31072.945</v>
      </c>
      <c r="E74" s="5">
        <f>F74/$F$195</f>
        <v>5.4081914428029051E-4</v>
      </c>
      <c r="F74" s="6">
        <v>114584</v>
      </c>
      <c r="G74" s="7">
        <f t="shared" si="9"/>
        <v>3.6875809486355414E-3</v>
      </c>
      <c r="H74" s="6">
        <v>106969</v>
      </c>
      <c r="I74" s="7">
        <f t="shared" si="8"/>
        <v>0.93354220484535366</v>
      </c>
      <c r="J74" s="6">
        <v>968</v>
      </c>
      <c r="K74" s="7">
        <f t="shared" si="10"/>
        <v>8.4479508482859737E-3</v>
      </c>
    </row>
    <row r="75" spans="1:11" ht="14.45" customHeight="1">
      <c r="A75" s="1" t="s">
        <v>10</v>
      </c>
      <c r="B75" s="2" t="s">
        <v>95</v>
      </c>
      <c r="C75" s="8" t="s">
        <v>21</v>
      </c>
      <c r="D75" s="4">
        <v>33.691000000000003</v>
      </c>
      <c r="E75" s="5" t="s">
        <v>22</v>
      </c>
      <c r="F75" s="6">
        <v>5287</v>
      </c>
      <c r="G75" s="7">
        <f t="shared" si="9"/>
        <v>0.15692618206642722</v>
      </c>
      <c r="H75" s="6">
        <v>5074</v>
      </c>
      <c r="I75" s="7">
        <f t="shared" si="8"/>
        <v>0.95971250236428973</v>
      </c>
      <c r="J75" s="6">
        <v>96</v>
      </c>
      <c r="K75" s="7">
        <f t="shared" si="10"/>
        <v>1.8157745413277852E-2</v>
      </c>
    </row>
    <row r="76" spans="1:11" ht="14.45" customHeight="1">
      <c r="A76" s="1" t="s">
        <v>10</v>
      </c>
      <c r="B76" s="2" t="s">
        <v>96</v>
      </c>
      <c r="C76" s="8" t="s">
        <v>21</v>
      </c>
      <c r="D76" s="4">
        <v>10423.056</v>
      </c>
      <c r="E76" s="5">
        <f>F76/$F$195</f>
        <v>2.6392733192550314E-3</v>
      </c>
      <c r="F76" s="6">
        <v>559186</v>
      </c>
      <c r="G76" s="7">
        <f t="shared" si="9"/>
        <v>5.3648949022244527E-2</v>
      </c>
      <c r="H76" s="6">
        <v>508081</v>
      </c>
      <c r="I76" s="7">
        <f t="shared" si="8"/>
        <v>0.90860822695847177</v>
      </c>
      <c r="J76" s="6">
        <v>13351</v>
      </c>
      <c r="K76" s="7">
        <f t="shared" si="10"/>
        <v>2.3875776575236148E-2</v>
      </c>
    </row>
    <row r="77" spans="1:11" ht="14.45" customHeight="1">
      <c r="A77" s="9" t="s">
        <v>23</v>
      </c>
      <c r="B77" s="2" t="s">
        <v>97</v>
      </c>
      <c r="C77" s="8" t="s">
        <v>21</v>
      </c>
      <c r="D77" s="4">
        <v>56.771999999999998</v>
      </c>
      <c r="E77" s="5" t="s">
        <v>22</v>
      </c>
      <c r="F77" s="6">
        <v>298</v>
      </c>
      <c r="G77" s="7">
        <f t="shared" si="9"/>
        <v>5.2490664412034108E-3</v>
      </c>
      <c r="H77" s="6">
        <v>212</v>
      </c>
      <c r="I77" s="7">
        <f t="shared" si="8"/>
        <v>0.71140939597315433</v>
      </c>
      <c r="J77" s="6">
        <v>0</v>
      </c>
      <c r="K77" s="7">
        <f t="shared" si="10"/>
        <v>0</v>
      </c>
    </row>
    <row r="78" spans="1:11" ht="14.45" customHeight="1">
      <c r="A78" s="9" t="s">
        <v>23</v>
      </c>
      <c r="B78" s="2" t="s">
        <v>98</v>
      </c>
      <c r="C78" s="8" t="s">
        <v>15</v>
      </c>
      <c r="D78" s="4">
        <v>112.51900000000001</v>
      </c>
      <c r="E78" s="5" t="s">
        <v>22</v>
      </c>
      <c r="F78" s="6">
        <v>222</v>
      </c>
      <c r="G78" s="7">
        <f t="shared" si="9"/>
        <v>1.9730001155360425E-3</v>
      </c>
      <c r="H78" s="6">
        <v>182</v>
      </c>
      <c r="I78" s="7">
        <f t="shared" ref="I78:I109" si="11">H78/F78</f>
        <v>0.81981981981981977</v>
      </c>
      <c r="J78" s="6">
        <v>1</v>
      </c>
      <c r="K78" s="7">
        <f t="shared" si="10"/>
        <v>4.5045045045045045E-3</v>
      </c>
    </row>
    <row r="79" spans="1:11" ht="14.45" customHeight="1">
      <c r="A79" s="1" t="s">
        <v>10</v>
      </c>
      <c r="B79" s="2" t="s">
        <v>99</v>
      </c>
      <c r="C79" s="8" t="s">
        <v>15</v>
      </c>
      <c r="D79" s="4">
        <v>400.12700000000001</v>
      </c>
      <c r="E79" s="5">
        <f>F79/$F$195</f>
        <v>1.8887890556978869E-4</v>
      </c>
      <c r="F79" s="6">
        <v>40018</v>
      </c>
      <c r="G79" s="7">
        <f t="shared" si="9"/>
        <v>0.10001324579446026</v>
      </c>
      <c r="H79" s="6">
        <v>2250</v>
      </c>
      <c r="I79" s="7">
        <f t="shared" si="11"/>
        <v>5.6224698885501523E-2</v>
      </c>
      <c r="J79" s="6">
        <v>324</v>
      </c>
      <c r="K79" s="7">
        <f t="shared" si="10"/>
        <v>8.09635663951222E-3</v>
      </c>
    </row>
    <row r="80" spans="1:11" ht="14.45" customHeight="1">
      <c r="A80" s="9" t="s">
        <v>23</v>
      </c>
      <c r="B80" s="2" t="s">
        <v>100</v>
      </c>
      <c r="C80" s="8" t="s">
        <v>12</v>
      </c>
      <c r="D80" s="4">
        <v>17915.566999999999</v>
      </c>
      <c r="E80" s="5">
        <f>F80/$F$195</f>
        <v>2.0732077042392521E-3</v>
      </c>
      <c r="F80" s="6">
        <v>439253</v>
      </c>
      <c r="G80" s="7">
        <f t="shared" si="9"/>
        <v>2.4517951343655493E-2</v>
      </c>
      <c r="H80" s="6">
        <v>377554</v>
      </c>
      <c r="I80" s="7">
        <f t="shared" si="11"/>
        <v>0.85953653133843133</v>
      </c>
      <c r="J80" s="6">
        <v>11500</v>
      </c>
      <c r="K80" s="7">
        <f t="shared" si="10"/>
        <v>2.6180811514093245E-2</v>
      </c>
    </row>
    <row r="81" spans="1:11" ht="14.45" customHeight="1">
      <c r="A81" s="1" t="s">
        <v>13</v>
      </c>
      <c r="B81" s="2" t="s">
        <v>101</v>
      </c>
      <c r="C81" s="8" t="s">
        <v>9</v>
      </c>
      <c r="D81" s="4">
        <v>13132.791999999999</v>
      </c>
      <c r="E81" s="5">
        <f>F81/$F$195</f>
        <v>1.3594108246841555E-4</v>
      </c>
      <c r="F81" s="6">
        <v>28802</v>
      </c>
      <c r="G81" s="7">
        <f t="shared" si="9"/>
        <v>2.1931360825634032E-3</v>
      </c>
      <c r="H81" s="6">
        <v>26212</v>
      </c>
      <c r="I81" s="7">
        <f t="shared" si="11"/>
        <v>0.91007568918825077</v>
      </c>
      <c r="J81" s="6">
        <v>314</v>
      </c>
      <c r="K81" s="7">
        <f t="shared" si="10"/>
        <v>1.0902020693007429E-2</v>
      </c>
    </row>
    <row r="82" spans="1:11" ht="14.45" customHeight="1">
      <c r="A82" s="1" t="s">
        <v>13</v>
      </c>
      <c r="B82" s="2" t="s">
        <v>102</v>
      </c>
      <c r="C82" s="8" t="s">
        <v>9</v>
      </c>
      <c r="D82" s="4">
        <v>1967.998</v>
      </c>
      <c r="E82" s="5" t="s">
        <v>22</v>
      </c>
      <c r="F82" s="6">
        <v>5518</v>
      </c>
      <c r="G82" s="7">
        <f t="shared" si="9"/>
        <v>2.8038646380738191E-3</v>
      </c>
      <c r="H82" s="6">
        <v>4592</v>
      </c>
      <c r="I82" s="7">
        <f t="shared" si="11"/>
        <v>0.83218557448350849</v>
      </c>
      <c r="J82" s="6">
        <v>103</v>
      </c>
      <c r="K82" s="7">
        <f t="shared" si="10"/>
        <v>1.8666183399782529E-2</v>
      </c>
    </row>
    <row r="83" spans="1:11" ht="14.45" customHeight="1">
      <c r="A83" s="9" t="s">
        <v>25</v>
      </c>
      <c r="B83" s="2" t="s">
        <v>103</v>
      </c>
      <c r="C83" s="8" t="s">
        <v>12</v>
      </c>
      <c r="D83" s="4">
        <v>786.55899999999997</v>
      </c>
      <c r="E83" s="5">
        <f>F83/$F$195</f>
        <v>1.1486223814149575E-4</v>
      </c>
      <c r="F83" s="6">
        <v>24336</v>
      </c>
      <c r="G83" s="7">
        <f t="shared" si="9"/>
        <v>3.0939827781514165E-2</v>
      </c>
      <c r="H83" s="6">
        <v>22364</v>
      </c>
      <c r="I83" s="7">
        <f t="shared" si="11"/>
        <v>0.91896778435239979</v>
      </c>
      <c r="J83" s="6">
        <v>594</v>
      </c>
      <c r="K83" s="7">
        <f t="shared" si="10"/>
        <v>2.4408284023668639E-2</v>
      </c>
    </row>
    <row r="84" spans="1:11" ht="14.45" customHeight="1">
      <c r="A84" s="9" t="s">
        <v>23</v>
      </c>
      <c r="B84" s="2" t="s">
        <v>104</v>
      </c>
      <c r="C84" s="8" t="s">
        <v>9</v>
      </c>
      <c r="D84" s="4">
        <v>11402.532999999999</v>
      </c>
      <c r="E84" s="5">
        <f>F84/$F$195</f>
        <v>9.7790545367096098E-5</v>
      </c>
      <c r="F84" s="6">
        <v>20719</v>
      </c>
      <c r="G84" s="7">
        <f t="shared" si="9"/>
        <v>1.8170524040579405E-3</v>
      </c>
      <c r="H84" s="6">
        <v>16679</v>
      </c>
      <c r="I84" s="7">
        <f t="shared" si="11"/>
        <v>0.80500989429991798</v>
      </c>
      <c r="J84" s="6">
        <v>583</v>
      </c>
      <c r="K84" s="7">
        <f t="shared" si="10"/>
        <v>2.8138423669096E-2</v>
      </c>
    </row>
    <row r="85" spans="1:11" ht="14.45" customHeight="1">
      <c r="A85" s="9" t="s">
        <v>23</v>
      </c>
      <c r="B85" s="2" t="s">
        <v>105</v>
      </c>
      <c r="C85" s="8" t="s">
        <v>12</v>
      </c>
      <c r="D85" s="4">
        <v>9904.6080000000002</v>
      </c>
      <c r="E85" s="5">
        <f>F85/$F$195</f>
        <v>1.5425881530154938E-3</v>
      </c>
      <c r="F85" s="6">
        <v>326830</v>
      </c>
      <c r="G85" s="7">
        <f t="shared" si="9"/>
        <v>3.2997772350001127E-2</v>
      </c>
      <c r="H85" s="6">
        <v>105153</v>
      </c>
      <c r="I85" s="7">
        <f t="shared" si="11"/>
        <v>0.32173607074014016</v>
      </c>
      <c r="J85" s="6">
        <v>8594</v>
      </c>
      <c r="K85" s="7">
        <f t="shared" si="10"/>
        <v>2.629501575742741E-2</v>
      </c>
    </row>
    <row r="86" spans="1:11" ht="14.45" customHeight="1">
      <c r="A86" s="1" t="s">
        <v>10</v>
      </c>
      <c r="B86" s="2" t="s">
        <v>106</v>
      </c>
      <c r="C86" s="11" t="s">
        <v>21</v>
      </c>
      <c r="D86" s="4">
        <v>9660.35</v>
      </c>
      <c r="E86" s="5">
        <f>F86/$F$195</f>
        <v>3.828368403335313E-3</v>
      </c>
      <c r="F86" s="6">
        <v>811121</v>
      </c>
      <c r="G86" s="7">
        <f t="shared" si="9"/>
        <v>8.396393505411294E-2</v>
      </c>
      <c r="H86" s="6">
        <v>771530</v>
      </c>
      <c r="I86" s="7">
        <f t="shared" si="11"/>
        <v>0.95118977316577924</v>
      </c>
      <c r="J86" s="6">
        <v>30052</v>
      </c>
      <c r="K86" s="7">
        <f t="shared" si="10"/>
        <v>3.7049959253921426E-2</v>
      </c>
    </row>
    <row r="87" spans="1:11" ht="14.45" customHeight="1">
      <c r="A87" s="1" t="s">
        <v>10</v>
      </c>
      <c r="B87" s="2" t="s">
        <v>107</v>
      </c>
      <c r="C87" s="8" t="s">
        <v>21</v>
      </c>
      <c r="D87" s="4">
        <v>341.25</v>
      </c>
      <c r="E87" s="5" t="s">
        <v>22</v>
      </c>
      <c r="F87" s="6">
        <v>10115</v>
      </c>
      <c r="G87" s="7">
        <f t="shared" si="9"/>
        <v>2.9641025641025644E-2</v>
      </c>
      <c r="H87" s="6">
        <v>9066</v>
      </c>
      <c r="I87" s="7">
        <f t="shared" si="11"/>
        <v>0.89629263470093923</v>
      </c>
      <c r="J87" s="6">
        <v>30</v>
      </c>
      <c r="K87" s="7">
        <f t="shared" si="10"/>
        <v>2.9658922392486408E-3</v>
      </c>
    </row>
    <row r="88" spans="1:11" ht="14.45" customHeight="1">
      <c r="A88" s="1" t="s">
        <v>7</v>
      </c>
      <c r="B88" s="2" t="s">
        <v>108</v>
      </c>
      <c r="C88" s="8" t="s">
        <v>12</v>
      </c>
      <c r="D88" s="4">
        <v>1380004.385</v>
      </c>
      <c r="E88" s="5">
        <f t="shared" ref="E88:E102" si="12">F88/$F$195</f>
        <v>0.15315581497773945</v>
      </c>
      <c r="F88" s="6">
        <v>32449306</v>
      </c>
      <c r="G88" s="7">
        <f t="shared" si="9"/>
        <v>2.3513915138755156E-2</v>
      </c>
      <c r="H88" s="6">
        <v>31680626</v>
      </c>
      <c r="I88" s="7">
        <f t="shared" si="11"/>
        <v>0.97631135778373812</v>
      </c>
      <c r="J88" s="6">
        <v>434784</v>
      </c>
      <c r="K88" s="7">
        <f t="shared" si="10"/>
        <v>1.3398868992760585E-2</v>
      </c>
    </row>
    <row r="89" spans="1:11" ht="14.45" customHeight="1">
      <c r="A89" s="1" t="s">
        <v>7</v>
      </c>
      <c r="B89" s="2" t="s">
        <v>109</v>
      </c>
      <c r="C89" s="8" t="s">
        <v>12</v>
      </c>
      <c r="D89" s="4">
        <v>273523.62099999998</v>
      </c>
      <c r="E89" s="5">
        <f t="shared" si="12"/>
        <v>1.8782430257462367E-2</v>
      </c>
      <c r="F89" s="6">
        <v>3979456</v>
      </c>
      <c r="G89" s="7">
        <f t="shared" si="9"/>
        <v>1.4548856824325239E-2</v>
      </c>
      <c r="H89" s="6">
        <v>3546324</v>
      </c>
      <c r="I89" s="7">
        <f t="shared" si="11"/>
        <v>0.89115798742340657</v>
      </c>
      <c r="J89" s="6">
        <v>126372</v>
      </c>
      <c r="K89" s="7">
        <f t="shared" si="10"/>
        <v>3.1756099326139049E-2</v>
      </c>
    </row>
    <row r="90" spans="1:11" ht="14.45" customHeight="1">
      <c r="A90" s="9" t="s">
        <v>7</v>
      </c>
      <c r="B90" s="2" t="s">
        <v>110</v>
      </c>
      <c r="C90" s="8" t="s">
        <v>15</v>
      </c>
      <c r="D90" s="4">
        <v>83992.952999999994</v>
      </c>
      <c r="E90" s="5">
        <f t="shared" si="12"/>
        <v>2.2075270466918304E-2</v>
      </c>
      <c r="F90" s="6">
        <v>4677114</v>
      </c>
      <c r="G90" s="7">
        <f t="shared" si="9"/>
        <v>5.5684600111630803E-2</v>
      </c>
      <c r="H90" s="6">
        <v>3932472</v>
      </c>
      <c r="I90" s="7">
        <f t="shared" si="11"/>
        <v>0.84079028221249252</v>
      </c>
      <c r="J90" s="6">
        <v>102038</v>
      </c>
      <c r="K90" s="7">
        <f t="shared" si="10"/>
        <v>2.1816444927363326E-2</v>
      </c>
    </row>
    <row r="91" spans="1:11" ht="14.45" customHeight="1">
      <c r="A91" s="9" t="s">
        <v>7</v>
      </c>
      <c r="B91" s="2" t="s">
        <v>111</v>
      </c>
      <c r="C91" s="8" t="s">
        <v>12</v>
      </c>
      <c r="D91" s="4">
        <v>40222.502999999997</v>
      </c>
      <c r="E91" s="5">
        <f t="shared" si="12"/>
        <v>8.6141439574056681E-3</v>
      </c>
      <c r="F91" s="6">
        <v>1825089</v>
      </c>
      <c r="G91" s="7">
        <f t="shared" si="9"/>
        <v>4.5374824137622664E-2</v>
      </c>
      <c r="H91" s="6">
        <v>1659168</v>
      </c>
      <c r="I91" s="7">
        <f t="shared" si="11"/>
        <v>0.90908881703851152</v>
      </c>
      <c r="J91" s="6">
        <v>20184</v>
      </c>
      <c r="K91" s="7">
        <f t="shared" si="10"/>
        <v>1.1059186702675869E-2</v>
      </c>
    </row>
    <row r="92" spans="1:11" ht="14.45" customHeight="1">
      <c r="A92" s="1" t="s">
        <v>10</v>
      </c>
      <c r="B92" s="2" t="s">
        <v>112</v>
      </c>
      <c r="C92" s="8" t="s">
        <v>21</v>
      </c>
      <c r="D92" s="4">
        <v>4937.7960000000003</v>
      </c>
      <c r="E92" s="5">
        <f t="shared" si="12"/>
        <v>1.5911412366677608E-3</v>
      </c>
      <c r="F92" s="6">
        <v>337117</v>
      </c>
      <c r="G92" s="7">
        <f t="shared" si="9"/>
        <v>6.8272767850271657E-2</v>
      </c>
      <c r="H92" s="6">
        <v>285451</v>
      </c>
      <c r="I92" s="7">
        <f t="shared" si="11"/>
        <v>0.84674163569324601</v>
      </c>
      <c r="J92" s="6">
        <v>5074</v>
      </c>
      <c r="K92" s="7">
        <f t="shared" si="10"/>
        <v>1.5051154347007122E-2</v>
      </c>
    </row>
    <row r="93" spans="1:11" ht="14.45" customHeight="1">
      <c r="A93" s="9" t="s">
        <v>7</v>
      </c>
      <c r="B93" s="2" t="s">
        <v>113</v>
      </c>
      <c r="C93" s="8" t="s">
        <v>21</v>
      </c>
      <c r="D93" s="4">
        <v>8655.5409999999993</v>
      </c>
      <c r="E93" s="5">
        <f t="shared" si="12"/>
        <v>4.6944323220374671E-3</v>
      </c>
      <c r="F93" s="6">
        <v>994615</v>
      </c>
      <c r="G93" s="7">
        <f t="shared" si="9"/>
        <v>0.11491078373957216</v>
      </c>
      <c r="H93" s="6">
        <v>919984</v>
      </c>
      <c r="I93" s="7">
        <f t="shared" si="11"/>
        <v>0.92496493618133646</v>
      </c>
      <c r="J93" s="6">
        <v>6830</v>
      </c>
      <c r="K93" s="7">
        <f t="shared" si="10"/>
        <v>6.8669786801928388E-3</v>
      </c>
    </row>
    <row r="94" spans="1:11" ht="14.45" customHeight="1">
      <c r="A94" s="1" t="s">
        <v>10</v>
      </c>
      <c r="B94" s="2" t="s">
        <v>114</v>
      </c>
      <c r="C94" s="8" t="s">
        <v>21</v>
      </c>
      <c r="D94" s="4">
        <v>60461.828000000001</v>
      </c>
      <c r="E94" s="5">
        <f t="shared" si="12"/>
        <v>2.1166694870909258E-2</v>
      </c>
      <c r="F94" s="6">
        <v>4484613</v>
      </c>
      <c r="G94" s="7">
        <f t="shared" si="9"/>
        <v>7.4172633351409764E-2</v>
      </c>
      <c r="H94" s="6">
        <v>4220924</v>
      </c>
      <c r="I94" s="7">
        <f t="shared" si="11"/>
        <v>0.94120139240554312</v>
      </c>
      <c r="J94" s="6">
        <v>128751</v>
      </c>
      <c r="K94" s="7">
        <f t="shared" si="10"/>
        <v>2.8709500686012371E-2</v>
      </c>
    </row>
    <row r="95" spans="1:11" ht="14.45" customHeight="1">
      <c r="A95" s="9" t="s">
        <v>23</v>
      </c>
      <c r="B95" s="2" t="s">
        <v>115</v>
      </c>
      <c r="C95" s="8" t="s">
        <v>15</v>
      </c>
      <c r="D95" s="4">
        <v>2961.1610000000001</v>
      </c>
      <c r="E95" s="5">
        <f t="shared" si="12"/>
        <v>2.9184240512011454E-4</v>
      </c>
      <c r="F95" s="6">
        <v>61833</v>
      </c>
      <c r="G95" s="7">
        <f t="shared" si="9"/>
        <v>2.0881336745958764E-2</v>
      </c>
      <c r="H95" s="6">
        <v>47721</v>
      </c>
      <c r="I95" s="7">
        <f t="shared" si="11"/>
        <v>0.77177235456794913</v>
      </c>
      <c r="J95" s="6">
        <v>1388</v>
      </c>
      <c r="K95" s="7">
        <f t="shared" si="10"/>
        <v>2.2447560364206816E-2</v>
      </c>
    </row>
    <row r="96" spans="1:11" ht="14.45" customHeight="1">
      <c r="A96" s="1" t="s">
        <v>7</v>
      </c>
      <c r="B96" s="2" t="s">
        <v>116</v>
      </c>
      <c r="C96" s="8" t="s">
        <v>21</v>
      </c>
      <c r="D96" s="4">
        <v>126476.458</v>
      </c>
      <c r="E96" s="5">
        <f t="shared" si="12"/>
        <v>6.1374694261180319E-3</v>
      </c>
      <c r="F96" s="6">
        <v>1300353</v>
      </c>
      <c r="G96" s="7">
        <f t="shared" si="9"/>
        <v>1.0281383749693561E-2</v>
      </c>
      <c r="H96" s="6">
        <v>1066309</v>
      </c>
      <c r="I96" s="7">
        <f t="shared" si="11"/>
        <v>0.8200150266889068</v>
      </c>
      <c r="J96" s="6">
        <v>15631</v>
      </c>
      <c r="K96" s="7">
        <f t="shared" si="10"/>
        <v>1.2020582103474979E-2</v>
      </c>
    </row>
    <row r="97" spans="1:15" ht="14.45" customHeight="1">
      <c r="A97" s="9" t="s">
        <v>7</v>
      </c>
      <c r="B97" s="2" t="s">
        <v>117</v>
      </c>
      <c r="C97" s="8" t="s">
        <v>15</v>
      </c>
      <c r="D97" s="4">
        <v>10203.14</v>
      </c>
      <c r="E97" s="5">
        <f t="shared" si="12"/>
        <v>3.726197838367818E-3</v>
      </c>
      <c r="F97" s="6">
        <v>789474</v>
      </c>
      <c r="G97" s="7">
        <f t="shared" ref="G97:G128" si="13">F97/D97/1000</f>
        <v>7.7375592219650027E-2</v>
      </c>
      <c r="H97" s="6">
        <v>766871</v>
      </c>
      <c r="I97" s="7">
        <f t="shared" si="11"/>
        <v>0.9713695447855154</v>
      </c>
      <c r="J97" s="6">
        <v>10293</v>
      </c>
      <c r="K97" s="7">
        <f t="shared" si="10"/>
        <v>1.3037794784882087E-2</v>
      </c>
    </row>
    <row r="98" spans="1:15" ht="14.45" customHeight="1">
      <c r="A98" s="1" t="s">
        <v>7</v>
      </c>
      <c r="B98" s="2" t="s">
        <v>118</v>
      </c>
      <c r="C98" s="11" t="s">
        <v>15</v>
      </c>
      <c r="D98" s="4">
        <v>18776.706999999999</v>
      </c>
      <c r="E98" s="5">
        <f t="shared" si="12"/>
        <v>3.5078859562591418E-3</v>
      </c>
      <c r="F98" s="6">
        <v>743220</v>
      </c>
      <c r="G98" s="7">
        <f t="shared" si="13"/>
        <v>3.958202042562628E-2</v>
      </c>
      <c r="H98" s="6">
        <v>615816</v>
      </c>
      <c r="I98" s="7">
        <f t="shared" si="11"/>
        <v>0.82857834826834587</v>
      </c>
      <c r="J98" s="6">
        <v>8415</v>
      </c>
      <c r="K98" s="7">
        <f t="shared" ref="K98:K129" si="14">J98/F98</f>
        <v>1.1322354080891257E-2</v>
      </c>
    </row>
    <row r="99" spans="1:15" ht="14.45" customHeight="1">
      <c r="A99" s="1" t="s">
        <v>13</v>
      </c>
      <c r="B99" s="2" t="s">
        <v>119</v>
      </c>
      <c r="C99" s="8" t="s">
        <v>9</v>
      </c>
      <c r="D99" s="4">
        <v>53771.3</v>
      </c>
      <c r="E99" s="5">
        <f t="shared" si="12"/>
        <v>1.0808878326161162E-3</v>
      </c>
      <c r="F99" s="6">
        <v>229009</v>
      </c>
      <c r="G99" s="7">
        <f t="shared" si="13"/>
        <v>4.2589448274451235E-3</v>
      </c>
      <c r="H99" s="6">
        <v>212036</v>
      </c>
      <c r="I99" s="7">
        <f t="shared" si="11"/>
        <v>0.92588500888611369</v>
      </c>
      <c r="J99" s="6">
        <v>4497</v>
      </c>
      <c r="K99" s="7">
        <f t="shared" si="14"/>
        <v>1.9636782833862425E-2</v>
      </c>
    </row>
    <row r="100" spans="1:15" s="164" customFormat="1" ht="14.45" customHeight="1">
      <c r="A100" s="29" t="s">
        <v>7</v>
      </c>
      <c r="B100" s="2" t="s">
        <v>120</v>
      </c>
      <c r="C100" s="8" t="s">
        <v>17</v>
      </c>
      <c r="D100" s="162">
        <v>51269.182999999997</v>
      </c>
      <c r="E100" s="163">
        <f>F100/$F$195</f>
        <v>1.1222950653254908E-3</v>
      </c>
      <c r="F100" s="6">
        <v>237782</v>
      </c>
      <c r="G100" s="7">
        <f t="shared" si="13"/>
        <v>4.6379127984153756E-3</v>
      </c>
      <c r="H100" s="6">
        <v>207601</v>
      </c>
      <c r="I100" s="7">
        <f t="shared" si="11"/>
        <v>0.87307281459488106</v>
      </c>
      <c r="J100" s="6">
        <v>2222</v>
      </c>
      <c r="K100" s="7">
        <f t="shared" si="14"/>
        <v>9.3446938792675644E-3</v>
      </c>
      <c r="L100" s="31"/>
      <c r="M100" s="6"/>
      <c r="N100" s="6"/>
      <c r="O100" s="6"/>
    </row>
    <row r="101" spans="1:15" ht="14.45" customHeight="1">
      <c r="A101" s="9" t="s">
        <v>7</v>
      </c>
      <c r="B101" s="2" t="s">
        <v>121</v>
      </c>
      <c r="C101" s="8" t="s">
        <v>12</v>
      </c>
      <c r="D101" s="4">
        <v>4270.5630000000001</v>
      </c>
      <c r="E101" s="5">
        <f t="shared" si="12"/>
        <v>1.9268546355224745E-3</v>
      </c>
      <c r="F101" s="6">
        <v>408245</v>
      </c>
      <c r="G101" s="7">
        <f t="shared" si="13"/>
        <v>9.5595124108928953E-2</v>
      </c>
      <c r="H101" s="6">
        <v>401317</v>
      </c>
      <c r="I101" s="7">
        <f t="shared" si="11"/>
        <v>0.98302979828289383</v>
      </c>
      <c r="J101" s="6">
        <v>2404</v>
      </c>
      <c r="K101" s="7">
        <f t="shared" si="14"/>
        <v>5.8886208036840627E-3</v>
      </c>
    </row>
    <row r="102" spans="1:15" ht="14.45" customHeight="1">
      <c r="A102" s="1" t="s">
        <v>7</v>
      </c>
      <c r="B102" s="2" t="s">
        <v>122</v>
      </c>
      <c r="C102" s="11" t="s">
        <v>9</v>
      </c>
      <c r="D102" s="4">
        <v>6524.1909999999998</v>
      </c>
      <c r="E102" s="5">
        <f t="shared" si="12"/>
        <v>8.2195221268348143E-4</v>
      </c>
      <c r="F102" s="6">
        <v>174148</v>
      </c>
      <c r="G102" s="7">
        <f t="shared" si="13"/>
        <v>2.6692658139530253E-2</v>
      </c>
      <c r="H102" s="6">
        <v>166702</v>
      </c>
      <c r="I102" s="7">
        <f t="shared" si="11"/>
        <v>0.95724326434986329</v>
      </c>
      <c r="J102" s="6">
        <v>2489</v>
      </c>
      <c r="K102" s="7">
        <f t="shared" si="14"/>
        <v>1.4292440912327446E-2</v>
      </c>
    </row>
    <row r="103" spans="1:15" ht="14.45" customHeight="1">
      <c r="A103" s="1" t="s">
        <v>7</v>
      </c>
      <c r="B103" s="14" t="s">
        <v>123</v>
      </c>
      <c r="C103" s="11" t="s">
        <v>9</v>
      </c>
      <c r="D103" s="4">
        <v>7275.5559999999996</v>
      </c>
      <c r="E103" s="5" t="s">
        <v>22</v>
      </c>
      <c r="F103" s="178">
        <v>12621</v>
      </c>
      <c r="G103" s="7">
        <f t="shared" si="13"/>
        <v>1.7347127834628721E-3</v>
      </c>
      <c r="H103" s="178">
        <v>4604</v>
      </c>
      <c r="I103" s="7">
        <f t="shared" si="11"/>
        <v>0.36478884399017508</v>
      </c>
      <c r="J103" s="178">
        <v>11</v>
      </c>
      <c r="K103" s="7">
        <f t="shared" si="14"/>
        <v>8.7156326756992314E-4</v>
      </c>
    </row>
    <row r="104" spans="1:15" ht="14.45" customHeight="1">
      <c r="A104" s="9" t="s">
        <v>10</v>
      </c>
      <c r="B104" s="2" t="s">
        <v>124</v>
      </c>
      <c r="C104" s="8" t="s">
        <v>15</v>
      </c>
      <c r="D104" s="4">
        <v>1886.202</v>
      </c>
      <c r="E104" s="5">
        <f>F104/$F$195</f>
        <v>6.6605560988048978E-4</v>
      </c>
      <c r="F104" s="6">
        <v>141118</v>
      </c>
      <c r="G104" s="7">
        <f t="shared" si="13"/>
        <v>7.4815952904301861E-2</v>
      </c>
      <c r="H104" s="6">
        <v>136903</v>
      </c>
      <c r="I104" s="7">
        <f t="shared" si="11"/>
        <v>0.97013137941297356</v>
      </c>
      <c r="J104" s="6">
        <v>2569</v>
      </c>
      <c r="K104" s="7">
        <f t="shared" si="14"/>
        <v>1.8204623081392878E-2</v>
      </c>
    </row>
    <row r="105" spans="1:15" ht="14.45" customHeight="1">
      <c r="A105" s="9" t="s">
        <v>7</v>
      </c>
      <c r="B105" s="2" t="s">
        <v>125</v>
      </c>
      <c r="C105" s="8" t="s">
        <v>15</v>
      </c>
      <c r="D105" s="4">
        <v>6825.442</v>
      </c>
      <c r="E105" s="5">
        <f>F105/$F$195</f>
        <v>2.7948867311355834E-3</v>
      </c>
      <c r="F105" s="6">
        <v>592156</v>
      </c>
      <c r="G105" s="7">
        <f t="shared" si="13"/>
        <v>8.6757165323505789E-2</v>
      </c>
      <c r="H105" s="6">
        <v>544863</v>
      </c>
      <c r="I105" s="7">
        <f t="shared" si="11"/>
        <v>0.92013422138760737</v>
      </c>
      <c r="J105" s="6">
        <v>8011</v>
      </c>
      <c r="K105" s="7">
        <f t="shared" si="14"/>
        <v>1.3528529644215376E-2</v>
      </c>
    </row>
    <row r="106" spans="1:15" ht="14.45" customHeight="1">
      <c r="A106" s="1" t="s">
        <v>13</v>
      </c>
      <c r="B106" s="2" t="s">
        <v>126</v>
      </c>
      <c r="C106" s="11" t="s">
        <v>12</v>
      </c>
      <c r="D106" s="4">
        <v>2142.252</v>
      </c>
      <c r="E106" s="5">
        <f>F106/$F$195</f>
        <v>6.7880864108768569E-5</v>
      </c>
      <c r="F106" s="6">
        <v>14382</v>
      </c>
      <c r="G106" s="7">
        <f t="shared" si="13"/>
        <v>6.7134958912396861E-3</v>
      </c>
      <c r="H106" s="6">
        <v>6763</v>
      </c>
      <c r="I106" s="7">
        <f t="shared" si="11"/>
        <v>0.47024057850090389</v>
      </c>
      <c r="J106" s="6">
        <v>400</v>
      </c>
      <c r="K106" s="7">
        <f t="shared" si="14"/>
        <v>2.7812543457099152E-2</v>
      </c>
    </row>
    <row r="107" spans="1:15" ht="14.45" customHeight="1">
      <c r="A107" s="1" t="s">
        <v>13</v>
      </c>
      <c r="B107" s="2" t="s">
        <v>127</v>
      </c>
      <c r="C107" s="8" t="s">
        <v>9</v>
      </c>
      <c r="D107" s="4">
        <v>5057.6769999999997</v>
      </c>
      <c r="E107" s="5" t="s">
        <v>22</v>
      </c>
      <c r="F107" s="6">
        <v>5459</v>
      </c>
      <c r="G107" s="7">
        <f t="shared" si="13"/>
        <v>1.0793492743803135E-3</v>
      </c>
      <c r="H107" s="6">
        <v>2715</v>
      </c>
      <c r="I107" s="7">
        <f t="shared" si="11"/>
        <v>0.49734383586737496</v>
      </c>
      <c r="J107" s="6">
        <v>148</v>
      </c>
      <c r="K107" s="7">
        <f t="shared" si="14"/>
        <v>2.7111192526103681E-2</v>
      </c>
    </row>
    <row r="108" spans="1:15" ht="14.45" customHeight="1">
      <c r="A108" s="9" t="s">
        <v>13</v>
      </c>
      <c r="B108" s="2" t="s">
        <v>128</v>
      </c>
      <c r="C108" s="8" t="s">
        <v>15</v>
      </c>
      <c r="D108" s="4">
        <v>6871.2870000000003</v>
      </c>
      <c r="E108" s="5">
        <f t="shared" ref="E108:E115" si="15">F108/$F$195</f>
        <v>1.3935542102329549E-3</v>
      </c>
      <c r="F108" s="6">
        <v>295254</v>
      </c>
      <c r="G108" s="7">
        <f t="shared" si="13"/>
        <v>4.2969242879827313E-2</v>
      </c>
      <c r="H108" s="6">
        <v>213200</v>
      </c>
      <c r="I108" s="7">
        <f t="shared" si="11"/>
        <v>0.72209013256382637</v>
      </c>
      <c r="J108" s="6">
        <v>4051</v>
      </c>
      <c r="K108" s="7">
        <f t="shared" si="14"/>
        <v>1.372038990157627E-2</v>
      </c>
    </row>
    <row r="109" spans="1:15" ht="14.45" customHeight="1">
      <c r="A109" s="1" t="s">
        <v>10</v>
      </c>
      <c r="B109" s="2" t="s">
        <v>129</v>
      </c>
      <c r="C109" s="8" t="s">
        <v>15</v>
      </c>
      <c r="D109" s="4">
        <v>2722.2910000000002</v>
      </c>
      <c r="E109" s="5">
        <f t="shared" si="15"/>
        <v>1.3880414269427975E-3</v>
      </c>
      <c r="F109" s="6">
        <v>294086</v>
      </c>
      <c r="G109" s="7">
        <f t="shared" si="13"/>
        <v>0.10802886245445471</v>
      </c>
      <c r="H109" s="6">
        <v>276188</v>
      </c>
      <c r="I109" s="7">
        <f t="shared" si="11"/>
        <v>0.9391402514910604</v>
      </c>
      <c r="J109" s="6">
        <v>4494</v>
      </c>
      <c r="K109" s="7">
        <f t="shared" si="14"/>
        <v>1.5281244261882579E-2</v>
      </c>
    </row>
    <row r="110" spans="1:15" ht="14.45" customHeight="1">
      <c r="A110" s="1" t="s">
        <v>10</v>
      </c>
      <c r="B110" s="2" t="s">
        <v>130</v>
      </c>
      <c r="C110" s="11" t="s">
        <v>21</v>
      </c>
      <c r="D110" s="4">
        <v>625.976</v>
      </c>
      <c r="E110" s="5">
        <f t="shared" si="15"/>
        <v>3.5391785531887159E-4</v>
      </c>
      <c r="F110" s="6">
        <v>74985</v>
      </c>
      <c r="G110" s="7">
        <f t="shared" si="13"/>
        <v>0.11978893759505156</v>
      </c>
      <c r="H110" s="6">
        <v>73467</v>
      </c>
      <c r="I110" s="7">
        <f t="shared" ref="I110:I134" si="16">H110/F110</f>
        <v>0.97975595119023806</v>
      </c>
      <c r="J110" s="6">
        <v>830</v>
      </c>
      <c r="K110" s="7">
        <f t="shared" si="14"/>
        <v>1.1068880442755218E-2</v>
      </c>
    </row>
    <row r="111" spans="1:15" ht="14.45" customHeight="1">
      <c r="A111" s="1" t="s">
        <v>13</v>
      </c>
      <c r="B111" s="2" t="s">
        <v>131</v>
      </c>
      <c r="C111" s="8" t="s">
        <v>70</v>
      </c>
      <c r="D111" s="4">
        <v>27691.019</v>
      </c>
      <c r="E111" s="5">
        <f t="shared" si="15"/>
        <v>2.0222191786540048E-4</v>
      </c>
      <c r="F111" s="6">
        <v>42845</v>
      </c>
      <c r="G111" s="7">
        <f t="shared" si="13"/>
        <v>1.547252558672543E-3</v>
      </c>
      <c r="H111" s="6">
        <v>42545</v>
      </c>
      <c r="I111" s="7">
        <f t="shared" si="16"/>
        <v>0.99299801610456295</v>
      </c>
      <c r="J111" s="6">
        <v>954</v>
      </c>
      <c r="K111" s="7">
        <f t="shared" si="14"/>
        <v>2.2266308787489787E-2</v>
      </c>
    </row>
    <row r="112" spans="1:15" ht="14.45" customHeight="1">
      <c r="A112" s="1" t="s">
        <v>13</v>
      </c>
      <c r="B112" s="2" t="s">
        <v>132</v>
      </c>
      <c r="C112" s="11" t="s">
        <v>9</v>
      </c>
      <c r="D112" s="4">
        <v>19129.955000000002</v>
      </c>
      <c r="E112" s="5">
        <f t="shared" si="15"/>
        <v>2.8069412247340951E-4</v>
      </c>
      <c r="F112" s="6">
        <v>59471</v>
      </c>
      <c r="G112" s="7">
        <f t="shared" si="13"/>
        <v>3.10878933065969E-3</v>
      </c>
      <c r="H112" s="6">
        <v>45552</v>
      </c>
      <c r="I112" s="7">
        <f t="shared" si="16"/>
        <v>0.7659531536379075</v>
      </c>
      <c r="J112" s="6">
        <v>2074</v>
      </c>
      <c r="K112" s="7">
        <f t="shared" si="14"/>
        <v>3.4874140337307256E-2</v>
      </c>
    </row>
    <row r="113" spans="1:11" ht="14.45" customHeight="1">
      <c r="A113" s="1" t="s">
        <v>7</v>
      </c>
      <c r="B113" s="2" t="s">
        <v>133</v>
      </c>
      <c r="C113" s="8" t="s">
        <v>15</v>
      </c>
      <c r="D113" s="4">
        <v>32365.998</v>
      </c>
      <c r="E113" s="5">
        <f t="shared" si="15"/>
        <v>7.3398036858223648E-3</v>
      </c>
      <c r="F113" s="6">
        <v>1555093</v>
      </c>
      <c r="G113" s="7">
        <f t="shared" si="13"/>
        <v>4.8047120314349649E-2</v>
      </c>
      <c r="H113" s="6">
        <v>1278670</v>
      </c>
      <c r="I113" s="7">
        <f t="shared" si="16"/>
        <v>0.82224664376985812</v>
      </c>
      <c r="J113" s="6">
        <v>14168</v>
      </c>
      <c r="K113" s="7">
        <f t="shared" si="14"/>
        <v>9.1107091344376188E-3</v>
      </c>
    </row>
    <row r="114" spans="1:11" ht="14.45" customHeight="1">
      <c r="A114" s="1" t="s">
        <v>7</v>
      </c>
      <c r="B114" s="2" t="s">
        <v>134</v>
      </c>
      <c r="C114" s="8" t="s">
        <v>12</v>
      </c>
      <c r="D114" s="4">
        <v>540.54200000000003</v>
      </c>
      <c r="E114" s="5">
        <f t="shared" si="15"/>
        <v>3.773943827891132E-4</v>
      </c>
      <c r="F114" s="6">
        <v>79959</v>
      </c>
      <c r="G114" s="7">
        <f t="shared" si="13"/>
        <v>0.14792375060587334</v>
      </c>
      <c r="H114" s="6">
        <v>78076</v>
      </c>
      <c r="I114" s="7">
        <f t="shared" si="16"/>
        <v>0.97645043084580851</v>
      </c>
      <c r="J114" s="6">
        <v>223</v>
      </c>
      <c r="K114" s="7">
        <f t="shared" si="14"/>
        <v>2.7889293262797184E-3</v>
      </c>
    </row>
    <row r="115" spans="1:11" ht="14.45" customHeight="1">
      <c r="A115" s="1" t="s">
        <v>13</v>
      </c>
      <c r="B115" s="2" t="s">
        <v>135</v>
      </c>
      <c r="C115" s="11" t="s">
        <v>9</v>
      </c>
      <c r="D115" s="4">
        <v>20250.833999999999</v>
      </c>
      <c r="E115" s="5">
        <f t="shared" si="15"/>
        <v>6.9650807374015976E-5</v>
      </c>
      <c r="F115" s="6">
        <v>14757</v>
      </c>
      <c r="G115" s="7">
        <f t="shared" si="13"/>
        <v>7.2871072865443478E-4</v>
      </c>
      <c r="H115" s="6">
        <v>14053</v>
      </c>
      <c r="I115" s="7">
        <f t="shared" si="16"/>
        <v>0.9522938266585349</v>
      </c>
      <c r="J115" s="6">
        <v>536</v>
      </c>
      <c r="K115" s="7">
        <f t="shared" si="14"/>
        <v>3.6321745612251814E-2</v>
      </c>
    </row>
    <row r="116" spans="1:11" ht="14.45" customHeight="1">
      <c r="A116" s="1" t="s">
        <v>10</v>
      </c>
      <c r="B116" s="2" t="s">
        <v>136</v>
      </c>
      <c r="C116" s="8" t="s">
        <v>21</v>
      </c>
      <c r="D116" s="4">
        <v>441.53899999999999</v>
      </c>
      <c r="E116" s="5">
        <f t="shared" ref="E116:E179" si="17">F116/$F$195</f>
        <v>1.6884786765589536E-4</v>
      </c>
      <c r="F116" s="6">
        <v>35774</v>
      </c>
      <c r="G116" s="7">
        <f t="shared" si="13"/>
        <v>8.1021155549113447E-2</v>
      </c>
      <c r="H116" s="6">
        <v>34275</v>
      </c>
      <c r="I116" s="7">
        <f t="shared" si="16"/>
        <v>0.95809806004360709</v>
      </c>
      <c r="J116" s="6">
        <v>436</v>
      </c>
      <c r="K116" s="7">
        <f t="shared" si="14"/>
        <v>1.2187622295521887E-2</v>
      </c>
    </row>
    <row r="117" spans="1:11" ht="14.45" customHeight="1">
      <c r="A117" s="1" t="s">
        <v>10</v>
      </c>
      <c r="B117" s="2" t="s">
        <v>137</v>
      </c>
      <c r="C117" s="8" t="s">
        <v>21</v>
      </c>
      <c r="D117" s="4">
        <v>375.26499999999999</v>
      </c>
      <c r="E117" s="5">
        <f t="shared" si="17"/>
        <v>1.4805693410012248E-4</v>
      </c>
      <c r="F117" s="6">
        <v>31369</v>
      </c>
      <c r="G117" s="7">
        <f t="shared" si="13"/>
        <v>8.3591595272673985E-2</v>
      </c>
      <c r="H117" s="6">
        <v>104</v>
      </c>
      <c r="I117" s="7">
        <f t="shared" si="16"/>
        <v>3.315375051802735E-3</v>
      </c>
      <c r="J117" s="6">
        <v>243</v>
      </c>
      <c r="K117" s="7">
        <f t="shared" si="14"/>
        <v>7.7465013229621599E-3</v>
      </c>
    </row>
    <row r="118" spans="1:11" ht="14.45" customHeight="1">
      <c r="A118" s="1" t="s">
        <v>13</v>
      </c>
      <c r="B118" s="2" t="s">
        <v>138</v>
      </c>
      <c r="C118" s="8" t="s">
        <v>9</v>
      </c>
      <c r="D118" s="4">
        <v>4649.66</v>
      </c>
      <c r="E118" s="5">
        <f t="shared" si="17"/>
        <v>1.5019502556454134E-4</v>
      </c>
      <c r="F118" s="6">
        <v>31822</v>
      </c>
      <c r="G118" s="7">
        <f t="shared" si="13"/>
        <v>6.8439412774267371E-3</v>
      </c>
      <c r="H118" s="6">
        <v>28167</v>
      </c>
      <c r="I118" s="7">
        <f t="shared" si="16"/>
        <v>0.88514235434604993</v>
      </c>
      <c r="J118" s="6">
        <v>673</v>
      </c>
      <c r="K118" s="7">
        <f t="shared" si="14"/>
        <v>2.1148890704544027E-2</v>
      </c>
    </row>
    <row r="119" spans="1:11" ht="14.45" customHeight="1">
      <c r="A119" s="1" t="s">
        <v>13</v>
      </c>
      <c r="B119" s="2" t="s">
        <v>139</v>
      </c>
      <c r="C119" s="8" t="s">
        <v>15</v>
      </c>
      <c r="D119" s="4">
        <v>1271.7670000000001</v>
      </c>
      <c r="E119" s="5" t="s">
        <v>22</v>
      </c>
      <c r="F119" s="6">
        <v>7070</v>
      </c>
      <c r="G119" s="7">
        <f t="shared" si="13"/>
        <v>5.5591944121839926E-3</v>
      </c>
      <c r="H119" s="6">
        <v>1854</v>
      </c>
      <c r="I119" s="7">
        <f t="shared" si="16"/>
        <v>0.26223479490806223</v>
      </c>
      <c r="J119" s="6">
        <v>22</v>
      </c>
      <c r="K119" s="7">
        <f t="shared" si="14"/>
        <v>3.1117397454031117E-3</v>
      </c>
    </row>
    <row r="120" spans="1:11" ht="14.45" customHeight="1">
      <c r="A120" s="9" t="s">
        <v>23</v>
      </c>
      <c r="B120" s="2" t="s">
        <v>140</v>
      </c>
      <c r="C120" s="8" t="s">
        <v>15</v>
      </c>
      <c r="D120" s="4">
        <v>128932.753</v>
      </c>
      <c r="E120" s="5">
        <f t="shared" si="17"/>
        <v>1.522185663008334E-2</v>
      </c>
      <c r="F120" s="6">
        <v>3225073</v>
      </c>
      <c r="G120" s="7">
        <f t="shared" si="13"/>
        <v>2.5013605348208148E-2</v>
      </c>
      <c r="H120" s="6">
        <v>2553626</v>
      </c>
      <c r="I120" s="7">
        <f t="shared" si="16"/>
        <v>0.79180409249651096</v>
      </c>
      <c r="J120" s="6">
        <v>253155</v>
      </c>
      <c r="K120" s="7">
        <f t="shared" si="14"/>
        <v>7.8495897612240101E-2</v>
      </c>
    </row>
    <row r="121" spans="1:11" ht="14.45" customHeight="1">
      <c r="A121" s="1" t="s">
        <v>10</v>
      </c>
      <c r="B121" s="2" t="s">
        <v>141</v>
      </c>
      <c r="C121" s="25" t="s">
        <v>19</v>
      </c>
      <c r="D121" s="16">
        <v>4033.9630000000002</v>
      </c>
      <c r="E121" s="5">
        <f t="shared" si="17"/>
        <v>1.2480790333757399E-3</v>
      </c>
      <c r="F121" s="6">
        <v>264432</v>
      </c>
      <c r="G121" s="7">
        <f t="shared" si="13"/>
        <v>6.5551419286691531E-2</v>
      </c>
      <c r="H121" s="6">
        <v>255279</v>
      </c>
      <c r="I121" s="7">
        <f t="shared" si="16"/>
        <v>0.96538618624069705</v>
      </c>
      <c r="J121" s="6">
        <v>6363</v>
      </c>
      <c r="K121" s="7">
        <f t="shared" si="14"/>
        <v>2.406289707750953E-2</v>
      </c>
    </row>
    <row r="122" spans="1:11" ht="14.45" customHeight="1">
      <c r="A122" s="1" t="s">
        <v>10</v>
      </c>
      <c r="B122" s="2" t="s">
        <v>142</v>
      </c>
      <c r="C122" s="25" t="s">
        <v>74</v>
      </c>
      <c r="D122" s="4">
        <v>628.06200000000001</v>
      </c>
      <c r="E122" s="5">
        <f t="shared" si="17"/>
        <v>5.1900400355502779E-4</v>
      </c>
      <c r="F122" s="6">
        <v>109962</v>
      </c>
      <c r="G122" s="7">
        <f t="shared" si="13"/>
        <v>0.17508144100423206</v>
      </c>
      <c r="H122" s="6">
        <v>102065</v>
      </c>
      <c r="I122" s="7">
        <f t="shared" si="16"/>
        <v>0.92818428184281843</v>
      </c>
      <c r="J122" s="6">
        <v>1671</v>
      </c>
      <c r="K122" s="7">
        <f t="shared" si="14"/>
        <v>1.5196158672996125E-2</v>
      </c>
    </row>
    <row r="123" spans="1:11" ht="14.45" customHeight="1">
      <c r="A123" s="1" t="s">
        <v>13</v>
      </c>
      <c r="B123" s="2" t="s">
        <v>143</v>
      </c>
      <c r="C123" s="25" t="s">
        <v>19</v>
      </c>
      <c r="D123" s="4">
        <v>36910.557999999997</v>
      </c>
      <c r="E123" s="5">
        <f t="shared" si="17"/>
        <v>3.8275565893576531E-3</v>
      </c>
      <c r="F123" s="6">
        <v>810949</v>
      </c>
      <c r="G123" s="7">
        <f t="shared" si="13"/>
        <v>2.1970651324209188E-2</v>
      </c>
      <c r="H123" s="6">
        <v>724545</v>
      </c>
      <c r="I123" s="7">
        <f t="shared" si="16"/>
        <v>0.89345322578855146</v>
      </c>
      <c r="J123" s="6">
        <v>11792</v>
      </c>
      <c r="K123" s="7">
        <f t="shared" si="14"/>
        <v>1.4540988397544112E-2</v>
      </c>
    </row>
    <row r="124" spans="1:11" ht="14.45" customHeight="1">
      <c r="A124" s="1" t="s">
        <v>13</v>
      </c>
      <c r="B124" s="2" t="s">
        <v>144</v>
      </c>
      <c r="C124" s="8" t="s">
        <v>9</v>
      </c>
      <c r="D124" s="4">
        <v>31255.435000000001</v>
      </c>
      <c r="E124" s="5">
        <f t="shared" si="17"/>
        <v>6.7391887782689561E-4</v>
      </c>
      <c r="F124" s="6">
        <v>142784</v>
      </c>
      <c r="G124" s="7">
        <f t="shared" si="13"/>
        <v>4.5682934823975414E-3</v>
      </c>
      <c r="H124" s="6">
        <v>126041</v>
      </c>
      <c r="I124" s="7">
        <f t="shared" si="16"/>
        <v>0.88273896234872251</v>
      </c>
      <c r="J124" s="6">
        <v>1800</v>
      </c>
      <c r="K124" s="7">
        <f t="shared" si="14"/>
        <v>1.260645450470641E-2</v>
      </c>
    </row>
    <row r="125" spans="1:11" ht="14.45" customHeight="1">
      <c r="A125" s="1" t="s">
        <v>7</v>
      </c>
      <c r="B125" s="2" t="s">
        <v>145</v>
      </c>
      <c r="C125" s="8" t="s">
        <v>9</v>
      </c>
      <c r="D125" s="4">
        <v>54409.794000000002</v>
      </c>
      <c r="E125" s="5">
        <f t="shared" si="17"/>
        <v>1.7637366641972733E-3</v>
      </c>
      <c r="F125" s="6">
        <v>373685</v>
      </c>
      <c r="G125" s="7">
        <f t="shared" si="13"/>
        <v>6.8679730711717086E-3</v>
      </c>
      <c r="H125" s="6">
        <v>298875</v>
      </c>
      <c r="I125" s="7">
        <f t="shared" si="16"/>
        <v>0.79980464830003883</v>
      </c>
      <c r="J125" s="6">
        <v>14374</v>
      </c>
      <c r="K125" s="7">
        <f t="shared" si="14"/>
        <v>3.8465552537565062E-2</v>
      </c>
    </row>
    <row r="126" spans="1:11" ht="14.45" customHeight="1">
      <c r="A126" s="1" t="s">
        <v>13</v>
      </c>
      <c r="B126" s="2" t="s">
        <v>146</v>
      </c>
      <c r="C126" s="8" t="s">
        <v>15</v>
      </c>
      <c r="D126" s="4">
        <v>2540.9160000000002</v>
      </c>
      <c r="E126" s="5">
        <f t="shared" si="17"/>
        <v>5.8328362310010632E-4</v>
      </c>
      <c r="F126" s="6">
        <v>123581</v>
      </c>
      <c r="G126" s="7">
        <f t="shared" si="13"/>
        <v>4.8636397267756974E-2</v>
      </c>
      <c r="H126" s="6">
        <v>118085</v>
      </c>
      <c r="I126" s="7">
        <f t="shared" si="16"/>
        <v>0.9555271441402805</v>
      </c>
      <c r="J126" s="6">
        <v>3342</v>
      </c>
      <c r="K126" s="7">
        <f t="shared" si="14"/>
        <v>2.7042992045702818E-2</v>
      </c>
    </row>
    <row r="127" spans="1:11" ht="14.45" customHeight="1">
      <c r="A127" s="1" t="s">
        <v>7</v>
      </c>
      <c r="B127" s="2" t="s">
        <v>147</v>
      </c>
      <c r="C127" s="11" t="s">
        <v>9</v>
      </c>
      <c r="D127" s="4">
        <v>29136.808000000001</v>
      </c>
      <c r="E127" s="5">
        <f t="shared" si="17"/>
        <v>3.527770678863108E-3</v>
      </c>
      <c r="F127" s="6">
        <v>747433</v>
      </c>
      <c r="G127" s="7">
        <f t="shared" si="13"/>
        <v>2.5652535445886866E-2</v>
      </c>
      <c r="H127" s="6">
        <v>698173</v>
      </c>
      <c r="I127" s="7">
        <f t="shared" si="16"/>
        <v>0.93409442719280522</v>
      </c>
      <c r="J127" s="6">
        <v>10509</v>
      </c>
      <c r="K127" s="7">
        <f t="shared" si="14"/>
        <v>1.4060123114713961E-2</v>
      </c>
    </row>
    <row r="128" spans="1:11" ht="14.45" customHeight="1">
      <c r="A128" s="1" t="s">
        <v>10</v>
      </c>
      <c r="B128" s="2" t="s">
        <v>148</v>
      </c>
      <c r="C128" s="8" t="s">
        <v>21</v>
      </c>
      <c r="D128" s="4">
        <v>17134.873</v>
      </c>
      <c r="E128" s="5">
        <f t="shared" si="17"/>
        <v>9.0562993843080076E-3</v>
      </c>
      <c r="F128" s="6">
        <v>1918769</v>
      </c>
      <c r="G128" s="7">
        <f t="shared" si="13"/>
        <v>0.11198034557945076</v>
      </c>
      <c r="H128" s="6">
        <v>1815721</v>
      </c>
      <c r="I128" s="7">
        <f t="shared" si="16"/>
        <v>0.9462947337589882</v>
      </c>
      <c r="J128" s="6">
        <v>17953</v>
      </c>
      <c r="K128" s="7">
        <f t="shared" si="14"/>
        <v>9.3565197269707811E-3</v>
      </c>
    </row>
    <row r="129" spans="1:11" ht="14.45" customHeight="1">
      <c r="A129" s="12" t="s">
        <v>29</v>
      </c>
      <c r="B129" s="2" t="s">
        <v>150</v>
      </c>
      <c r="C129" s="8" t="s">
        <v>21</v>
      </c>
      <c r="D129" s="4">
        <v>285.49099999999999</v>
      </c>
      <c r="E129" s="5" t="s">
        <v>22</v>
      </c>
      <c r="F129" s="6">
        <v>135</v>
      </c>
      <c r="G129" s="7">
        <f t="shared" ref="G129:G160" si="18">F129/D129/1000</f>
        <v>4.7286954755141149E-4</v>
      </c>
      <c r="H129" s="6">
        <v>58</v>
      </c>
      <c r="I129" s="7">
        <f t="shared" si="16"/>
        <v>0.42962962962962964</v>
      </c>
      <c r="J129" s="6">
        <v>0</v>
      </c>
      <c r="K129" s="7">
        <f t="shared" si="14"/>
        <v>0</v>
      </c>
    </row>
    <row r="130" spans="1:11" ht="14.45" customHeight="1">
      <c r="A130" s="12" t="s">
        <v>29</v>
      </c>
      <c r="B130" s="2" t="s">
        <v>151</v>
      </c>
      <c r="C130" s="8" t="s">
        <v>21</v>
      </c>
      <c r="D130" s="4">
        <v>4822.2330000000002</v>
      </c>
      <c r="E130" s="5" t="s">
        <v>22</v>
      </c>
      <c r="F130" s="6">
        <v>3054</v>
      </c>
      <c r="G130" s="7">
        <f t="shared" si="18"/>
        <v>6.3331655687313331E-4</v>
      </c>
      <c r="H130" s="6">
        <v>2874</v>
      </c>
      <c r="I130" s="7">
        <f t="shared" si="16"/>
        <v>0.94106090373280948</v>
      </c>
      <c r="J130" s="6">
        <v>26</v>
      </c>
      <c r="K130" s="7">
        <f t="shared" ref="K130:K161" si="19">J130/F130</f>
        <v>8.5134250163719713E-3</v>
      </c>
    </row>
    <row r="131" spans="1:11" ht="14.45" customHeight="1">
      <c r="A131" s="9" t="s">
        <v>23</v>
      </c>
      <c r="B131" s="2" t="s">
        <v>152</v>
      </c>
      <c r="C131" s="8" t="s">
        <v>12</v>
      </c>
      <c r="D131" s="4">
        <v>6624.5540000000001</v>
      </c>
      <c r="E131" s="5">
        <f t="shared" si="17"/>
        <v>5.0370225404587553E-5</v>
      </c>
      <c r="F131" s="6">
        <v>10672</v>
      </c>
      <c r="G131" s="7">
        <f t="shared" si="18"/>
        <v>1.6109763766738107E-3</v>
      </c>
      <c r="H131" s="6">
        <v>4225</v>
      </c>
      <c r="I131" s="7">
        <f t="shared" si="16"/>
        <v>0.39589580209895053</v>
      </c>
      <c r="J131" s="6">
        <v>198</v>
      </c>
      <c r="K131" s="7">
        <f t="shared" si="19"/>
        <v>1.8553223388305846E-2</v>
      </c>
    </row>
    <row r="132" spans="1:11" ht="14.45" customHeight="1">
      <c r="A132" s="1" t="s">
        <v>13</v>
      </c>
      <c r="B132" s="2" t="s">
        <v>153</v>
      </c>
      <c r="C132" s="11" t="s">
        <v>9</v>
      </c>
      <c r="D132" s="4">
        <v>24206.635999999999</v>
      </c>
      <c r="E132" s="5" t="s">
        <v>22</v>
      </c>
      <c r="F132" s="6">
        <v>5770</v>
      </c>
      <c r="G132" s="7">
        <f t="shared" si="18"/>
        <v>2.3836438900473407E-4</v>
      </c>
      <c r="H132" s="6">
        <v>5490</v>
      </c>
      <c r="I132" s="7">
        <f t="shared" si="16"/>
        <v>0.95147313691507795</v>
      </c>
      <c r="J132" s="6">
        <v>196</v>
      </c>
      <c r="K132" s="7">
        <f t="shared" si="19"/>
        <v>3.3968804159445407E-2</v>
      </c>
    </row>
    <row r="133" spans="1:11" ht="14.45" customHeight="1">
      <c r="A133" s="1" t="s">
        <v>13</v>
      </c>
      <c r="B133" s="2" t="s">
        <v>154</v>
      </c>
      <c r="C133" s="8" t="s">
        <v>12</v>
      </c>
      <c r="D133" s="4">
        <v>206139.587</v>
      </c>
      <c r="E133" s="5">
        <f t="shared" si="17"/>
        <v>8.8272026479030907E-4</v>
      </c>
      <c r="F133" s="6">
        <v>187023</v>
      </c>
      <c r="G133" s="7">
        <f t="shared" si="18"/>
        <v>9.0726387261074706E-4</v>
      </c>
      <c r="H133" s="6">
        <v>168455</v>
      </c>
      <c r="I133" s="7">
        <f t="shared" si="16"/>
        <v>0.90071809349652177</v>
      </c>
      <c r="J133" s="6">
        <v>2268</v>
      </c>
      <c r="K133" s="7">
        <f t="shared" si="19"/>
        <v>1.2126850708201665E-2</v>
      </c>
    </row>
    <row r="134" spans="1:11" ht="14.45" customHeight="1">
      <c r="A134" s="1" t="s">
        <v>10</v>
      </c>
      <c r="B134" s="2" t="s">
        <v>155</v>
      </c>
      <c r="C134" s="8" t="s">
        <v>74</v>
      </c>
      <c r="D134" s="4">
        <v>2083.38</v>
      </c>
      <c r="E134" s="5">
        <f t="shared" si="17"/>
        <v>7.9705029090362724E-4</v>
      </c>
      <c r="F134" s="6">
        <v>168872</v>
      </c>
      <c r="G134" s="7">
        <f t="shared" si="18"/>
        <v>8.1056744328927025E-2</v>
      </c>
      <c r="H134" s="6">
        <v>152098</v>
      </c>
      <c r="I134" s="7">
        <f t="shared" si="16"/>
        <v>0.9006703301909138</v>
      </c>
      <c r="J134" s="6">
        <v>5668</v>
      </c>
      <c r="K134" s="7">
        <f t="shared" si="19"/>
        <v>3.3563882704059883E-2</v>
      </c>
    </row>
    <row r="135" spans="1:11" ht="14.45" customHeight="1">
      <c r="A135" s="1" t="s">
        <v>7</v>
      </c>
      <c r="B135" s="14" t="s">
        <v>156</v>
      </c>
      <c r="C135" s="8" t="s">
        <v>21</v>
      </c>
      <c r="D135" s="4">
        <v>57.557000000000002</v>
      </c>
      <c r="E135" s="5" t="s">
        <v>22</v>
      </c>
      <c r="F135" s="185">
        <v>224</v>
      </c>
      <c r="G135" s="7">
        <f t="shared" si="18"/>
        <v>3.8917942213805446E-3</v>
      </c>
      <c r="H135" s="186" t="s">
        <v>149</v>
      </c>
      <c r="I135" s="7" t="s">
        <v>149</v>
      </c>
      <c r="J135" s="185">
        <v>2</v>
      </c>
      <c r="K135" s="7">
        <f t="shared" si="19"/>
        <v>8.9285714285714281E-3</v>
      </c>
    </row>
    <row r="136" spans="1:11" ht="14.45" customHeight="1">
      <c r="A136" s="1" t="s">
        <v>10</v>
      </c>
      <c r="B136" s="2" t="s">
        <v>157</v>
      </c>
      <c r="C136" s="8" t="s">
        <v>21</v>
      </c>
      <c r="D136" s="4">
        <v>5421.2420000000002</v>
      </c>
      <c r="E136" s="5">
        <f t="shared" si="17"/>
        <v>7.0140727669836466E-4</v>
      </c>
      <c r="F136" s="6">
        <v>148608</v>
      </c>
      <c r="G136" s="7">
        <f t="shared" si="18"/>
        <v>2.7412168650652376E-2</v>
      </c>
      <c r="H136" s="6">
        <v>88952</v>
      </c>
      <c r="I136" s="7">
        <f t="shared" ref="I136:I145" si="20">H136/F136</f>
        <v>0.59856804478897507</v>
      </c>
      <c r="J136" s="6">
        <v>811</v>
      </c>
      <c r="K136" s="7">
        <f t="shared" si="19"/>
        <v>5.457310508182601E-3</v>
      </c>
    </row>
    <row r="137" spans="1:11" ht="14.45" customHeight="1">
      <c r="A137" s="9" t="s">
        <v>13</v>
      </c>
      <c r="B137" s="2" t="s">
        <v>158</v>
      </c>
      <c r="C137" s="8" t="s">
        <v>21</v>
      </c>
      <c r="D137" s="4">
        <v>5106.6220000000003</v>
      </c>
      <c r="E137" s="5">
        <f t="shared" si="17"/>
        <v>1.4220856956687431E-3</v>
      </c>
      <c r="F137" s="6">
        <v>301299</v>
      </c>
      <c r="G137" s="7">
        <f t="shared" si="18"/>
        <v>5.900162573223551E-2</v>
      </c>
      <c r="H137" s="6">
        <v>290144</v>
      </c>
      <c r="I137" s="7">
        <f t="shared" si="20"/>
        <v>0.96297697635903201</v>
      </c>
      <c r="J137" s="6">
        <v>4031</v>
      </c>
      <c r="K137" s="7">
        <f t="shared" si="19"/>
        <v>1.33787367365972E-2</v>
      </c>
    </row>
    <row r="138" spans="1:11" ht="14.45" customHeight="1">
      <c r="A138" s="1" t="s">
        <v>7</v>
      </c>
      <c r="B138" s="2" t="s">
        <v>159</v>
      </c>
      <c r="C138" s="8" t="s">
        <v>12</v>
      </c>
      <c r="D138" s="4">
        <v>220892.33100000001</v>
      </c>
      <c r="E138" s="5">
        <f t="shared" si="17"/>
        <v>5.3220258848019541E-3</v>
      </c>
      <c r="F138" s="6">
        <v>1127584</v>
      </c>
      <c r="G138" s="7">
        <f t="shared" si="18"/>
        <v>5.1046769930641004E-3</v>
      </c>
      <c r="H138" s="6">
        <v>1012662</v>
      </c>
      <c r="I138" s="7">
        <f t="shared" si="20"/>
        <v>0.89808120725373897</v>
      </c>
      <c r="J138" s="6">
        <v>25003</v>
      </c>
      <c r="K138" s="7">
        <f t="shared" si="19"/>
        <v>2.2173957771660469E-2</v>
      </c>
    </row>
    <row r="139" spans="1:11" ht="14.45" customHeight="1">
      <c r="A139" s="9" t="s">
        <v>23</v>
      </c>
      <c r="B139" s="2" t="s">
        <v>160</v>
      </c>
      <c r="C139" s="8" t="s">
        <v>17</v>
      </c>
      <c r="D139" s="4">
        <v>4314.768</v>
      </c>
      <c r="E139" s="5">
        <f t="shared" si="17"/>
        <v>2.136194085238523E-3</v>
      </c>
      <c r="F139" s="6">
        <v>452598</v>
      </c>
      <c r="G139" s="7">
        <f t="shared" si="18"/>
        <v>0.10489509517081799</v>
      </c>
      <c r="H139" s="6">
        <v>436285</v>
      </c>
      <c r="I139" s="7">
        <f t="shared" si="20"/>
        <v>0.96395697727343033</v>
      </c>
      <c r="J139" s="6">
        <v>7009</v>
      </c>
      <c r="K139" s="7">
        <f t="shared" si="19"/>
        <v>1.5486148856159329E-2</v>
      </c>
    </row>
    <row r="140" spans="1:11" ht="14.45" customHeight="1">
      <c r="A140" s="12" t="s">
        <v>29</v>
      </c>
      <c r="B140" s="2" t="s">
        <v>161</v>
      </c>
      <c r="C140" s="8" t="s">
        <v>12</v>
      </c>
      <c r="D140" s="4">
        <v>8947.027</v>
      </c>
      <c r="E140" s="5">
        <f t="shared" si="17"/>
        <v>8.4164342149044722E-5</v>
      </c>
      <c r="F140" s="6">
        <v>17832</v>
      </c>
      <c r="G140" s="7">
        <f t="shared" si="18"/>
        <v>1.9930642882825772E-3</v>
      </c>
      <c r="H140" s="6">
        <v>17547</v>
      </c>
      <c r="I140" s="7">
        <f t="shared" si="20"/>
        <v>0.9840174966352625</v>
      </c>
      <c r="J140" s="6">
        <v>192</v>
      </c>
      <c r="K140" s="7">
        <f t="shared" si="19"/>
        <v>1.0767160161507403E-2</v>
      </c>
    </row>
    <row r="141" spans="1:11" ht="14.45" customHeight="1">
      <c r="A141" s="9" t="s">
        <v>25</v>
      </c>
      <c r="B141" s="2" t="s">
        <v>162</v>
      </c>
      <c r="C141" s="11" t="s">
        <v>12</v>
      </c>
      <c r="D141" s="4">
        <v>7132.53</v>
      </c>
      <c r="E141" s="5">
        <f t="shared" si="17"/>
        <v>2.1603927495609855E-3</v>
      </c>
      <c r="F141" s="6">
        <v>457725</v>
      </c>
      <c r="G141" s="7">
        <f t="shared" si="18"/>
        <v>6.4174283178619645E-2</v>
      </c>
      <c r="H141" s="6">
        <v>435179</v>
      </c>
      <c r="I141" s="7">
        <f t="shared" si="20"/>
        <v>0.95074335026489709</v>
      </c>
      <c r="J141" s="6">
        <v>15571</v>
      </c>
      <c r="K141" s="7">
        <f t="shared" si="19"/>
        <v>3.4018242394450816E-2</v>
      </c>
    </row>
    <row r="142" spans="1:11" ht="14.45" customHeight="1">
      <c r="A142" s="9" t="s">
        <v>25</v>
      </c>
      <c r="B142" s="2" t="s">
        <v>163</v>
      </c>
      <c r="C142" s="8" t="s">
        <v>15</v>
      </c>
      <c r="D142" s="4">
        <v>32971.845999999998</v>
      </c>
      <c r="E142" s="5">
        <f t="shared" si="17"/>
        <v>1.0110638067945413E-2</v>
      </c>
      <c r="F142" s="6">
        <v>2142153</v>
      </c>
      <c r="G142" s="7">
        <f t="shared" si="18"/>
        <v>6.4969155806441664E-2</v>
      </c>
      <c r="H142" s="6">
        <v>1720665</v>
      </c>
      <c r="I142" s="7">
        <f t="shared" si="20"/>
        <v>0.80324094497451859</v>
      </c>
      <c r="J142" s="6">
        <v>197879</v>
      </c>
      <c r="K142" s="7">
        <f t="shared" si="19"/>
        <v>9.2373887392730586E-2</v>
      </c>
    </row>
    <row r="143" spans="1:11" ht="14.45" customHeight="1">
      <c r="A143" s="1" t="s">
        <v>7</v>
      </c>
      <c r="B143" s="2" t="s">
        <v>164</v>
      </c>
      <c r="C143" s="8" t="s">
        <v>12</v>
      </c>
      <c r="D143" s="4">
        <v>109581.08500000001</v>
      </c>
      <c r="E143" s="5">
        <f t="shared" si="17"/>
        <v>8.7678080717700953E-3</v>
      </c>
      <c r="F143" s="6">
        <v>1857646</v>
      </c>
      <c r="G143" s="7">
        <f t="shared" si="18"/>
        <v>1.6952250472789167E-2</v>
      </c>
      <c r="H143" s="6">
        <v>1695335</v>
      </c>
      <c r="I143" s="7">
        <f t="shared" si="20"/>
        <v>0.91262544101513421</v>
      </c>
      <c r="J143" s="6">
        <v>31961</v>
      </c>
      <c r="K143" s="7">
        <f t="shared" si="19"/>
        <v>1.7205107969979209E-2</v>
      </c>
    </row>
    <row r="144" spans="1:11" ht="14.45" customHeight="1">
      <c r="A144" s="1" t="s">
        <v>10</v>
      </c>
      <c r="B144" s="2" t="s">
        <v>165</v>
      </c>
      <c r="C144" s="8" t="s">
        <v>15</v>
      </c>
      <c r="D144" s="4">
        <v>37846.605000000003</v>
      </c>
      <c r="E144" s="5">
        <f t="shared" si="17"/>
        <v>1.3625282847553447E-2</v>
      </c>
      <c r="F144" s="6">
        <v>2886805</v>
      </c>
      <c r="G144" s="7">
        <f t="shared" si="18"/>
        <v>7.6276458614980128E-2</v>
      </c>
      <c r="H144" s="6">
        <v>2656317</v>
      </c>
      <c r="I144" s="7">
        <f t="shared" si="20"/>
        <v>0.92015809865924436</v>
      </c>
      <c r="J144" s="6">
        <v>75316</v>
      </c>
      <c r="K144" s="7">
        <f t="shared" si="19"/>
        <v>2.6089742812555751E-2</v>
      </c>
    </row>
    <row r="145" spans="1:11" ht="14.45" customHeight="1">
      <c r="A145" s="1" t="s">
        <v>10</v>
      </c>
      <c r="B145" s="2" t="s">
        <v>166</v>
      </c>
      <c r="C145" s="8" t="s">
        <v>21</v>
      </c>
      <c r="D145" s="4">
        <v>10196.707</v>
      </c>
      <c r="E145" s="5">
        <f t="shared" si="17"/>
        <v>4.8115081692226992E-3</v>
      </c>
      <c r="F145" s="6">
        <v>1019420</v>
      </c>
      <c r="G145" s="7">
        <f t="shared" si="18"/>
        <v>9.9975413631086973E-2</v>
      </c>
      <c r="H145" s="6">
        <v>956316</v>
      </c>
      <c r="I145" s="7">
        <f t="shared" si="20"/>
        <v>0.93809813423319144</v>
      </c>
      <c r="J145" s="6">
        <v>17639</v>
      </c>
      <c r="K145" s="7">
        <f t="shared" si="19"/>
        <v>1.7302976202154166E-2</v>
      </c>
    </row>
    <row r="146" spans="1:11" ht="14.45" customHeight="1">
      <c r="A146" s="12" t="s">
        <v>23</v>
      </c>
      <c r="B146" s="14" t="s">
        <v>167</v>
      </c>
      <c r="C146" s="8" t="s">
        <v>21</v>
      </c>
      <c r="D146" s="4">
        <v>2860.84</v>
      </c>
      <c r="E146" s="5">
        <f t="shared" si="17"/>
        <v>9.2859719422552181E-4</v>
      </c>
      <c r="F146" s="185">
        <v>196743</v>
      </c>
      <c r="G146" s="7">
        <f t="shared" si="18"/>
        <v>6.8771060248039029E-2</v>
      </c>
      <c r="H146" s="186" t="s">
        <v>149</v>
      </c>
      <c r="I146" s="7" t="s">
        <v>149</v>
      </c>
      <c r="J146" s="185">
        <v>2715</v>
      </c>
      <c r="K146" s="7">
        <f t="shared" si="19"/>
        <v>1.3799728579924063E-2</v>
      </c>
    </row>
    <row r="147" spans="1:11" ht="14.45" customHeight="1">
      <c r="A147" s="9" t="s">
        <v>7</v>
      </c>
      <c r="B147" s="2" t="s">
        <v>168</v>
      </c>
      <c r="C147" s="8" t="s">
        <v>21</v>
      </c>
      <c r="D147" s="4">
        <v>2881.06</v>
      </c>
      <c r="E147" s="5">
        <f t="shared" si="17"/>
        <v>1.0895157160531088E-3</v>
      </c>
      <c r="F147" s="6">
        <v>230837</v>
      </c>
      <c r="G147" s="7">
        <f t="shared" si="18"/>
        <v>8.0122246673099487E-2</v>
      </c>
      <c r="H147" s="6">
        <v>227445</v>
      </c>
      <c r="I147" s="7">
        <f t="shared" ref="I147:I171" si="21">H147/F147</f>
        <v>0.98530564857453529</v>
      </c>
      <c r="J147" s="6">
        <v>601</v>
      </c>
      <c r="K147" s="7">
        <f t="shared" si="19"/>
        <v>2.6035687519765029E-3</v>
      </c>
    </row>
    <row r="148" spans="1:11" ht="14.45" customHeight="1">
      <c r="A148" s="1" t="s">
        <v>10</v>
      </c>
      <c r="B148" s="2" t="s">
        <v>169</v>
      </c>
      <c r="C148" s="8" t="s">
        <v>15</v>
      </c>
      <c r="D148" s="4">
        <v>895.30799999999999</v>
      </c>
      <c r="E148" s="5">
        <f t="shared" si="17"/>
        <v>2.2067180646233946E-4</v>
      </c>
      <c r="F148" s="6">
        <v>46754</v>
      </c>
      <c r="G148" s="7">
        <f t="shared" si="18"/>
        <v>5.2221135073069823E-2</v>
      </c>
      <c r="H148" s="6">
        <v>42770</v>
      </c>
      <c r="I148" s="7">
        <f t="shared" si="21"/>
        <v>0.91478803952602983</v>
      </c>
      <c r="J148" s="6">
        <v>310</v>
      </c>
      <c r="K148" s="7">
        <f t="shared" si="19"/>
        <v>6.6304487316593231E-3</v>
      </c>
    </row>
    <row r="149" spans="1:11" ht="14.45" customHeight="1">
      <c r="A149" s="1" t="s">
        <v>10</v>
      </c>
      <c r="B149" s="2" t="s">
        <v>170</v>
      </c>
      <c r="C149" s="8" t="s">
        <v>15</v>
      </c>
      <c r="D149" s="4">
        <v>19237.682000000001</v>
      </c>
      <c r="E149" s="5">
        <f t="shared" si="17"/>
        <v>5.1490009510400747E-3</v>
      </c>
      <c r="F149" s="6">
        <v>1090925</v>
      </c>
      <c r="G149" s="7">
        <f t="shared" si="18"/>
        <v>5.6707715617713192E-2</v>
      </c>
      <c r="H149" s="6">
        <v>1051987</v>
      </c>
      <c r="I149" s="7">
        <f t="shared" si="21"/>
        <v>0.96430735385108968</v>
      </c>
      <c r="J149" s="6">
        <v>34412</v>
      </c>
      <c r="K149" s="7">
        <f t="shared" si="19"/>
        <v>3.1543873318514104E-2</v>
      </c>
    </row>
    <row r="150" spans="1:11" ht="14.45" customHeight="1">
      <c r="A150" s="1" t="s">
        <v>10</v>
      </c>
      <c r="B150" s="2" t="s">
        <v>171</v>
      </c>
      <c r="C150" s="8" t="s">
        <v>15</v>
      </c>
      <c r="D150" s="4">
        <v>145934.46</v>
      </c>
      <c r="E150" s="5">
        <f t="shared" si="17"/>
        <v>3.1937049791921225E-2</v>
      </c>
      <c r="F150" s="6">
        <v>6766541</v>
      </c>
      <c r="G150" s="7">
        <f t="shared" si="18"/>
        <v>4.6366985563245318E-2</v>
      </c>
      <c r="H150" s="6">
        <v>6034867</v>
      </c>
      <c r="I150" s="7">
        <f t="shared" si="21"/>
        <v>0.8918688292881104</v>
      </c>
      <c r="J150" s="6">
        <v>176820</v>
      </c>
      <c r="K150" s="7">
        <f t="shared" si="19"/>
        <v>2.6131519782411721E-2</v>
      </c>
    </row>
    <row r="151" spans="1:11" ht="14.45" customHeight="1">
      <c r="A151" s="1" t="s">
        <v>13</v>
      </c>
      <c r="B151" s="2" t="s">
        <v>172</v>
      </c>
      <c r="C151" s="11" t="s">
        <v>9</v>
      </c>
      <c r="D151" s="4">
        <v>12952.209000000001</v>
      </c>
      <c r="E151" s="5">
        <f t="shared" si="17"/>
        <v>3.9185599922836138E-4</v>
      </c>
      <c r="F151" s="6">
        <v>83023</v>
      </c>
      <c r="G151" s="7">
        <f t="shared" si="18"/>
        <v>6.4099490673753022E-3</v>
      </c>
      <c r="H151" s="6">
        <v>45222</v>
      </c>
      <c r="I151" s="7">
        <f t="shared" si="21"/>
        <v>0.54469243462654926</v>
      </c>
      <c r="J151" s="6">
        <v>1021</v>
      </c>
      <c r="K151" s="7">
        <f t="shared" si="19"/>
        <v>1.2297796996013154E-2</v>
      </c>
    </row>
    <row r="152" spans="1:11" ht="14.45" customHeight="1">
      <c r="A152" s="1" t="s">
        <v>13</v>
      </c>
      <c r="B152" s="2" t="s">
        <v>173</v>
      </c>
      <c r="C152" s="8" t="s">
        <v>15</v>
      </c>
      <c r="D152" s="4">
        <v>53.192</v>
      </c>
      <c r="E152" s="5" t="s">
        <v>22</v>
      </c>
      <c r="F152" s="6">
        <v>823</v>
      </c>
      <c r="G152" s="7">
        <f t="shared" si="18"/>
        <v>1.5472251466385922E-2</v>
      </c>
      <c r="H152" s="6">
        <v>604</v>
      </c>
      <c r="I152" s="7">
        <f t="shared" si="21"/>
        <v>0.73390036452004859</v>
      </c>
      <c r="J152" s="6">
        <v>3</v>
      </c>
      <c r="K152" s="7">
        <f t="shared" si="19"/>
        <v>3.6452004860267314E-3</v>
      </c>
    </row>
    <row r="153" spans="1:11" ht="14.45" customHeight="1">
      <c r="A153" s="9" t="s">
        <v>23</v>
      </c>
      <c r="B153" s="2" t="s">
        <v>174</v>
      </c>
      <c r="C153" s="8" t="s">
        <v>15</v>
      </c>
      <c r="D153" s="4">
        <v>183.62899999999999</v>
      </c>
      <c r="E153" s="5" t="s">
        <v>22</v>
      </c>
      <c r="F153" s="6">
        <v>7232</v>
      </c>
      <c r="G153" s="7">
        <f t="shared" si="18"/>
        <v>3.938375746750241E-2</v>
      </c>
      <c r="H153" s="6">
        <v>5700</v>
      </c>
      <c r="I153" s="7">
        <f t="shared" si="21"/>
        <v>0.78816371681415931</v>
      </c>
      <c r="J153" s="6">
        <v>97</v>
      </c>
      <c r="K153" s="7">
        <f t="shared" si="19"/>
        <v>1.3412610619469027E-2</v>
      </c>
    </row>
    <row r="154" spans="1:11" ht="14.45" customHeight="1">
      <c r="A154" s="9" t="s">
        <v>23</v>
      </c>
      <c r="B154" s="14" t="s">
        <v>175</v>
      </c>
      <c r="C154" s="8" t="s">
        <v>21</v>
      </c>
      <c r="D154" s="4">
        <v>5.7949999999999999</v>
      </c>
      <c r="E154" s="5" t="s">
        <v>22</v>
      </c>
      <c r="F154" s="178">
        <v>30</v>
      </c>
      <c r="G154" s="7">
        <f t="shared" si="18"/>
        <v>5.1768766177739435E-3</v>
      </c>
      <c r="H154" s="178">
        <v>30</v>
      </c>
      <c r="I154" s="7">
        <f t="shared" si="21"/>
        <v>1</v>
      </c>
      <c r="J154" s="178">
        <v>0</v>
      </c>
      <c r="K154" s="7">
        <f t="shared" si="19"/>
        <v>0</v>
      </c>
    </row>
    <row r="155" spans="1:11" ht="14.45" customHeight="1">
      <c r="A155" s="1" t="s">
        <v>10</v>
      </c>
      <c r="B155" s="2" t="s">
        <v>176</v>
      </c>
      <c r="C155" s="11" t="s">
        <v>17</v>
      </c>
      <c r="D155" s="4">
        <v>33.938000000000002</v>
      </c>
      <c r="E155" s="5" t="s">
        <v>22</v>
      </c>
      <c r="F155" s="6">
        <v>5231</v>
      </c>
      <c r="G155" s="7">
        <f t="shared" si="18"/>
        <v>0.15413400907537272</v>
      </c>
      <c r="H155" s="6">
        <v>5077</v>
      </c>
      <c r="I155" s="7">
        <f t="shared" si="21"/>
        <v>0.97056012234754352</v>
      </c>
      <c r="J155" s="6">
        <v>90</v>
      </c>
      <c r="K155" s="7">
        <f t="shared" si="19"/>
        <v>1.7205123303383675E-2</v>
      </c>
    </row>
    <row r="156" spans="1:11" ht="14.45" customHeight="1">
      <c r="A156" s="1" t="s">
        <v>7</v>
      </c>
      <c r="B156" s="14" t="s">
        <v>177</v>
      </c>
      <c r="C156" s="8" t="s">
        <v>12</v>
      </c>
      <c r="D156" s="4">
        <v>219.161</v>
      </c>
      <c r="E156" s="5" t="s">
        <v>22</v>
      </c>
      <c r="F156" s="178">
        <v>2524</v>
      </c>
      <c r="G156" s="7">
        <f t="shared" si="18"/>
        <v>1.1516647578720667E-2</v>
      </c>
      <c r="H156" s="178">
        <v>2403</v>
      </c>
      <c r="I156" s="7">
        <f t="shared" si="21"/>
        <v>0.95206022187004757</v>
      </c>
      <c r="J156" s="178">
        <v>37</v>
      </c>
      <c r="K156" s="7">
        <f t="shared" si="19"/>
        <v>1.4659270998415214E-2</v>
      </c>
    </row>
    <row r="157" spans="1:11" ht="14.45" customHeight="1">
      <c r="A157" s="9" t="s">
        <v>7</v>
      </c>
      <c r="B157" s="2" t="s">
        <v>178</v>
      </c>
      <c r="C157" s="8" t="s">
        <v>21</v>
      </c>
      <c r="D157" s="4">
        <v>34813.866999999998</v>
      </c>
      <c r="E157" s="5">
        <f t="shared" si="17"/>
        <v>2.5581296802786755E-3</v>
      </c>
      <c r="F157" s="6">
        <v>541994</v>
      </c>
      <c r="G157" s="7">
        <f t="shared" si="18"/>
        <v>1.5568336605640505E-2</v>
      </c>
      <c r="H157" s="6">
        <v>528636</v>
      </c>
      <c r="I157" s="7">
        <f t="shared" si="21"/>
        <v>0.97535397070816288</v>
      </c>
      <c r="J157" s="6">
        <v>8481</v>
      </c>
      <c r="K157" s="7">
        <f t="shared" si="19"/>
        <v>1.56477746986129E-2</v>
      </c>
    </row>
    <row r="158" spans="1:11" ht="14.45" customHeight="1">
      <c r="A158" s="1" t="s">
        <v>13</v>
      </c>
      <c r="B158" s="2" t="s">
        <v>179</v>
      </c>
      <c r="C158" s="8" t="s">
        <v>12</v>
      </c>
      <c r="D158" s="4">
        <v>16743.93</v>
      </c>
      <c r="E158" s="5">
        <f t="shared" si="17"/>
        <v>3.3948455797186742E-4</v>
      </c>
      <c r="F158" s="6">
        <v>71927</v>
      </c>
      <c r="G158" s="7">
        <f t="shared" si="18"/>
        <v>4.2957059662815126E-3</v>
      </c>
      <c r="H158" s="6">
        <v>57394</v>
      </c>
      <c r="I158" s="7">
        <f t="shared" si="21"/>
        <v>0.79794791941829912</v>
      </c>
      <c r="J158" s="6">
        <v>1671</v>
      </c>
      <c r="K158" s="7">
        <f t="shared" si="19"/>
        <v>2.3231887886329194E-2</v>
      </c>
    </row>
    <row r="159" spans="1:11" ht="14.45" customHeight="1">
      <c r="A159" s="1" t="s">
        <v>10</v>
      </c>
      <c r="B159" s="2" t="s">
        <v>180</v>
      </c>
      <c r="C159" s="8" t="s">
        <v>15</v>
      </c>
      <c r="D159" s="4">
        <v>8737.3700000000008</v>
      </c>
      <c r="E159" s="5">
        <f t="shared" si="17"/>
        <v>3.5036050534815967E-3</v>
      </c>
      <c r="F159" s="6">
        <v>742313</v>
      </c>
      <c r="G159" s="7">
        <f t="shared" si="18"/>
        <v>8.4958402814576908E-2</v>
      </c>
      <c r="H159" s="6">
        <v>715825</v>
      </c>
      <c r="I159" s="7">
        <f t="shared" si="21"/>
        <v>0.96431693908095373</v>
      </c>
      <c r="J159" s="6">
        <v>7214</v>
      </c>
      <c r="K159" s="7">
        <f t="shared" si="19"/>
        <v>9.7182724807459934E-3</v>
      </c>
    </row>
    <row r="160" spans="1:11" ht="14.45" customHeight="1">
      <c r="A160" s="1" t="s">
        <v>7</v>
      </c>
      <c r="B160" s="2" t="s">
        <v>181</v>
      </c>
      <c r="C160" s="8" t="s">
        <v>15</v>
      </c>
      <c r="D160" s="4">
        <v>98.34</v>
      </c>
      <c r="E160" s="5" t="s">
        <v>22</v>
      </c>
      <c r="F160" s="6">
        <v>19390</v>
      </c>
      <c r="G160" s="7">
        <f t="shared" si="18"/>
        <v>0.19717307301199918</v>
      </c>
      <c r="H160" s="6">
        <v>18650</v>
      </c>
      <c r="I160" s="7">
        <f t="shared" si="21"/>
        <v>0.96183599793708097</v>
      </c>
      <c r="J160" s="6">
        <v>101</v>
      </c>
      <c r="K160" s="7">
        <f t="shared" si="19"/>
        <v>5.2088705518308406E-3</v>
      </c>
    </row>
    <row r="161" spans="1:11" ht="14.45" customHeight="1">
      <c r="A161" s="1" t="s">
        <v>7</v>
      </c>
      <c r="B161" s="2" t="s">
        <v>182</v>
      </c>
      <c r="C161" s="8" t="s">
        <v>9</v>
      </c>
      <c r="D161" s="4">
        <v>7976.9849999999997</v>
      </c>
      <c r="E161" s="5" t="s">
        <v>22</v>
      </c>
      <c r="F161" s="6">
        <v>6355</v>
      </c>
      <c r="G161" s="7">
        <f t="shared" ref="G161:G192" si="22">F161/D161/1000</f>
        <v>7.9666691111992811E-4</v>
      </c>
      <c r="H161" s="6">
        <v>4342</v>
      </c>
      <c r="I161" s="7">
        <f t="shared" si="21"/>
        <v>0.68324154209284027</v>
      </c>
      <c r="J161" s="6">
        <v>121</v>
      </c>
      <c r="K161" s="7">
        <f t="shared" si="19"/>
        <v>1.9040125885129818E-2</v>
      </c>
    </row>
    <row r="162" spans="1:11" ht="14.45" customHeight="1">
      <c r="A162" s="1" t="s">
        <v>7</v>
      </c>
      <c r="B162" s="2" t="s">
        <v>183</v>
      </c>
      <c r="C162" s="8" t="s">
        <v>21</v>
      </c>
      <c r="D162" s="4">
        <v>5850.3429999999998</v>
      </c>
      <c r="E162" s="5">
        <f t="shared" si="17"/>
        <v>3.1376610236564574E-4</v>
      </c>
      <c r="F162" s="6">
        <v>66478</v>
      </c>
      <c r="G162" s="7">
        <f t="shared" si="22"/>
        <v>1.1363094437368887E-2</v>
      </c>
      <c r="H162" s="6">
        <v>65601</v>
      </c>
      <c r="I162" s="7">
        <f t="shared" si="21"/>
        <v>0.98680766569391376</v>
      </c>
      <c r="J162" s="6">
        <v>49</v>
      </c>
      <c r="K162" s="7">
        <f t="shared" ref="K162:K193" si="23">J162/F162</f>
        <v>7.3708595324769091E-4</v>
      </c>
    </row>
    <row r="163" spans="1:11" ht="14.45" customHeight="1">
      <c r="A163" s="1" t="s">
        <v>10</v>
      </c>
      <c r="B163" s="2" t="s">
        <v>184</v>
      </c>
      <c r="C163" s="11" t="s">
        <v>21</v>
      </c>
      <c r="D163" s="4">
        <v>5459.643</v>
      </c>
      <c r="E163" s="5">
        <f t="shared" si="17"/>
        <v>1.8600593366163909E-3</v>
      </c>
      <c r="F163" s="6">
        <v>394093</v>
      </c>
      <c r="G163" s="7">
        <f t="shared" si="22"/>
        <v>7.2182924780979263E-2</v>
      </c>
      <c r="H163" s="6">
        <v>380512</v>
      </c>
      <c r="I163" s="7">
        <f t="shared" si="21"/>
        <v>0.96553859114472984</v>
      </c>
      <c r="J163" s="6">
        <v>12547</v>
      </c>
      <c r="K163" s="7">
        <f t="shared" si="23"/>
        <v>3.183766268368126E-2</v>
      </c>
    </row>
    <row r="164" spans="1:11" ht="14.45" customHeight="1">
      <c r="A164" s="1" t="s">
        <v>10</v>
      </c>
      <c r="B164" s="2" t="s">
        <v>185</v>
      </c>
      <c r="C164" s="8" t="s">
        <v>21</v>
      </c>
      <c r="D164" s="4">
        <v>2078.9319999999998</v>
      </c>
      <c r="E164" s="5">
        <f t="shared" si="17"/>
        <v>1.2444541895685133E-3</v>
      </c>
      <c r="F164" s="6">
        <v>263664</v>
      </c>
      <c r="G164" s="7">
        <f t="shared" si="22"/>
        <v>0.12682665907302404</v>
      </c>
      <c r="H164" s="6">
        <v>255725</v>
      </c>
      <c r="I164" s="7">
        <f t="shared" si="21"/>
        <v>0.9698897081133564</v>
      </c>
      <c r="J164" s="6">
        <v>4441</v>
      </c>
      <c r="K164" s="7">
        <f t="shared" si="23"/>
        <v>1.6843406760118938E-2</v>
      </c>
    </row>
    <row r="165" spans="1:11" ht="14.45" customHeight="1">
      <c r="A165" s="1" t="s">
        <v>13</v>
      </c>
      <c r="B165" s="2" t="s">
        <v>186</v>
      </c>
      <c r="C165" s="8" t="s">
        <v>9</v>
      </c>
      <c r="D165" s="4">
        <v>15893.218999999999</v>
      </c>
      <c r="E165" s="5">
        <f t="shared" si="17"/>
        <v>7.9232100249888607E-5</v>
      </c>
      <c r="F165" s="6">
        <v>16787</v>
      </c>
      <c r="G165" s="7">
        <f t="shared" si="22"/>
        <v>1.0562366251921653E-3</v>
      </c>
      <c r="H165" s="6">
        <v>8077</v>
      </c>
      <c r="I165" s="7">
        <f t="shared" si="21"/>
        <v>0.48114612497766129</v>
      </c>
      <c r="J165" s="6">
        <v>918</v>
      </c>
      <c r="K165" s="7">
        <f t="shared" si="23"/>
        <v>5.4685173050574847E-2</v>
      </c>
    </row>
    <row r="166" spans="1:11" ht="14.45" customHeight="1">
      <c r="A166" s="1" t="s">
        <v>13</v>
      </c>
      <c r="B166" s="2" t="s">
        <v>187</v>
      </c>
      <c r="C166" s="8" t="s">
        <v>15</v>
      </c>
      <c r="D166" s="4">
        <v>59308.69</v>
      </c>
      <c r="E166" s="5">
        <f t="shared" si="17"/>
        <v>1.2700985435500299E-2</v>
      </c>
      <c r="F166" s="6">
        <v>2690973</v>
      </c>
      <c r="G166" s="7">
        <f t="shared" si="22"/>
        <v>4.5372322335900522E-2</v>
      </c>
      <c r="H166" s="6">
        <v>2444409</v>
      </c>
      <c r="I166" s="7">
        <f t="shared" si="21"/>
        <v>0.90837366261199948</v>
      </c>
      <c r="J166" s="6">
        <v>79421</v>
      </c>
      <c r="K166" s="7">
        <f t="shared" si="23"/>
        <v>2.9513859856639214E-2</v>
      </c>
    </row>
    <row r="167" spans="1:11" ht="14.45" customHeight="1">
      <c r="A167" s="1" t="s">
        <v>13</v>
      </c>
      <c r="B167" s="2" t="s">
        <v>188</v>
      </c>
      <c r="C167" s="8" t="s">
        <v>70</v>
      </c>
      <c r="D167" s="4">
        <v>11193.728999999999</v>
      </c>
      <c r="E167" s="5">
        <f t="shared" si="17"/>
        <v>5.3381488879861814E-5</v>
      </c>
      <c r="F167" s="6">
        <v>11310</v>
      </c>
      <c r="G167" s="7">
        <f t="shared" si="22"/>
        <v>1.0103871551651821E-3</v>
      </c>
      <c r="H167" s="6">
        <v>10948</v>
      </c>
      <c r="I167" s="7">
        <f t="shared" si="21"/>
        <v>0.96799292661361624</v>
      </c>
      <c r="J167" s="6">
        <v>120</v>
      </c>
      <c r="K167" s="7">
        <f t="shared" si="23"/>
        <v>1.0610079575596816E-2</v>
      </c>
    </row>
    <row r="168" spans="1:11" ht="14.45" customHeight="1">
      <c r="A168" s="1" t="s">
        <v>10</v>
      </c>
      <c r="B168" s="2" t="s">
        <v>189</v>
      </c>
      <c r="C168" s="8" t="s">
        <v>21</v>
      </c>
      <c r="D168" s="4">
        <v>46754.783000000003</v>
      </c>
      <c r="E168" s="5">
        <f t="shared" si="17"/>
        <v>2.2515816425411443E-2</v>
      </c>
      <c r="F168" s="6">
        <v>4770453</v>
      </c>
      <c r="G168" s="7">
        <f t="shared" si="22"/>
        <v>0.10203133655865752</v>
      </c>
      <c r="H168" s="6">
        <v>4078846</v>
      </c>
      <c r="I168" s="7">
        <f t="shared" si="21"/>
        <v>0.85502278295164003</v>
      </c>
      <c r="J168" s="6">
        <v>83136</v>
      </c>
      <c r="K168" s="7">
        <f t="shared" si="23"/>
        <v>1.7427275774439033E-2</v>
      </c>
    </row>
    <row r="169" spans="1:11" ht="14.45" customHeight="1">
      <c r="A169" s="1" t="s">
        <v>7</v>
      </c>
      <c r="B169" s="2" t="s">
        <v>190</v>
      </c>
      <c r="C169" s="8" t="s">
        <v>12</v>
      </c>
      <c r="D169" s="4">
        <v>21413.25</v>
      </c>
      <c r="E169" s="5">
        <f t="shared" si="17"/>
        <v>1.8407409958573037E-3</v>
      </c>
      <c r="F169" s="6">
        <v>390000</v>
      </c>
      <c r="G169" s="7">
        <f t="shared" si="22"/>
        <v>1.8213022310952329E-2</v>
      </c>
      <c r="H169" s="6">
        <v>323390</v>
      </c>
      <c r="I169" s="7">
        <f t="shared" si="21"/>
        <v>0.82920512820512815</v>
      </c>
      <c r="J169" s="6">
        <v>7366</v>
      </c>
      <c r="K169" s="7">
        <f t="shared" si="23"/>
        <v>1.8887179487179488E-2</v>
      </c>
    </row>
    <row r="170" spans="1:11" ht="14.45" customHeight="1">
      <c r="A170" s="9" t="s">
        <v>13</v>
      </c>
      <c r="B170" s="2" t="s">
        <v>191</v>
      </c>
      <c r="C170" s="8" t="s">
        <v>12</v>
      </c>
      <c r="D170" s="4">
        <v>43849.269</v>
      </c>
      <c r="E170" s="5">
        <f t="shared" si="17"/>
        <v>1.7765510534376646E-4</v>
      </c>
      <c r="F170" s="6">
        <v>37640</v>
      </c>
      <c r="G170" s="7">
        <f t="shared" si="22"/>
        <v>8.5839515363414606E-4</v>
      </c>
      <c r="H170" s="6">
        <v>31593</v>
      </c>
      <c r="I170" s="7">
        <f t="shared" si="21"/>
        <v>0.83934643995749203</v>
      </c>
      <c r="J170" s="6">
        <v>2822</v>
      </c>
      <c r="K170" s="7">
        <f t="shared" si="23"/>
        <v>7.4973432518597241E-2</v>
      </c>
    </row>
    <row r="171" spans="1:11" ht="14.45" customHeight="1">
      <c r="A171" s="9" t="s">
        <v>25</v>
      </c>
      <c r="B171" s="2" t="s">
        <v>192</v>
      </c>
      <c r="C171" s="8" t="s">
        <v>15</v>
      </c>
      <c r="D171" s="4">
        <v>586.63400000000001</v>
      </c>
      <c r="E171" s="5">
        <f t="shared" si="17"/>
        <v>1.2980999899759853E-4</v>
      </c>
      <c r="F171" s="6">
        <v>27503</v>
      </c>
      <c r="G171" s="7">
        <f t="shared" si="22"/>
        <v>4.6882724151685713E-2</v>
      </c>
      <c r="H171" s="6">
        <v>23258</v>
      </c>
      <c r="I171" s="7">
        <f t="shared" si="21"/>
        <v>0.84565320146893064</v>
      </c>
      <c r="J171" s="6">
        <v>699</v>
      </c>
      <c r="K171" s="7">
        <f t="shared" si="23"/>
        <v>2.5415409228084208E-2</v>
      </c>
    </row>
    <row r="172" spans="1:11" ht="14.45" customHeight="1">
      <c r="A172" s="1" t="s">
        <v>10</v>
      </c>
      <c r="B172" s="2" t="s">
        <v>193</v>
      </c>
      <c r="C172" s="8" t="s">
        <v>21</v>
      </c>
      <c r="D172" s="4">
        <v>10099.27</v>
      </c>
      <c r="E172" s="5">
        <f t="shared" si="17"/>
        <v>5.2701075490213635E-3</v>
      </c>
      <c r="F172" s="6">
        <v>1116584</v>
      </c>
      <c r="G172" s="7">
        <f t="shared" si="22"/>
        <v>0.11056086231975182</v>
      </c>
      <c r="H172" s="6">
        <v>1082660</v>
      </c>
      <c r="I172" s="7" t="s">
        <v>149</v>
      </c>
      <c r="J172" s="6">
        <v>14629</v>
      </c>
      <c r="K172" s="7">
        <f t="shared" si="23"/>
        <v>1.3101566921969149E-2</v>
      </c>
    </row>
    <row r="173" spans="1:11" ht="14.45" customHeight="1">
      <c r="A173" s="1" t="s">
        <v>10</v>
      </c>
      <c r="B173" s="2" t="s">
        <v>194</v>
      </c>
      <c r="C173" s="11" t="s">
        <v>21</v>
      </c>
      <c r="D173" s="4">
        <v>8654.6180000000004</v>
      </c>
      <c r="E173" s="5">
        <f t="shared" si="17"/>
        <v>3.5529180327757435E-3</v>
      </c>
      <c r="F173" s="6">
        <v>752761</v>
      </c>
      <c r="G173" s="7">
        <f t="shared" si="22"/>
        <v>8.6977957894848731E-2</v>
      </c>
      <c r="H173" s="6">
        <v>700097</v>
      </c>
      <c r="I173" s="7">
        <f t="shared" ref="I173:I194" si="24">H173/F173</f>
        <v>0.93003888352345565</v>
      </c>
      <c r="J173" s="6">
        <v>10941</v>
      </c>
      <c r="K173" s="7">
        <f t="shared" si="23"/>
        <v>1.4534493683918268E-2</v>
      </c>
    </row>
    <row r="174" spans="1:11" ht="14.45" customHeight="1">
      <c r="A174" s="9" t="s">
        <v>7</v>
      </c>
      <c r="B174" s="2" t="s">
        <v>195</v>
      </c>
      <c r="C174" s="11" t="s">
        <v>70</v>
      </c>
      <c r="D174" s="4">
        <v>17500.656999999999</v>
      </c>
      <c r="E174" s="5">
        <f t="shared" si="17"/>
        <v>1.2696865007578802E-4</v>
      </c>
      <c r="F174" s="6">
        <v>26901</v>
      </c>
      <c r="G174" s="7">
        <f t="shared" si="22"/>
        <v>1.53714229128655E-3</v>
      </c>
      <c r="H174" s="6">
        <v>22287</v>
      </c>
      <c r="I174" s="7">
        <f t="shared" si="24"/>
        <v>0.82848221255715404</v>
      </c>
      <c r="J174" s="6">
        <v>1971</v>
      </c>
      <c r="K174" s="7">
        <f t="shared" si="23"/>
        <v>7.3268651722984274E-2</v>
      </c>
    </row>
    <row r="175" spans="1:11" ht="14.45" customHeight="1">
      <c r="A175" s="1" t="s">
        <v>7</v>
      </c>
      <c r="B175" s="2" t="s">
        <v>196</v>
      </c>
      <c r="C175" s="11" t="s">
        <v>9</v>
      </c>
      <c r="D175" s="4">
        <v>9537.6419999999998</v>
      </c>
      <c r="E175" s="5">
        <f t="shared" si="17"/>
        <v>7.7514075320421792E-5</v>
      </c>
      <c r="F175" s="6">
        <v>16423</v>
      </c>
      <c r="G175" s="7">
        <f t="shared" si="22"/>
        <v>1.7219140747786507E-3</v>
      </c>
      <c r="H175" s="6">
        <v>16174</v>
      </c>
      <c r="I175" s="7">
        <f t="shared" si="24"/>
        <v>0.98483833647932773</v>
      </c>
      <c r="J175" s="6">
        <v>124</v>
      </c>
      <c r="K175" s="7">
        <f t="shared" si="23"/>
        <v>7.5503866528648846E-3</v>
      </c>
    </row>
    <row r="176" spans="1:11" ht="14.45" customHeight="1">
      <c r="A176" s="1" t="s">
        <v>13</v>
      </c>
      <c r="B176" s="17" t="s">
        <v>197</v>
      </c>
      <c r="C176" s="11" t="s">
        <v>19</v>
      </c>
      <c r="D176" s="4">
        <v>59734.213000000003</v>
      </c>
      <c r="E176" s="5" t="s">
        <v>22</v>
      </c>
      <c r="F176" s="6">
        <v>1367</v>
      </c>
      <c r="G176" s="7">
        <f t="shared" si="22"/>
        <v>2.2884707629779937E-5</v>
      </c>
      <c r="H176" s="6">
        <v>183</v>
      </c>
      <c r="I176" s="7">
        <f t="shared" si="24"/>
        <v>0.13386978785662035</v>
      </c>
      <c r="J176" s="6">
        <v>50</v>
      </c>
      <c r="K176" s="7">
        <f t="shared" si="23"/>
        <v>3.6576444769568395E-2</v>
      </c>
    </row>
    <row r="177" spans="1:11" ht="14.45" customHeight="1">
      <c r="A177" s="1" t="s">
        <v>7</v>
      </c>
      <c r="B177" s="2" t="s">
        <v>198</v>
      </c>
      <c r="C177" s="8" t="s">
        <v>15</v>
      </c>
      <c r="D177" s="4">
        <v>69799.978000000003</v>
      </c>
      <c r="E177" s="5">
        <f t="shared" si="17"/>
        <v>5.0350685230939225E-3</v>
      </c>
      <c r="F177" s="6">
        <v>1066786</v>
      </c>
      <c r="G177" s="7">
        <f t="shared" si="22"/>
        <v>1.528347186585073E-2</v>
      </c>
      <c r="H177" s="6">
        <v>861770</v>
      </c>
      <c r="I177" s="7">
        <f t="shared" si="24"/>
        <v>0.80781900024934705</v>
      </c>
      <c r="J177" s="6">
        <v>9562</v>
      </c>
      <c r="K177" s="7">
        <f t="shared" si="23"/>
        <v>8.9633722227325813E-3</v>
      </c>
    </row>
    <row r="178" spans="1:11" ht="14.45" customHeight="1">
      <c r="A178" s="1" t="s">
        <v>13</v>
      </c>
      <c r="B178" s="2" t="s">
        <v>199</v>
      </c>
      <c r="C178" s="8" t="s">
        <v>9</v>
      </c>
      <c r="D178" s="4">
        <v>8278.7369999999992</v>
      </c>
      <c r="E178" s="5">
        <f t="shared" si="17"/>
        <v>9.2575112545500399E-5</v>
      </c>
      <c r="F178" s="6">
        <v>19614</v>
      </c>
      <c r="G178" s="7">
        <f t="shared" si="22"/>
        <v>2.3692019688510459E-3</v>
      </c>
      <c r="H178" s="6">
        <v>16105</v>
      </c>
      <c r="I178" s="7">
        <f t="shared" si="24"/>
        <v>0.82109717548689709</v>
      </c>
      <c r="J178" s="6">
        <v>172</v>
      </c>
      <c r="K178" s="7">
        <f t="shared" si="23"/>
        <v>8.7692464566126241E-3</v>
      </c>
    </row>
    <row r="179" spans="1:11" ht="14.45" customHeight="1">
      <c r="A179" s="9" t="s">
        <v>23</v>
      </c>
      <c r="B179" s="2" t="s">
        <v>200</v>
      </c>
      <c r="C179" s="8" t="s">
        <v>21</v>
      </c>
      <c r="D179" s="4">
        <v>1399.491</v>
      </c>
      <c r="E179" s="5">
        <f t="shared" si="17"/>
        <v>2.0310924942237784E-4</v>
      </c>
      <c r="F179" s="6">
        <v>43033</v>
      </c>
      <c r="G179" s="7">
        <f t="shared" si="22"/>
        <v>3.0749036614026101E-2</v>
      </c>
      <c r="H179" s="6">
        <v>36468</v>
      </c>
      <c r="I179" s="7">
        <f t="shared" si="24"/>
        <v>0.84744266028396809</v>
      </c>
      <c r="J179" s="6">
        <v>1225</v>
      </c>
      <c r="K179" s="7">
        <f t="shared" si="23"/>
        <v>2.8466525689587061E-2</v>
      </c>
    </row>
    <row r="180" spans="1:11" ht="14.45" customHeight="1">
      <c r="A180" s="1" t="s">
        <v>13</v>
      </c>
      <c r="B180" s="2" t="s">
        <v>201</v>
      </c>
      <c r="C180" s="8" t="s">
        <v>15</v>
      </c>
      <c r="D180" s="4">
        <v>11818.618</v>
      </c>
      <c r="E180" s="5">
        <f t="shared" ref="E180:E194" si="25">F180/$F$195</f>
        <v>3.0249368769793808E-3</v>
      </c>
      <c r="F180" s="6">
        <v>640897</v>
      </c>
      <c r="G180" s="7">
        <f t="shared" si="22"/>
        <v>5.422774473292901E-2</v>
      </c>
      <c r="H180" s="6">
        <v>592041</v>
      </c>
      <c r="I180" s="7">
        <f t="shared" si="24"/>
        <v>0.92376934203155892</v>
      </c>
      <c r="J180" s="6">
        <v>22537</v>
      </c>
      <c r="K180" s="7">
        <f t="shared" si="23"/>
        <v>3.5164776867421754E-2</v>
      </c>
    </row>
    <row r="181" spans="1:11" ht="14.45" customHeight="1">
      <c r="A181" s="9" t="s">
        <v>7</v>
      </c>
      <c r="B181" s="2" t="s">
        <v>202</v>
      </c>
      <c r="C181" s="8" t="s">
        <v>15</v>
      </c>
      <c r="D181" s="4">
        <v>84339.066999999995</v>
      </c>
      <c r="E181" s="5">
        <f t="shared" si="25"/>
        <v>2.9336988975726657E-2</v>
      </c>
      <c r="F181" s="6">
        <v>6215663</v>
      </c>
      <c r="G181" s="7">
        <f t="shared" si="22"/>
        <v>7.3698503209669142E-2</v>
      </c>
      <c r="H181" s="6">
        <v>5708549</v>
      </c>
      <c r="I181" s="7">
        <f t="shared" si="24"/>
        <v>0.91841353046328289</v>
      </c>
      <c r="J181" s="6">
        <v>54533</v>
      </c>
      <c r="K181" s="7">
        <f t="shared" si="23"/>
        <v>8.7734808016457777E-3</v>
      </c>
    </row>
    <row r="182" spans="1:11" ht="14.45" customHeight="1">
      <c r="A182" s="9" t="s">
        <v>23</v>
      </c>
      <c r="B182" s="14" t="s">
        <v>203</v>
      </c>
      <c r="C182" s="8" t="s">
        <v>21</v>
      </c>
      <c r="D182" s="4">
        <v>38.718000000000004</v>
      </c>
      <c r="E182" s="5" t="s">
        <v>22</v>
      </c>
      <c r="F182" s="178">
        <v>2612</v>
      </c>
      <c r="G182" s="7">
        <f t="shared" si="22"/>
        <v>6.746216230177178E-2</v>
      </c>
      <c r="H182" s="178">
        <v>2503</v>
      </c>
      <c r="I182" s="7">
        <f t="shared" si="24"/>
        <v>0.95826952526799392</v>
      </c>
      <c r="J182" s="178">
        <v>20</v>
      </c>
      <c r="K182" s="7">
        <f t="shared" si="23"/>
        <v>7.656967840735069E-3</v>
      </c>
    </row>
    <row r="183" spans="1:11" ht="14.45" customHeight="1">
      <c r="A183" s="1" t="s">
        <v>13</v>
      </c>
      <c r="B183" s="2" t="s">
        <v>204</v>
      </c>
      <c r="C183" s="11" t="s">
        <v>9</v>
      </c>
      <c r="D183" s="4">
        <v>45741</v>
      </c>
      <c r="E183" s="5">
        <f t="shared" si="25"/>
        <v>4.5996341607508164E-4</v>
      </c>
      <c r="F183" s="6">
        <v>97453</v>
      </c>
      <c r="G183" s="7">
        <f t="shared" si="22"/>
        <v>2.1305393410725607E-3</v>
      </c>
      <c r="H183" s="6">
        <v>95217</v>
      </c>
      <c r="I183" s="7">
        <f t="shared" si="24"/>
        <v>0.97705560629226396</v>
      </c>
      <c r="J183" s="6">
        <v>2931</v>
      </c>
      <c r="K183" s="7">
        <f t="shared" si="23"/>
        <v>3.0076036653566333E-2</v>
      </c>
    </row>
    <row r="184" spans="1:11" ht="14.45" customHeight="1">
      <c r="A184" s="1" t="s">
        <v>10</v>
      </c>
      <c r="B184" s="2" t="s">
        <v>205</v>
      </c>
      <c r="C184" s="8" t="s">
        <v>12</v>
      </c>
      <c r="D184" s="4">
        <v>43733.758999999998</v>
      </c>
      <c r="E184" s="5">
        <f t="shared" si="25"/>
        <v>1.0738462903296558E-2</v>
      </c>
      <c r="F184" s="6">
        <v>2275171</v>
      </c>
      <c r="G184" s="7">
        <f t="shared" si="22"/>
        <v>5.2023220780084332E-2</v>
      </c>
      <c r="H184" s="6">
        <v>2201433</v>
      </c>
      <c r="I184" s="7">
        <f t="shared" si="24"/>
        <v>0.96759012839034952</v>
      </c>
      <c r="J184" s="6">
        <v>53474</v>
      </c>
      <c r="K184" s="7">
        <f t="shared" si="23"/>
        <v>2.3503288324262222E-2</v>
      </c>
    </row>
    <row r="185" spans="1:11" ht="14.45" customHeight="1">
      <c r="A185" s="9" t="s">
        <v>7</v>
      </c>
      <c r="B185" s="2" t="s">
        <v>206</v>
      </c>
      <c r="C185" s="8" t="s">
        <v>21</v>
      </c>
      <c r="D185" s="4">
        <v>9890.4</v>
      </c>
      <c r="E185" s="5">
        <f t="shared" si="25"/>
        <v>3.3481568363058012E-3</v>
      </c>
      <c r="F185" s="6">
        <v>709378</v>
      </c>
      <c r="G185" s="7">
        <f t="shared" si="22"/>
        <v>7.1723893876890724E-2</v>
      </c>
      <c r="H185" s="6">
        <v>690926</v>
      </c>
      <c r="I185" s="7">
        <f t="shared" si="24"/>
        <v>0.97398848004871874</v>
      </c>
      <c r="J185" s="6">
        <v>2020</v>
      </c>
      <c r="K185" s="7">
        <f t="shared" si="23"/>
        <v>2.8475650499451633E-3</v>
      </c>
    </row>
    <row r="186" spans="1:11" ht="14.45" customHeight="1">
      <c r="A186" s="1" t="s">
        <v>10</v>
      </c>
      <c r="B186" s="2" t="s">
        <v>207</v>
      </c>
      <c r="C186" s="8" t="s">
        <v>21</v>
      </c>
      <c r="D186" s="4">
        <v>67886.004000000001</v>
      </c>
      <c r="E186" s="5">
        <f t="shared" si="25"/>
        <v>3.0645533990891958E-2</v>
      </c>
      <c r="F186" s="6">
        <v>6492906</v>
      </c>
      <c r="G186" s="7">
        <f t="shared" si="22"/>
        <v>9.5644250912161513E-2</v>
      </c>
      <c r="H186" s="6">
        <v>5056571</v>
      </c>
      <c r="I186" s="7">
        <f t="shared" si="24"/>
        <v>0.77878395282482138</v>
      </c>
      <c r="J186" s="6">
        <v>131640</v>
      </c>
      <c r="K186" s="7">
        <f t="shared" si="23"/>
        <v>2.0274434898641686E-2</v>
      </c>
    </row>
    <row r="187" spans="1:11" ht="14.45" customHeight="1">
      <c r="A187" s="12" t="s">
        <v>23</v>
      </c>
      <c r="B187" s="2" t="s">
        <v>208</v>
      </c>
      <c r="C187" s="8" t="s">
        <v>21</v>
      </c>
      <c r="D187" s="4">
        <v>331002.647</v>
      </c>
      <c r="E187" s="5">
        <f t="shared" si="25"/>
        <v>0.18192724808211072</v>
      </c>
      <c r="F187" s="6">
        <v>38545144</v>
      </c>
      <c r="G187" s="7">
        <f t="shared" si="22"/>
        <v>0.11644965485729182</v>
      </c>
      <c r="H187" s="6">
        <v>30472804</v>
      </c>
      <c r="I187" s="7">
        <f t="shared" si="24"/>
        <v>0.79057439764656212</v>
      </c>
      <c r="J187" s="6">
        <v>645058</v>
      </c>
      <c r="K187" s="7">
        <f t="shared" si="23"/>
        <v>1.6735130111331275E-2</v>
      </c>
    </row>
    <row r="188" spans="1:11" ht="14.45" customHeight="1">
      <c r="A188" s="9" t="s">
        <v>25</v>
      </c>
      <c r="B188" s="2" t="s">
        <v>209</v>
      </c>
      <c r="C188" s="8" t="s">
        <v>21</v>
      </c>
      <c r="D188" s="4">
        <v>3473.7269999999999</v>
      </c>
      <c r="E188" s="5">
        <f t="shared" si="25"/>
        <v>1.8128655693918339E-3</v>
      </c>
      <c r="F188" s="6">
        <v>384094</v>
      </c>
      <c r="G188" s="7">
        <f t="shared" si="22"/>
        <v>0.11057115311594723</v>
      </c>
      <c r="H188" s="6">
        <v>376711</v>
      </c>
      <c r="I188" s="7">
        <f t="shared" si="24"/>
        <v>0.98077814285044806</v>
      </c>
      <c r="J188" s="6">
        <v>6016</v>
      </c>
      <c r="K188" s="7">
        <f t="shared" si="23"/>
        <v>1.5662832535785511E-2</v>
      </c>
    </row>
    <row r="189" spans="1:11" ht="14.45" customHeight="1">
      <c r="A189" s="1" t="s">
        <v>7</v>
      </c>
      <c r="B189" s="2" t="s">
        <v>210</v>
      </c>
      <c r="C189" s="11" t="s">
        <v>9</v>
      </c>
      <c r="D189" s="4">
        <v>33469.199000000001</v>
      </c>
      <c r="E189" s="5">
        <f t="shared" si="25"/>
        <v>7.0739204485925449E-4</v>
      </c>
      <c r="F189" s="6">
        <v>149876</v>
      </c>
      <c r="G189" s="7">
        <f t="shared" si="22"/>
        <v>4.4780276934622788E-3</v>
      </c>
      <c r="H189" s="6">
        <v>142632</v>
      </c>
      <c r="I189" s="7">
        <f t="shared" si="24"/>
        <v>0.95166671114788226</v>
      </c>
      <c r="J189" s="6">
        <v>1028</v>
      </c>
      <c r="K189" s="7">
        <f t="shared" si="23"/>
        <v>6.859003442846086E-3</v>
      </c>
    </row>
    <row r="190" spans="1:11" ht="14.45" customHeight="1">
      <c r="A190" s="9" t="s">
        <v>25</v>
      </c>
      <c r="B190" s="2" t="s">
        <v>211</v>
      </c>
      <c r="C190" s="8" t="s">
        <v>21</v>
      </c>
      <c r="D190" s="4">
        <v>28435.942999999999</v>
      </c>
      <c r="E190" s="5">
        <f t="shared" si="25"/>
        <v>1.5373302415555323E-3</v>
      </c>
      <c r="F190" s="6">
        <v>325716</v>
      </c>
      <c r="G190" s="7">
        <f t="shared" si="22"/>
        <v>1.1454376596548953E-2</v>
      </c>
      <c r="H190" s="6">
        <v>311746</v>
      </c>
      <c r="I190" s="7">
        <f t="shared" si="24"/>
        <v>0.95710987486030774</v>
      </c>
      <c r="J190" s="6">
        <v>3895</v>
      </c>
      <c r="K190" s="7">
        <f t="shared" si="23"/>
        <v>1.1958270395068096E-2</v>
      </c>
    </row>
    <row r="191" spans="1:11" ht="14.45" customHeight="1">
      <c r="A191" s="1" t="s">
        <v>7</v>
      </c>
      <c r="B191" s="2" t="s">
        <v>212</v>
      </c>
      <c r="C191" s="8" t="s">
        <v>12</v>
      </c>
      <c r="D191" s="4">
        <v>97338.582999999999</v>
      </c>
      <c r="E191" s="5" t="s">
        <v>22</v>
      </c>
      <c r="F191" s="6">
        <v>348059</v>
      </c>
      <c r="G191" s="7">
        <f t="shared" si="22"/>
        <v>3.5757557719943386E-3</v>
      </c>
      <c r="H191" s="6">
        <v>147667</v>
      </c>
      <c r="I191" s="7">
        <f t="shared" si="24"/>
        <v>0.42425853088125864</v>
      </c>
      <c r="J191" s="6">
        <v>8277</v>
      </c>
      <c r="K191" s="7">
        <f t="shared" si="23"/>
        <v>2.3780451015488754E-2</v>
      </c>
    </row>
    <row r="192" spans="1:11" ht="14.45" customHeight="1">
      <c r="A192" s="9" t="s">
        <v>7</v>
      </c>
      <c r="B192" s="2" t="s">
        <v>213</v>
      </c>
      <c r="C192" s="8" t="s">
        <v>12</v>
      </c>
      <c r="D192" s="4">
        <v>29825.968000000001</v>
      </c>
      <c r="E192" s="5" t="s">
        <v>22</v>
      </c>
      <c r="F192" s="6">
        <v>7509</v>
      </c>
      <c r="G192" s="7">
        <f t="shared" si="22"/>
        <v>2.5176047932459392E-4</v>
      </c>
      <c r="H192" s="6">
        <v>4644</v>
      </c>
      <c r="I192" s="7">
        <f t="shared" si="24"/>
        <v>0.6184578505793048</v>
      </c>
      <c r="J192" s="6">
        <v>1418</v>
      </c>
      <c r="K192" s="7">
        <f t="shared" si="23"/>
        <v>0.18884005859635106</v>
      </c>
    </row>
    <row r="193" spans="1:11" ht="14.45" customHeight="1">
      <c r="A193" s="1" t="s">
        <v>13</v>
      </c>
      <c r="B193" s="2" t="s">
        <v>214</v>
      </c>
      <c r="C193" s="11" t="s">
        <v>9</v>
      </c>
      <c r="D193" s="4">
        <v>18383.955999999998</v>
      </c>
      <c r="E193" s="5">
        <f t="shared" si="25"/>
        <v>9.6544033323491191E-4</v>
      </c>
      <c r="F193" s="6">
        <v>204549</v>
      </c>
      <c r="G193" s="7">
        <f t="shared" ref="G193:G194" si="26">F193/D193/1000</f>
        <v>1.112649529840041E-2</v>
      </c>
      <c r="H193" s="6">
        <v>198559</v>
      </c>
      <c r="I193" s="7">
        <f t="shared" si="24"/>
        <v>0.97071606314379444</v>
      </c>
      <c r="J193" s="6">
        <v>3574</v>
      </c>
      <c r="K193" s="7">
        <f t="shared" si="23"/>
        <v>1.7472586030731024E-2</v>
      </c>
    </row>
    <row r="194" spans="1:11" ht="14.45" customHeight="1">
      <c r="A194" s="1" t="s">
        <v>13</v>
      </c>
      <c r="B194" s="2" t="s">
        <v>215</v>
      </c>
      <c r="C194" s="11" t="s">
        <v>9</v>
      </c>
      <c r="D194" s="4">
        <v>14862.927</v>
      </c>
      <c r="E194" s="5">
        <f t="shared" si="25"/>
        <v>5.7889888365100003E-4</v>
      </c>
      <c r="F194" s="6">
        <v>122652</v>
      </c>
      <c r="G194" s="7">
        <f t="shared" si="26"/>
        <v>8.2522103486076456E-3</v>
      </c>
      <c r="H194" s="6">
        <v>106810</v>
      </c>
      <c r="I194" s="7">
        <f t="shared" si="24"/>
        <v>0.87083781756514367</v>
      </c>
      <c r="J194" s="6">
        <v>4249</v>
      </c>
      <c r="K194" s="7">
        <f t="shared" ref="K194" si="27">J194/F194</f>
        <v>3.4642729021948274E-2</v>
      </c>
    </row>
    <row r="195" spans="1:11" ht="14.45" customHeight="1">
      <c r="A195" s="18" t="s">
        <v>216</v>
      </c>
      <c r="B195" s="19"/>
      <c r="C195" s="20"/>
      <c r="D195" s="21">
        <f>SUM(D2:D194)</f>
        <v>7701357.7929999977</v>
      </c>
      <c r="E195" s="22"/>
      <c r="F195" s="23">
        <f>SUM(F2:F194)</f>
        <v>211871198</v>
      </c>
      <c r="G195" s="22"/>
      <c r="H195" s="24"/>
      <c r="I195" s="13"/>
      <c r="J195" s="24"/>
      <c r="K195" s="13"/>
    </row>
  </sheetData>
  <phoneticPr fontId="5" type="noConversion"/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97"/>
  <sheetViews>
    <sheetView workbookViewId="0">
      <pane ySplit="2" topLeftCell="A3" activePane="bottomLeft" state="frozen"/>
      <selection pane="bottomLeft" activeCell="P10" sqref="P10"/>
    </sheetView>
  </sheetViews>
  <sheetFormatPr defaultRowHeight="14.25"/>
  <cols>
    <col min="1" max="1" width="27.125" customWidth="1"/>
    <col min="2" max="2" width="14.375" customWidth="1"/>
    <col min="3" max="3" width="13.375" customWidth="1"/>
    <col min="4" max="4" width="12.25" customWidth="1"/>
    <col min="5" max="5" width="13.75" customWidth="1"/>
    <col min="6" max="6" width="14.125" customWidth="1"/>
    <col min="7" max="7" width="12.25" customWidth="1"/>
    <col min="8" max="8" width="16" customWidth="1"/>
    <col min="9" max="32" width="13.125" customWidth="1"/>
    <col min="34" max="34" width="22.375" customWidth="1"/>
    <col min="35" max="35" width="7.625" customWidth="1"/>
  </cols>
  <sheetData>
    <row r="1" spans="1:35" ht="30" customHeight="1">
      <c r="A1" s="199" t="s">
        <v>220</v>
      </c>
      <c r="B1" s="200" t="s">
        <v>221</v>
      </c>
      <c r="C1" s="200" t="s">
        <v>222</v>
      </c>
      <c r="D1" s="201" t="s">
        <v>223</v>
      </c>
      <c r="E1" s="194" t="s">
        <v>336</v>
      </c>
      <c r="F1" s="194" t="s">
        <v>240</v>
      </c>
      <c r="G1" s="195" t="s">
        <v>337</v>
      </c>
      <c r="H1" s="195" t="s">
        <v>338</v>
      </c>
      <c r="I1" s="196" t="s">
        <v>339</v>
      </c>
      <c r="J1" s="197"/>
      <c r="K1" s="198"/>
      <c r="L1" s="191" t="s">
        <v>241</v>
      </c>
      <c r="M1" s="192"/>
      <c r="N1" s="193"/>
      <c r="O1" s="191" t="s">
        <v>224</v>
      </c>
      <c r="P1" s="192"/>
      <c r="Q1" s="193"/>
      <c r="R1" s="191" t="s">
        <v>225</v>
      </c>
      <c r="S1" s="192"/>
      <c r="T1" s="193"/>
      <c r="U1" s="191" t="s">
        <v>226</v>
      </c>
      <c r="V1" s="192"/>
      <c r="W1" s="193"/>
      <c r="X1" s="191" t="s">
        <v>227</v>
      </c>
      <c r="Y1" s="192"/>
      <c r="Z1" s="193"/>
      <c r="AA1" s="191" t="s">
        <v>228</v>
      </c>
      <c r="AB1" s="192"/>
      <c r="AC1" s="193"/>
      <c r="AD1" s="191" t="s">
        <v>229</v>
      </c>
      <c r="AE1" s="192"/>
      <c r="AF1" s="193"/>
    </row>
    <row r="2" spans="1:35" ht="15">
      <c r="A2" s="199"/>
      <c r="B2" s="200"/>
      <c r="C2" s="200"/>
      <c r="D2" s="201"/>
      <c r="E2" s="194"/>
      <c r="F2" s="194"/>
      <c r="G2" s="195"/>
      <c r="H2" s="195"/>
      <c r="I2" s="26" t="s">
        <v>230</v>
      </c>
      <c r="J2" s="26" t="s">
        <v>231</v>
      </c>
      <c r="K2" s="184" t="s">
        <v>260</v>
      </c>
      <c r="L2" s="26" t="s">
        <v>230</v>
      </c>
      <c r="M2" s="26" t="s">
        <v>231</v>
      </c>
      <c r="N2" s="184" t="s">
        <v>260</v>
      </c>
      <c r="O2" s="26" t="s">
        <v>230</v>
      </c>
      <c r="P2" s="26" t="s">
        <v>231</v>
      </c>
      <c r="Q2" s="184" t="s">
        <v>260</v>
      </c>
      <c r="R2" s="26" t="s">
        <v>230</v>
      </c>
      <c r="S2" s="26" t="s">
        <v>231</v>
      </c>
      <c r="T2" s="184" t="s">
        <v>260</v>
      </c>
      <c r="U2" s="26" t="s">
        <v>230</v>
      </c>
      <c r="V2" s="26" t="s">
        <v>231</v>
      </c>
      <c r="W2" s="184" t="s">
        <v>260</v>
      </c>
      <c r="X2" s="26" t="s">
        <v>230</v>
      </c>
      <c r="Y2" s="26" t="s">
        <v>231</v>
      </c>
      <c r="Z2" s="184" t="s">
        <v>260</v>
      </c>
      <c r="AA2" s="26" t="s">
        <v>230</v>
      </c>
      <c r="AB2" s="26" t="s">
        <v>231</v>
      </c>
      <c r="AC2" s="184" t="s">
        <v>260</v>
      </c>
      <c r="AD2" s="184" t="s">
        <v>230</v>
      </c>
      <c r="AE2" s="184" t="s">
        <v>231</v>
      </c>
      <c r="AF2" s="184" t="s">
        <v>260</v>
      </c>
    </row>
    <row r="3" spans="1:35" ht="15">
      <c r="A3" s="2" t="s">
        <v>8</v>
      </c>
      <c r="B3" s="34">
        <v>64.832999999999998</v>
      </c>
      <c r="C3" s="27">
        <v>0.28000000000000003</v>
      </c>
      <c r="D3" s="27">
        <f>2*(0.014*B3+0.31*C3)</f>
        <v>1.9889239999999999</v>
      </c>
      <c r="E3" s="44">
        <v>0.2</v>
      </c>
      <c r="F3" s="28">
        <f>D3*'COVID-19'!F2*E3*$AI$3/1000</f>
        <v>36477.814081178396</v>
      </c>
      <c r="G3" s="49">
        <v>25</v>
      </c>
      <c r="H3" s="38">
        <v>3</v>
      </c>
      <c r="I3" s="38">
        <v>26.5</v>
      </c>
      <c r="J3" s="46">
        <v>53</v>
      </c>
      <c r="K3" s="47">
        <v>84.182096928571497</v>
      </c>
      <c r="L3" s="187">
        <f>D3*G3/100*(I3/100)</f>
        <v>0.13176621499999999</v>
      </c>
      <c r="M3" s="51">
        <f t="shared" ref="M3:M34" si="0">D3*G3/100*(J3/100)</f>
        <v>0.26353242999999998</v>
      </c>
      <c r="N3" s="51">
        <f t="shared" ref="N3:N34" si="1">D3*G3/100*(K3/100)</f>
        <v>0.4185794823789053</v>
      </c>
      <c r="O3" s="46">
        <f>L3*$AI$3*'COVID-19'!F2*E3/1000</f>
        <v>2416.6551828780689</v>
      </c>
      <c r="P3" s="50">
        <f>M3*$AI$3*'COVID-19'!F2*E3/1000</f>
        <v>4833.3103657561378</v>
      </c>
      <c r="Q3" s="50">
        <f>N3*$AI$3*'COVID-19'!F2*E3/1000</f>
        <v>7676.9472018104261</v>
      </c>
      <c r="R3" s="50">
        <f>O3*$AI$4/100</f>
        <v>16.795753521002577</v>
      </c>
      <c r="S3" s="52">
        <f>P3*$AI$4/100</f>
        <v>33.591507042005155</v>
      </c>
      <c r="T3" s="52">
        <f t="shared" ref="S3:T34" si="2">Q3*$AI$4/100</f>
        <v>53.354783052582462</v>
      </c>
      <c r="U3" s="52">
        <f>O3*$AI$5/100</f>
        <v>1142.4737377056072</v>
      </c>
      <c r="V3" s="52">
        <f>P3*$AI$5/100</f>
        <v>2284.9474754112143</v>
      </c>
      <c r="W3" s="52">
        <f>Q3*$AI$5/100</f>
        <v>3629.2767896558785</v>
      </c>
      <c r="X3" s="52">
        <f>O3*$AI$6/100</f>
        <v>384.00650855932514</v>
      </c>
      <c r="Y3" s="52">
        <f>P3*$AI$6/100</f>
        <v>768.01301711865028</v>
      </c>
      <c r="Z3" s="52">
        <f>Q3*$AI$6/100</f>
        <v>1219.8669103676768</v>
      </c>
      <c r="AA3" s="52">
        <f>O3*$AI$7/100</f>
        <v>689.83422195254479</v>
      </c>
      <c r="AB3" s="52">
        <f>P3*$AI$7/100</f>
        <v>1379.6684439050896</v>
      </c>
      <c r="AC3" s="52">
        <f t="shared" ref="AB3:AC66" si="3">Q3*$AI$7/100</f>
        <v>2191.3845787567861</v>
      </c>
      <c r="AD3" s="52">
        <f>O3*$AI$8/100</f>
        <v>183.54496113958933</v>
      </c>
      <c r="AE3" s="52">
        <f t="shared" ref="AE3:AF66" si="4">P3*$AI$8/100</f>
        <v>367.08992227917867</v>
      </c>
      <c r="AF3" s="52">
        <f t="shared" si="4"/>
        <v>583.06413997750178</v>
      </c>
      <c r="AH3" s="29" t="s">
        <v>394</v>
      </c>
      <c r="AI3" s="1">
        <v>601</v>
      </c>
    </row>
    <row r="4" spans="1:35" ht="15">
      <c r="A4" s="2" t="s">
        <v>11</v>
      </c>
      <c r="B4" s="34">
        <v>78.572999999999993</v>
      </c>
      <c r="C4" s="27">
        <v>1.8</v>
      </c>
      <c r="D4" s="27">
        <f>2*(0.014*B4+0.31*C4)</f>
        <v>3.3160439999999998</v>
      </c>
      <c r="E4" s="44">
        <v>0.2</v>
      </c>
      <c r="F4" s="28">
        <f>D4*'COVID-19'!F3*E4*$AI$3/1000</f>
        <v>55532.942613571206</v>
      </c>
      <c r="G4" s="49">
        <v>25</v>
      </c>
      <c r="H4" s="38">
        <v>2</v>
      </c>
      <c r="I4" s="38">
        <v>11.5</v>
      </c>
      <c r="J4" s="46">
        <v>23</v>
      </c>
      <c r="K4" s="48">
        <v>46.667603200000002</v>
      </c>
      <c r="L4" s="187">
        <f t="shared" ref="L4:L67" si="5">D4*G4/100*(I4/100)</f>
        <v>9.5336265000000003E-2</v>
      </c>
      <c r="M4" s="51">
        <f t="shared" si="0"/>
        <v>0.19067253000000001</v>
      </c>
      <c r="N4" s="51">
        <f t="shared" si="1"/>
        <v>0.38687956396435197</v>
      </c>
      <c r="O4" s="46">
        <f>L4*$AI$3*'COVID-19'!F3*E4/1000</f>
        <v>1596.5721001401721</v>
      </c>
      <c r="P4" s="50">
        <f>M4*$AI$3*'COVID-19'!F3*E4/1000</f>
        <v>3193.1442002803442</v>
      </c>
      <c r="Q4" s="50">
        <f>N4*$AI$3*'COVID-19'!F3*E4/1000</f>
        <v>6478.9733260462799</v>
      </c>
      <c r="R4" s="50">
        <f t="shared" ref="R4:R67" si="6">O4*$AI$4/100</f>
        <v>11.096176095974194</v>
      </c>
      <c r="S4" s="52">
        <f t="shared" si="2"/>
        <v>22.192352191948387</v>
      </c>
      <c r="T4" s="52">
        <f t="shared" si="2"/>
        <v>45.02886461602165</v>
      </c>
      <c r="U4" s="52">
        <f t="shared" ref="U4:U67" si="7">O4*$AI$5/100</f>
        <v>754.77946034126637</v>
      </c>
      <c r="V4" s="52">
        <f t="shared" ref="V4:V35" si="8">P4*$AI$5/100</f>
        <v>1509.5589206825327</v>
      </c>
      <c r="W4" s="52">
        <f t="shared" ref="W4:W35" si="9">Q4*$AI$5/100</f>
        <v>3062.934639888379</v>
      </c>
      <c r="X4" s="52">
        <f t="shared" ref="X4:X67" si="10">O4*$AI$6/100</f>
        <v>253.69530671227335</v>
      </c>
      <c r="Y4" s="52">
        <f t="shared" ref="Y4:Y35" si="11">P4*$AI$6/100</f>
        <v>507.3906134245467</v>
      </c>
      <c r="Z4" s="52">
        <f t="shared" ref="Z4:Z35" si="12">Q4*$AI$6/100</f>
        <v>1029.5088615087539</v>
      </c>
      <c r="AA4" s="52">
        <f t="shared" ref="AA4:AA67" si="13">O4*$AI$7/100</f>
        <v>455.74150598501211</v>
      </c>
      <c r="AB4" s="52">
        <f t="shared" si="3"/>
        <v>911.48301197002422</v>
      </c>
      <c r="AC4" s="52">
        <f t="shared" si="3"/>
        <v>1849.4229359199107</v>
      </c>
      <c r="AD4" s="52">
        <f t="shared" ref="AD4:AD67" si="14">O4*$AI$8/100</f>
        <v>121.25965100564606</v>
      </c>
      <c r="AE4" s="52">
        <f t="shared" si="4"/>
        <v>242.51930201129213</v>
      </c>
      <c r="AF4" s="52">
        <f t="shared" si="4"/>
        <v>492.07802411321495</v>
      </c>
      <c r="AH4" s="29" t="s">
        <v>232</v>
      </c>
      <c r="AI4" s="165">
        <v>0.69499999999999995</v>
      </c>
    </row>
    <row r="5" spans="1:35" ht="15">
      <c r="A5" s="2" t="s">
        <v>14</v>
      </c>
      <c r="B5" s="34">
        <v>76.88</v>
      </c>
      <c r="C5" s="27">
        <v>3.85</v>
      </c>
      <c r="D5" s="27">
        <f t="shared" ref="D5:D67" si="15">2*(0.014*B5+0.31*C5)</f>
        <v>4.5396400000000003</v>
      </c>
      <c r="E5" s="44">
        <v>0.2</v>
      </c>
      <c r="F5" s="28">
        <f>D5*'COVID-19'!F4*E5*$AI$3/1000</f>
        <v>104540.085584424</v>
      </c>
      <c r="G5" s="49">
        <v>25</v>
      </c>
      <c r="H5" s="38">
        <v>4</v>
      </c>
      <c r="I5" s="38">
        <v>33</v>
      </c>
      <c r="J5" s="46">
        <v>66</v>
      </c>
      <c r="K5" s="46">
        <v>76</v>
      </c>
      <c r="L5" s="187">
        <f t="shared" si="5"/>
        <v>0.37452030000000003</v>
      </c>
      <c r="M5" s="51">
        <f t="shared" si="0"/>
        <v>0.74904060000000006</v>
      </c>
      <c r="N5" s="51">
        <f t="shared" si="1"/>
        <v>0.86253160000000006</v>
      </c>
      <c r="O5" s="46">
        <f>L5*$AI$3*'COVID-19'!F4*E5/1000</f>
        <v>8624.5570607149803</v>
      </c>
      <c r="P5" s="50">
        <f>M5*$AI$3*'COVID-19'!F4*E5/1000</f>
        <v>17249.114121429961</v>
      </c>
      <c r="Q5" s="50">
        <f>N5*$AI$3*'COVID-19'!F4*E5/1000</f>
        <v>19862.616261040563</v>
      </c>
      <c r="R5" s="50">
        <f t="shared" si="6"/>
        <v>59.940671571969105</v>
      </c>
      <c r="S5" s="52">
        <f t="shared" si="2"/>
        <v>119.88134314393821</v>
      </c>
      <c r="T5" s="52">
        <f t="shared" si="2"/>
        <v>138.0451830142319</v>
      </c>
      <c r="U5" s="52">
        <f t="shared" si="7"/>
        <v>4077.2593504530068</v>
      </c>
      <c r="V5" s="52">
        <f t="shared" si="8"/>
        <v>8154.5187009060137</v>
      </c>
      <c r="W5" s="52">
        <f t="shared" si="9"/>
        <v>9390.0518374069252</v>
      </c>
      <c r="X5" s="52">
        <f t="shared" si="10"/>
        <v>1370.4421169476104</v>
      </c>
      <c r="Y5" s="52">
        <f t="shared" si="11"/>
        <v>2740.8842338952209</v>
      </c>
      <c r="Z5" s="52">
        <f t="shared" si="12"/>
        <v>3156.1697238793458</v>
      </c>
      <c r="AA5" s="52">
        <f t="shared" si="13"/>
        <v>2461.8798129810912</v>
      </c>
      <c r="AB5" s="52">
        <f t="shared" si="3"/>
        <v>4923.7596259621823</v>
      </c>
      <c r="AC5" s="52">
        <f t="shared" si="3"/>
        <v>5669.7838117140291</v>
      </c>
      <c r="AD5" s="52">
        <f t="shared" si="14"/>
        <v>655.03510876130281</v>
      </c>
      <c r="AE5" s="52">
        <f t="shared" si="4"/>
        <v>1310.0702175226056</v>
      </c>
      <c r="AF5" s="52">
        <f t="shared" si="4"/>
        <v>1508.5657050260309</v>
      </c>
      <c r="AH5" s="29" t="s">
        <v>233</v>
      </c>
      <c r="AI5" s="165">
        <v>47.274999999999999</v>
      </c>
    </row>
    <row r="6" spans="1:35" ht="15">
      <c r="A6" s="2" t="s">
        <v>16</v>
      </c>
      <c r="B6" s="35">
        <v>83.731999999999999</v>
      </c>
      <c r="C6" s="30">
        <v>6.1</v>
      </c>
      <c r="D6" s="27">
        <f t="shared" si="15"/>
        <v>6.1264959999999995</v>
      </c>
      <c r="E6" s="44">
        <v>0.2</v>
      </c>
      <c r="F6" s="28">
        <f>D6*'COVID-19'!F5*E6*$AI$3/1000</f>
        <v>11037.235430169601</v>
      </c>
      <c r="G6" s="49">
        <v>25</v>
      </c>
      <c r="H6" s="38">
        <v>2</v>
      </c>
      <c r="I6" s="38">
        <v>11.5</v>
      </c>
      <c r="J6" s="46">
        <v>23</v>
      </c>
      <c r="K6" s="46">
        <v>33</v>
      </c>
      <c r="L6" s="187">
        <f t="shared" si="5"/>
        <v>0.17613676</v>
      </c>
      <c r="M6" s="51">
        <f t="shared" si="0"/>
        <v>0.35227352000000001</v>
      </c>
      <c r="N6" s="51">
        <f t="shared" si="1"/>
        <v>0.50543591999999993</v>
      </c>
      <c r="O6" s="46">
        <f>L6*$AI$3*'COVID-19'!F5*E6/1000</f>
        <v>317.32051861737602</v>
      </c>
      <c r="P6" s="50">
        <f>M6*$AI$3*'COVID-19'!F5*E6/1000</f>
        <v>634.64103723475205</v>
      </c>
      <c r="Q6" s="50">
        <f>N6*$AI$3*'COVID-19'!F5*E6/1000</f>
        <v>910.57192298899179</v>
      </c>
      <c r="R6" s="50">
        <f t="shared" si="6"/>
        <v>2.2053776043907631</v>
      </c>
      <c r="S6" s="52">
        <f t="shared" si="2"/>
        <v>4.4107552087815263</v>
      </c>
      <c r="T6" s="52">
        <f t="shared" si="2"/>
        <v>6.3284748647734919</v>
      </c>
      <c r="U6" s="52">
        <f t="shared" si="7"/>
        <v>150.01327517636452</v>
      </c>
      <c r="V6" s="52">
        <f t="shared" si="8"/>
        <v>300.02655035272903</v>
      </c>
      <c r="W6" s="52">
        <f t="shared" si="9"/>
        <v>430.4728765930459</v>
      </c>
      <c r="X6" s="52">
        <f t="shared" si="10"/>
        <v>50.422230408301047</v>
      </c>
      <c r="Y6" s="52">
        <f t="shared" si="11"/>
        <v>100.84446081660209</v>
      </c>
      <c r="Z6" s="52">
        <f t="shared" si="12"/>
        <v>144.68987856295081</v>
      </c>
      <c r="AA6" s="52">
        <f t="shared" si="13"/>
        <v>90.579142039329994</v>
      </c>
      <c r="AB6" s="52">
        <f t="shared" si="3"/>
        <v>181.15828407865999</v>
      </c>
      <c r="AC6" s="52">
        <f t="shared" si="3"/>
        <v>259.92275541720772</v>
      </c>
      <c r="AD6" s="52">
        <f t="shared" si="14"/>
        <v>24.100493388989708</v>
      </c>
      <c r="AE6" s="52">
        <f t="shared" si="4"/>
        <v>48.200986777979416</v>
      </c>
      <c r="AF6" s="52">
        <f t="shared" si="4"/>
        <v>69.157937551013916</v>
      </c>
      <c r="AH6" s="29" t="s">
        <v>234</v>
      </c>
      <c r="AI6" s="165">
        <v>15.89</v>
      </c>
    </row>
    <row r="7" spans="1:35" ht="15">
      <c r="A7" s="2" t="s">
        <v>18</v>
      </c>
      <c r="B7" s="35">
        <v>61.146999999999998</v>
      </c>
      <c r="C7" s="30">
        <v>1.06</v>
      </c>
      <c r="D7" s="27">
        <f t="shared" si="15"/>
        <v>2.369316</v>
      </c>
      <c r="E7" s="44">
        <v>0.2</v>
      </c>
      <c r="F7" s="28">
        <f>D7*'COVID-19'!F6*E7*$AI$3/1000</f>
        <v>13084.758479124001</v>
      </c>
      <c r="G7" s="49">
        <v>25</v>
      </c>
      <c r="H7" s="38">
        <v>3</v>
      </c>
      <c r="I7" s="38">
        <v>26.5</v>
      </c>
      <c r="J7" s="46">
        <v>53</v>
      </c>
      <c r="K7" s="46">
        <v>69.099999999999994</v>
      </c>
      <c r="L7" s="187">
        <f t="shared" si="5"/>
        <v>0.15696718500000001</v>
      </c>
      <c r="M7" s="51">
        <f t="shared" si="0"/>
        <v>0.31393437000000002</v>
      </c>
      <c r="N7" s="51">
        <f t="shared" si="1"/>
        <v>0.40929933899999998</v>
      </c>
      <c r="O7" s="46">
        <f>L7*$AI$3*'COVID-19'!F6*E7/1000</f>
        <v>866.8652492419651</v>
      </c>
      <c r="P7" s="50">
        <f>M7*$AI$3*'COVID-19'!F6*E7/1000</f>
        <v>1733.7304984839302</v>
      </c>
      <c r="Q7" s="50">
        <f>N7*$AI$3*'COVID-19'!F6*E7/1000</f>
        <v>2260.392027268671</v>
      </c>
      <c r="R7" s="50">
        <f t="shared" si="6"/>
        <v>6.0247134822316575</v>
      </c>
      <c r="S7" s="52">
        <f t="shared" si="2"/>
        <v>12.049426964463315</v>
      </c>
      <c r="T7" s="52">
        <f t="shared" si="2"/>
        <v>15.709724589517261</v>
      </c>
      <c r="U7" s="52">
        <f t="shared" si="7"/>
        <v>409.81054657913899</v>
      </c>
      <c r="V7" s="52">
        <f t="shared" si="8"/>
        <v>819.62109315827797</v>
      </c>
      <c r="W7" s="52">
        <f t="shared" si="9"/>
        <v>1068.6003308912641</v>
      </c>
      <c r="X7" s="52">
        <f t="shared" si="10"/>
        <v>137.74488810454827</v>
      </c>
      <c r="Y7" s="52">
        <f t="shared" si="11"/>
        <v>275.48977620909653</v>
      </c>
      <c r="Z7" s="52">
        <f t="shared" si="12"/>
        <v>359.17629313299187</v>
      </c>
      <c r="AA7" s="52">
        <f t="shared" si="13"/>
        <v>247.44668539611897</v>
      </c>
      <c r="AB7" s="52">
        <f t="shared" si="3"/>
        <v>494.89337079223793</v>
      </c>
      <c r="AC7" s="52">
        <f t="shared" si="3"/>
        <v>645.22890418384213</v>
      </c>
      <c r="AD7" s="52">
        <f t="shared" si="14"/>
        <v>65.838415679927252</v>
      </c>
      <c r="AE7" s="52">
        <f t="shared" si="4"/>
        <v>131.6768313598545</v>
      </c>
      <c r="AF7" s="52">
        <f t="shared" si="4"/>
        <v>171.67677447105555</v>
      </c>
      <c r="AH7" s="29" t="s">
        <v>235</v>
      </c>
      <c r="AI7" s="165">
        <v>28.545000000000002</v>
      </c>
    </row>
    <row r="8" spans="1:35" ht="15">
      <c r="A8" s="2" t="s">
        <v>20</v>
      </c>
      <c r="B8" s="34">
        <v>81.876999999999995</v>
      </c>
      <c r="C8" s="27">
        <v>2.1</v>
      </c>
      <c r="D8" s="27">
        <f t="shared" si="15"/>
        <v>3.5945559999999999</v>
      </c>
      <c r="E8" s="44">
        <v>0.2</v>
      </c>
      <c r="F8" s="28">
        <f>D8*'COVID-19'!F7*E8*$AI$3/1000</f>
        <v>71.72289477919999</v>
      </c>
      <c r="G8" s="49">
        <v>25</v>
      </c>
      <c r="H8" s="38">
        <v>2</v>
      </c>
      <c r="I8" s="38">
        <v>11.5</v>
      </c>
      <c r="J8" s="46">
        <v>23</v>
      </c>
      <c r="K8" s="46">
        <v>33</v>
      </c>
      <c r="L8" s="187">
        <f t="shared" si="5"/>
        <v>0.103343485</v>
      </c>
      <c r="M8" s="51">
        <f t="shared" si="0"/>
        <v>0.20668697</v>
      </c>
      <c r="N8" s="51">
        <f t="shared" si="1"/>
        <v>0.29655087000000002</v>
      </c>
      <c r="O8" s="46">
        <f>L8*$AI$3*'COVID-19'!F7*E8/1000</f>
        <v>2.0620332249020001</v>
      </c>
      <c r="P8" s="50">
        <f>M8*$AI$3*'COVID-19'!F7*E8/1000</f>
        <v>4.1240664498040003</v>
      </c>
      <c r="Q8" s="50">
        <f>N8*$AI$3*'COVID-19'!F7*E8/1000</f>
        <v>5.9171388192840002</v>
      </c>
      <c r="R8" s="50">
        <f t="shared" si="6"/>
        <v>1.4331130913068899E-2</v>
      </c>
      <c r="S8" s="52">
        <f t="shared" si="2"/>
        <v>2.8662261826137798E-2</v>
      </c>
      <c r="T8" s="52">
        <f t="shared" si="2"/>
        <v>4.1124114794023801E-2</v>
      </c>
      <c r="U8" s="52">
        <f t="shared" si="7"/>
        <v>0.97482620707242051</v>
      </c>
      <c r="V8" s="52">
        <f t="shared" si="8"/>
        <v>1.949652414144841</v>
      </c>
      <c r="W8" s="52">
        <f t="shared" si="9"/>
        <v>2.797327376816511</v>
      </c>
      <c r="X8" s="52">
        <f t="shared" si="10"/>
        <v>0.32765707943692779</v>
      </c>
      <c r="Y8" s="52">
        <f t="shared" si="11"/>
        <v>0.65531415887385558</v>
      </c>
      <c r="Z8" s="52">
        <f t="shared" si="12"/>
        <v>0.94023335838422772</v>
      </c>
      <c r="AA8" s="52">
        <f t="shared" si="13"/>
        <v>0.58860738404827595</v>
      </c>
      <c r="AB8" s="52">
        <f t="shared" si="3"/>
        <v>1.1772147680965519</v>
      </c>
      <c r="AC8" s="52">
        <f t="shared" si="3"/>
        <v>1.6890472759646178</v>
      </c>
      <c r="AD8" s="52">
        <f t="shared" si="14"/>
        <v>0.15661142343130691</v>
      </c>
      <c r="AE8" s="52">
        <f t="shared" si="4"/>
        <v>0.31322284686261381</v>
      </c>
      <c r="AF8" s="52">
        <f t="shared" si="4"/>
        <v>0.4494066933246198</v>
      </c>
      <c r="AH8" s="29" t="s">
        <v>236</v>
      </c>
      <c r="AI8" s="165">
        <v>7.5949999999999998</v>
      </c>
    </row>
    <row r="9" spans="1:35" ht="15">
      <c r="A9" s="2" t="s">
        <v>24</v>
      </c>
      <c r="B9" s="34">
        <v>77.016000000000005</v>
      </c>
      <c r="C9" s="27">
        <v>4.6399999999999997</v>
      </c>
      <c r="D9" s="27">
        <f t="shared" si="15"/>
        <v>5.0332480000000004</v>
      </c>
      <c r="E9" s="44">
        <v>0.2</v>
      </c>
      <c r="F9" s="28">
        <f>D9*'COVID-19'!F8*E9*$AI$3/1000</f>
        <v>901.44465030400011</v>
      </c>
      <c r="G9" s="49">
        <v>25</v>
      </c>
      <c r="H9" s="38">
        <v>2</v>
      </c>
      <c r="I9" s="38">
        <v>11.5</v>
      </c>
      <c r="J9" s="46">
        <v>23</v>
      </c>
      <c r="K9" s="46">
        <v>33</v>
      </c>
      <c r="L9" s="187">
        <f t="shared" si="5"/>
        <v>0.14470588000000001</v>
      </c>
      <c r="M9" s="51">
        <f t="shared" si="0"/>
        <v>0.28941176000000002</v>
      </c>
      <c r="N9" s="51">
        <f t="shared" si="1"/>
        <v>0.41524296000000005</v>
      </c>
      <c r="O9" s="46">
        <f>L9*$AI$3*'COVID-19'!F8*E9/1000</f>
        <v>25.916533696240002</v>
      </c>
      <c r="P9" s="50">
        <f>M9*$AI$3*'COVID-19'!F8*E9/1000</f>
        <v>51.833067392480004</v>
      </c>
      <c r="Q9" s="50">
        <f>N9*$AI$3*'COVID-19'!F8*E9/1000</f>
        <v>74.369183650080018</v>
      </c>
      <c r="R9" s="50">
        <f t="shared" si="6"/>
        <v>0.180119909188868</v>
      </c>
      <c r="S9" s="52">
        <f t="shared" si="2"/>
        <v>0.360239818377736</v>
      </c>
      <c r="T9" s="52">
        <f t="shared" si="2"/>
        <v>0.51686582636805611</v>
      </c>
      <c r="U9" s="52">
        <f t="shared" si="7"/>
        <v>12.252041304897462</v>
      </c>
      <c r="V9" s="52">
        <f t="shared" si="8"/>
        <v>24.504082609794924</v>
      </c>
      <c r="W9" s="52">
        <f t="shared" si="9"/>
        <v>35.158031570575325</v>
      </c>
      <c r="X9" s="52">
        <f t="shared" si="10"/>
        <v>4.1181372043325366</v>
      </c>
      <c r="Y9" s="52">
        <f t="shared" si="11"/>
        <v>8.2362744086650732</v>
      </c>
      <c r="Z9" s="52">
        <f t="shared" si="12"/>
        <v>11.817263281997716</v>
      </c>
      <c r="AA9" s="52">
        <f t="shared" si="13"/>
        <v>7.3978745435917084</v>
      </c>
      <c r="AB9" s="52">
        <f t="shared" si="3"/>
        <v>14.795749087183417</v>
      </c>
      <c r="AC9" s="52">
        <f t="shared" si="3"/>
        <v>21.228683472915339</v>
      </c>
      <c r="AD9" s="52">
        <f t="shared" si="14"/>
        <v>1.968360734229428</v>
      </c>
      <c r="AE9" s="52">
        <f t="shared" si="4"/>
        <v>3.9367214684588561</v>
      </c>
      <c r="AF9" s="52">
        <f t="shared" si="4"/>
        <v>5.6483394982235771</v>
      </c>
    </row>
    <row r="10" spans="1:35" ht="15">
      <c r="A10" s="2" t="s">
        <v>26</v>
      </c>
      <c r="B10" s="34">
        <v>76.667000000000002</v>
      </c>
      <c r="C10" s="27">
        <v>4.6100000000000003</v>
      </c>
      <c r="D10" s="27">
        <f t="shared" si="15"/>
        <v>5.0048760000000003</v>
      </c>
      <c r="E10" s="44">
        <v>0.2</v>
      </c>
      <c r="F10" s="28">
        <f>D10*'COVID-19'!F9*E10*$AI$3/1000</f>
        <v>3088441.3447067118</v>
      </c>
      <c r="G10" s="49">
        <v>25</v>
      </c>
      <c r="H10" s="38">
        <v>1</v>
      </c>
      <c r="I10" s="38">
        <v>0</v>
      </c>
      <c r="J10" s="46">
        <v>0</v>
      </c>
      <c r="K10" s="47">
        <v>14.407973699999999</v>
      </c>
      <c r="L10" s="187">
        <f t="shared" si="5"/>
        <v>0</v>
      </c>
      <c r="M10" s="51">
        <f t="shared" si="0"/>
        <v>0</v>
      </c>
      <c r="N10" s="51">
        <f t="shared" si="1"/>
        <v>0.18027530444940298</v>
      </c>
      <c r="O10" s="46">
        <f>L10*$AI$3*'COVID-19'!F9*E10/1000</f>
        <v>0</v>
      </c>
      <c r="P10" s="50">
        <f>M10*$AI$3*'COVID-19'!F9*E10/1000</f>
        <v>0</v>
      </c>
      <c r="Q10" s="50">
        <f>N10*$AI$3*'COVID-19'!F9*E10/1000</f>
        <v>111245.45417131732</v>
      </c>
      <c r="R10" s="50">
        <f t="shared" si="6"/>
        <v>0</v>
      </c>
      <c r="S10" s="52">
        <f t="shared" si="2"/>
        <v>0</v>
      </c>
      <c r="T10" s="52">
        <f t="shared" si="2"/>
        <v>773.1559064906553</v>
      </c>
      <c r="U10" s="52">
        <f t="shared" si="7"/>
        <v>0</v>
      </c>
      <c r="V10" s="52">
        <f t="shared" si="8"/>
        <v>0</v>
      </c>
      <c r="W10" s="52">
        <f t="shared" si="9"/>
        <v>52591.288459490264</v>
      </c>
      <c r="X10" s="52">
        <f t="shared" si="10"/>
        <v>0</v>
      </c>
      <c r="Y10" s="52">
        <f t="shared" si="11"/>
        <v>0</v>
      </c>
      <c r="Z10" s="52">
        <f t="shared" si="12"/>
        <v>17676.902667822324</v>
      </c>
      <c r="AA10" s="52">
        <f t="shared" si="13"/>
        <v>0</v>
      </c>
      <c r="AB10" s="52">
        <f t="shared" si="3"/>
        <v>0</v>
      </c>
      <c r="AC10" s="52">
        <f t="shared" si="3"/>
        <v>31755.014893202529</v>
      </c>
      <c r="AD10" s="52">
        <f t="shared" si="14"/>
        <v>0</v>
      </c>
      <c r="AE10" s="52">
        <f t="shared" si="4"/>
        <v>0</v>
      </c>
      <c r="AF10" s="52">
        <f t="shared" si="4"/>
        <v>8449.0922443115505</v>
      </c>
      <c r="AH10" s="18" t="s">
        <v>6</v>
      </c>
    </row>
    <row r="11" spans="1:35" ht="15">
      <c r="A11" s="2" t="s">
        <v>27</v>
      </c>
      <c r="B11" s="34">
        <v>75.087000000000003</v>
      </c>
      <c r="C11" s="27">
        <v>1.57</v>
      </c>
      <c r="D11" s="27">
        <f t="shared" si="15"/>
        <v>3.0758359999999998</v>
      </c>
      <c r="E11" s="44">
        <v>0.2</v>
      </c>
      <c r="F11" s="28">
        <f>D11*'COVID-19'!F10*E11*$AI$3/1000</f>
        <v>87949.768672571998</v>
      </c>
      <c r="G11" s="49">
        <v>25</v>
      </c>
      <c r="H11" s="38">
        <v>3</v>
      </c>
      <c r="I11" s="38">
        <v>26.5</v>
      </c>
      <c r="J11" s="46">
        <v>53</v>
      </c>
      <c r="K11" s="47">
        <v>69.144116886363619</v>
      </c>
      <c r="L11" s="187">
        <f t="shared" si="5"/>
        <v>0.203774135</v>
      </c>
      <c r="M11" s="51">
        <f t="shared" si="0"/>
        <v>0.40754826999999999</v>
      </c>
      <c r="N11" s="51">
        <f t="shared" si="1"/>
        <v>0.53168990976821273</v>
      </c>
      <c r="O11" s="46">
        <f>L11*$AI$3*'COVID-19'!F10*E11/1000</f>
        <v>5826.6721745578943</v>
      </c>
      <c r="P11" s="50">
        <f>M11*$AI$3*'COVID-19'!F10*E11/1000</f>
        <v>11653.344349115789</v>
      </c>
      <c r="Q11" s="50">
        <f>N11*$AI$3*'COVID-19'!F10*E11/1000</f>
        <v>15203.022713062399</v>
      </c>
      <c r="R11" s="50">
        <f t="shared" si="6"/>
        <v>40.495371613177362</v>
      </c>
      <c r="S11" s="52">
        <f t="shared" si="2"/>
        <v>80.990743226354724</v>
      </c>
      <c r="T11" s="52">
        <f t="shared" si="2"/>
        <v>105.66100785578367</v>
      </c>
      <c r="U11" s="52">
        <f t="shared" si="7"/>
        <v>2754.5592705222448</v>
      </c>
      <c r="V11" s="52">
        <f t="shared" si="8"/>
        <v>5509.1185410444896</v>
      </c>
      <c r="W11" s="52">
        <f t="shared" si="9"/>
        <v>7187.2289876002496</v>
      </c>
      <c r="X11" s="52">
        <f t="shared" si="10"/>
        <v>925.85820853724942</v>
      </c>
      <c r="Y11" s="52">
        <f t="shared" si="11"/>
        <v>1851.7164170744988</v>
      </c>
      <c r="Z11" s="52">
        <f t="shared" si="12"/>
        <v>2415.7603091056153</v>
      </c>
      <c r="AA11" s="52">
        <f t="shared" si="13"/>
        <v>1663.2235722275509</v>
      </c>
      <c r="AB11" s="52">
        <f t="shared" si="3"/>
        <v>3326.4471444551018</v>
      </c>
      <c r="AC11" s="52">
        <f t="shared" si="3"/>
        <v>4339.7028334436618</v>
      </c>
      <c r="AD11" s="52">
        <f t="shared" si="14"/>
        <v>442.53575165767211</v>
      </c>
      <c r="AE11" s="52">
        <f t="shared" si="4"/>
        <v>885.07150331534422</v>
      </c>
      <c r="AF11" s="52">
        <f t="shared" si="4"/>
        <v>1154.6695750570891</v>
      </c>
      <c r="AH11" s="1" t="s">
        <v>237</v>
      </c>
    </row>
    <row r="12" spans="1:35" ht="15">
      <c r="A12" s="2" t="s">
        <v>28</v>
      </c>
      <c r="B12" s="34">
        <v>76.293000000000006</v>
      </c>
      <c r="C12" s="27">
        <v>2.74</v>
      </c>
      <c r="D12" s="27">
        <f t="shared" si="15"/>
        <v>3.8350040000000005</v>
      </c>
      <c r="E12" s="44">
        <v>0.2</v>
      </c>
      <c r="F12" s="28">
        <f>D12*'COVID-19'!F11*E12*$AI$3/1000</f>
        <v>6454.9276336424018</v>
      </c>
      <c r="G12" s="49">
        <v>25</v>
      </c>
      <c r="H12" s="38">
        <v>2</v>
      </c>
      <c r="I12" s="38">
        <v>11.5</v>
      </c>
      <c r="J12" s="46">
        <v>23</v>
      </c>
      <c r="K12" s="46">
        <v>33</v>
      </c>
      <c r="L12" s="187">
        <f t="shared" si="5"/>
        <v>0.11025636500000002</v>
      </c>
      <c r="M12" s="51">
        <f t="shared" si="0"/>
        <v>0.22051273000000005</v>
      </c>
      <c r="N12" s="51">
        <f t="shared" si="1"/>
        <v>0.31638783000000004</v>
      </c>
      <c r="O12" s="46">
        <f>L12*$AI$3*'COVID-19'!F11*E12/1000</f>
        <v>185.57916946721903</v>
      </c>
      <c r="P12" s="50">
        <f>M12*$AI$3*'COVID-19'!F11*E12/1000</f>
        <v>371.15833893443806</v>
      </c>
      <c r="Q12" s="50">
        <f>N12*$AI$3*'COVID-19'!F11*E12/1000</f>
        <v>532.53152977549803</v>
      </c>
      <c r="R12" s="50">
        <f t="shared" si="6"/>
        <v>1.2897752277971721</v>
      </c>
      <c r="S12" s="52">
        <f t="shared" si="2"/>
        <v>2.5795504555943443</v>
      </c>
      <c r="T12" s="52">
        <f t="shared" si="2"/>
        <v>3.7010941319397106</v>
      </c>
      <c r="U12" s="52">
        <f t="shared" si="7"/>
        <v>87.732552365627797</v>
      </c>
      <c r="V12" s="52">
        <f t="shared" si="8"/>
        <v>175.46510473125559</v>
      </c>
      <c r="W12" s="52">
        <f t="shared" si="9"/>
        <v>251.7542807013667</v>
      </c>
      <c r="X12" s="52">
        <f t="shared" si="10"/>
        <v>29.488530028341106</v>
      </c>
      <c r="Y12" s="52">
        <f t="shared" si="11"/>
        <v>58.977060056682213</v>
      </c>
      <c r="Z12" s="52">
        <f t="shared" si="12"/>
        <v>84.619260081326644</v>
      </c>
      <c r="AA12" s="52">
        <f t="shared" si="13"/>
        <v>52.973573924417678</v>
      </c>
      <c r="AB12" s="52">
        <f t="shared" si="3"/>
        <v>105.94714784883536</v>
      </c>
      <c r="AC12" s="52">
        <f t="shared" si="3"/>
        <v>152.01112517441592</v>
      </c>
      <c r="AD12" s="52">
        <f t="shared" si="14"/>
        <v>14.094737921035284</v>
      </c>
      <c r="AE12" s="52">
        <f t="shared" si="4"/>
        <v>28.189475842070568</v>
      </c>
      <c r="AF12" s="52">
        <f t="shared" si="4"/>
        <v>40.445769686449076</v>
      </c>
      <c r="AH12" s="1" t="s">
        <v>238</v>
      </c>
    </row>
    <row r="13" spans="1:35" ht="15">
      <c r="A13" s="2" t="s">
        <v>30</v>
      </c>
      <c r="B13" s="34">
        <v>83.436000000000007</v>
      </c>
      <c r="C13" s="27">
        <v>17.100000000000001</v>
      </c>
      <c r="D13" s="27">
        <f t="shared" si="15"/>
        <v>12.938207999999999</v>
      </c>
      <c r="E13" s="44">
        <v>0.2</v>
      </c>
      <c r="F13" s="28">
        <f>D13*'COVID-19'!F12*E13*$AI$3/1000</f>
        <v>71128.929279379197</v>
      </c>
      <c r="G13" s="49">
        <v>25</v>
      </c>
      <c r="H13" s="38">
        <v>1</v>
      </c>
      <c r="I13" s="38">
        <v>0</v>
      </c>
      <c r="J13" s="46">
        <v>0</v>
      </c>
      <c r="K13" s="46">
        <v>5</v>
      </c>
      <c r="L13" s="187">
        <f t="shared" si="5"/>
        <v>0</v>
      </c>
      <c r="M13" s="51">
        <f t="shared" si="0"/>
        <v>0</v>
      </c>
      <c r="N13" s="51">
        <f t="shared" si="1"/>
        <v>0.1617276</v>
      </c>
      <c r="O13" s="46">
        <f>L13*$AI$3*'COVID-19'!F12*E13/1000</f>
        <v>0</v>
      </c>
      <c r="P13" s="50">
        <f>M13*$AI$3*'COVID-19'!F12*E13/1000</f>
        <v>0</v>
      </c>
      <c r="Q13" s="50">
        <f>N13*$AI$3*'COVID-19'!F12*E13/1000</f>
        <v>889.1116159922401</v>
      </c>
      <c r="R13" s="50">
        <f t="shared" si="6"/>
        <v>0</v>
      </c>
      <c r="S13" s="52">
        <f t="shared" si="2"/>
        <v>0</v>
      </c>
      <c r="T13" s="52">
        <f t="shared" si="2"/>
        <v>6.1793257311460685</v>
      </c>
      <c r="U13" s="52">
        <f t="shared" si="7"/>
        <v>0</v>
      </c>
      <c r="V13" s="52">
        <f t="shared" si="8"/>
        <v>0</v>
      </c>
      <c r="W13" s="52">
        <f t="shared" si="9"/>
        <v>420.32751646033148</v>
      </c>
      <c r="X13" s="52">
        <f t="shared" si="10"/>
        <v>0</v>
      </c>
      <c r="Y13" s="52">
        <f t="shared" si="11"/>
        <v>0</v>
      </c>
      <c r="Z13" s="52">
        <f t="shared" si="12"/>
        <v>141.27983578116698</v>
      </c>
      <c r="AA13" s="52">
        <f t="shared" si="13"/>
        <v>0</v>
      </c>
      <c r="AB13" s="52">
        <f t="shared" si="3"/>
        <v>0</v>
      </c>
      <c r="AC13" s="52">
        <f t="shared" si="3"/>
        <v>253.79691078498493</v>
      </c>
      <c r="AD13" s="52">
        <f t="shared" si="14"/>
        <v>0</v>
      </c>
      <c r="AE13" s="52">
        <f t="shared" si="4"/>
        <v>0</v>
      </c>
      <c r="AF13" s="52">
        <f t="shared" si="4"/>
        <v>67.528027234610633</v>
      </c>
      <c r="AH13" s="1" t="s">
        <v>239</v>
      </c>
    </row>
    <row r="14" spans="1:35" ht="15">
      <c r="A14" s="2" t="s">
        <v>31</v>
      </c>
      <c r="B14" s="34">
        <v>81.543999999999997</v>
      </c>
      <c r="C14" s="27">
        <v>8.43</v>
      </c>
      <c r="D14" s="27">
        <f t="shared" si="15"/>
        <v>7.5098319999999994</v>
      </c>
      <c r="E14" s="44">
        <v>0.2</v>
      </c>
      <c r="F14" s="28">
        <f>D14*'COVID-19'!F13*E14*$AI$3/1000</f>
        <v>611659.90006205917</v>
      </c>
      <c r="G14" s="49">
        <v>25</v>
      </c>
      <c r="H14" s="38">
        <v>2</v>
      </c>
      <c r="I14" s="38">
        <v>11.5</v>
      </c>
      <c r="J14" s="46">
        <v>23</v>
      </c>
      <c r="K14" s="46">
        <v>33</v>
      </c>
      <c r="L14" s="187">
        <f t="shared" si="5"/>
        <v>0.21590767</v>
      </c>
      <c r="M14" s="51">
        <f t="shared" si="0"/>
        <v>0.43181533999999999</v>
      </c>
      <c r="N14" s="51">
        <f t="shared" si="1"/>
        <v>0.61956113999999995</v>
      </c>
      <c r="O14" s="46">
        <f>L14*$AI$3*'COVID-19'!F13*E14/1000</f>
        <v>17585.222126784203</v>
      </c>
      <c r="P14" s="50">
        <f>M14*$AI$3*'COVID-19'!F13*E14/1000</f>
        <v>35170.444253568407</v>
      </c>
      <c r="Q14" s="50">
        <f>N14*$AI$3*'COVID-19'!F13*E14/1000</f>
        <v>50461.941755119893</v>
      </c>
      <c r="R14" s="50">
        <f t="shared" si="6"/>
        <v>122.2172937811502</v>
      </c>
      <c r="S14" s="52">
        <f t="shared" si="2"/>
        <v>244.43458756230041</v>
      </c>
      <c r="T14" s="52">
        <f t="shared" si="2"/>
        <v>350.71049519808321</v>
      </c>
      <c r="U14" s="52">
        <f t="shared" si="7"/>
        <v>8313.4137604372318</v>
      </c>
      <c r="V14" s="52">
        <f t="shared" si="8"/>
        <v>16626.827520874464</v>
      </c>
      <c r="W14" s="52">
        <f t="shared" si="9"/>
        <v>23855.882964732929</v>
      </c>
      <c r="X14" s="52">
        <f t="shared" si="10"/>
        <v>2794.2917959460096</v>
      </c>
      <c r="Y14" s="52">
        <f t="shared" si="11"/>
        <v>5588.5835918920193</v>
      </c>
      <c r="Z14" s="52">
        <f t="shared" si="12"/>
        <v>8018.4025448885513</v>
      </c>
      <c r="AA14" s="52">
        <f t="shared" si="13"/>
        <v>5019.7016560905513</v>
      </c>
      <c r="AB14" s="52">
        <f t="shared" si="3"/>
        <v>10039.403312181103</v>
      </c>
      <c r="AC14" s="52">
        <f t="shared" si="3"/>
        <v>14404.361273998975</v>
      </c>
      <c r="AD14" s="52">
        <f t="shared" si="14"/>
        <v>1335.5976205292602</v>
      </c>
      <c r="AE14" s="52">
        <f t="shared" si="4"/>
        <v>2671.1952410585204</v>
      </c>
      <c r="AF14" s="52">
        <f t="shared" si="4"/>
        <v>3832.5844763013556</v>
      </c>
      <c r="AH14" s="18" t="s">
        <v>340</v>
      </c>
    </row>
    <row r="15" spans="1:35" ht="15">
      <c r="A15" s="2" t="s">
        <v>32</v>
      </c>
      <c r="B15" s="34">
        <v>73.004999999999995</v>
      </c>
      <c r="C15" s="27">
        <v>3.45</v>
      </c>
      <c r="D15" s="27">
        <f t="shared" si="15"/>
        <v>4.1831399999999999</v>
      </c>
      <c r="E15" s="44">
        <v>0.2</v>
      </c>
      <c r="F15" s="28">
        <f>D15*'COVID-19'!F14*E15*$AI$3/1000</f>
        <v>196854.473942568</v>
      </c>
      <c r="G15" s="49">
        <v>25</v>
      </c>
      <c r="H15" s="38">
        <v>3</v>
      </c>
      <c r="I15" s="38">
        <v>26.5</v>
      </c>
      <c r="J15" s="46">
        <v>53</v>
      </c>
      <c r="K15" s="47">
        <v>69.144116886363619</v>
      </c>
      <c r="L15" s="187">
        <f t="shared" si="5"/>
        <v>0.27713302499999998</v>
      </c>
      <c r="M15" s="51">
        <f t="shared" si="0"/>
        <v>0.55426604999999995</v>
      </c>
      <c r="N15" s="51">
        <f t="shared" si="1"/>
        <v>0.72309880278005767</v>
      </c>
      <c r="O15" s="46">
        <f>L15*$AI$3*'COVID-19'!F14*E15/1000</f>
        <v>13041.608898695129</v>
      </c>
      <c r="P15" s="50">
        <f>M15*$AI$3*'COVID-19'!F14*E15/1000</f>
        <v>26083.217797390258</v>
      </c>
      <c r="Q15" s="50">
        <f>N15*$AI$3*'COVID-19'!F14*E15/1000</f>
        <v>34028.321889721359</v>
      </c>
      <c r="R15" s="50">
        <f t="shared" si="6"/>
        <v>90.639181845931148</v>
      </c>
      <c r="S15" s="52">
        <f t="shared" si="2"/>
        <v>181.2783636918623</v>
      </c>
      <c r="T15" s="52">
        <f t="shared" si="2"/>
        <v>236.49683713356342</v>
      </c>
      <c r="U15" s="52">
        <f t="shared" si="7"/>
        <v>6165.4206068581225</v>
      </c>
      <c r="V15" s="52">
        <f t="shared" si="8"/>
        <v>12330.841213716245</v>
      </c>
      <c r="W15" s="52">
        <f t="shared" si="9"/>
        <v>16086.889173365773</v>
      </c>
      <c r="X15" s="52">
        <f t="shared" si="10"/>
        <v>2072.3116540026558</v>
      </c>
      <c r="Y15" s="52">
        <f t="shared" si="11"/>
        <v>4144.6233080053116</v>
      </c>
      <c r="Z15" s="52">
        <f t="shared" si="12"/>
        <v>5407.1003482767237</v>
      </c>
      <c r="AA15" s="52">
        <f t="shared" si="13"/>
        <v>3722.7272601325244</v>
      </c>
      <c r="AB15" s="52">
        <f t="shared" si="3"/>
        <v>7445.4545202650488</v>
      </c>
      <c r="AC15" s="52">
        <f t="shared" si="3"/>
        <v>9713.3844834209631</v>
      </c>
      <c r="AD15" s="52">
        <f t="shared" si="14"/>
        <v>990.51019585589495</v>
      </c>
      <c r="AE15" s="52">
        <f t="shared" si="4"/>
        <v>1981.0203917117899</v>
      </c>
      <c r="AF15" s="52">
        <f t="shared" si="4"/>
        <v>2584.4510475243374</v>
      </c>
      <c r="AH15" s="43" t="s">
        <v>341</v>
      </c>
    </row>
    <row r="16" spans="1:35" ht="15">
      <c r="A16" s="2" t="s">
        <v>33</v>
      </c>
      <c r="B16" s="34">
        <v>73.918000000000006</v>
      </c>
      <c r="C16" s="27">
        <v>11.65</v>
      </c>
      <c r="D16" s="27">
        <f t="shared" si="15"/>
        <v>9.2927040000000005</v>
      </c>
      <c r="E16" s="44">
        <v>0.2</v>
      </c>
      <c r="F16" s="28">
        <f>D16*'COVID-19'!F15*E16*$AI$3/1000</f>
        <v>18946.265998809602</v>
      </c>
      <c r="G16" s="49">
        <v>25</v>
      </c>
      <c r="H16" s="38">
        <v>2</v>
      </c>
      <c r="I16" s="38">
        <v>11.5</v>
      </c>
      <c r="J16" s="46">
        <v>23</v>
      </c>
      <c r="K16" s="46">
        <v>33</v>
      </c>
      <c r="L16" s="187">
        <f t="shared" si="5"/>
        <v>0.26716524000000003</v>
      </c>
      <c r="M16" s="51">
        <f t="shared" si="0"/>
        <v>0.53433048000000005</v>
      </c>
      <c r="N16" s="51">
        <f t="shared" si="1"/>
        <v>0.76664808000000007</v>
      </c>
      <c r="O16" s="46">
        <f>L16*$AI$3*'COVID-19'!F15*E16/1000</f>
        <v>544.70514746577612</v>
      </c>
      <c r="P16" s="50">
        <f>M16*$AI$3*'COVID-19'!F15*E16/1000</f>
        <v>1089.4102949315522</v>
      </c>
      <c r="Q16" s="50">
        <f>N16*$AI$3*'COVID-19'!F15*E16/1000</f>
        <v>1563.0669449017923</v>
      </c>
      <c r="R16" s="50">
        <f t="shared" si="6"/>
        <v>3.7857007748871441</v>
      </c>
      <c r="S16" s="52">
        <f t="shared" si="2"/>
        <v>7.5714015497742881</v>
      </c>
      <c r="T16" s="52">
        <f t="shared" si="2"/>
        <v>10.863315267067456</v>
      </c>
      <c r="U16" s="52">
        <f t="shared" si="7"/>
        <v>257.50935846444565</v>
      </c>
      <c r="V16" s="52">
        <f t="shared" si="8"/>
        <v>515.01871692889131</v>
      </c>
      <c r="W16" s="52">
        <f t="shared" si="9"/>
        <v>738.93989820232241</v>
      </c>
      <c r="X16" s="52">
        <f t="shared" si="10"/>
        <v>86.553647932311833</v>
      </c>
      <c r="Y16" s="52">
        <f t="shared" si="11"/>
        <v>173.10729586462367</v>
      </c>
      <c r="Z16" s="52">
        <f t="shared" si="12"/>
        <v>248.3713375448948</v>
      </c>
      <c r="AA16" s="52">
        <f t="shared" si="13"/>
        <v>155.48608434410579</v>
      </c>
      <c r="AB16" s="52">
        <f t="shared" si="3"/>
        <v>310.97216868821158</v>
      </c>
      <c r="AC16" s="52">
        <f t="shared" si="3"/>
        <v>446.17745942221666</v>
      </c>
      <c r="AD16" s="52">
        <f t="shared" si="14"/>
        <v>41.370355950025697</v>
      </c>
      <c r="AE16" s="52">
        <f t="shared" si="4"/>
        <v>82.740711900051394</v>
      </c>
      <c r="AF16" s="52">
        <f t="shared" si="4"/>
        <v>118.71493446529112</v>
      </c>
      <c r="AH16" s="31" t="s">
        <v>242</v>
      </c>
    </row>
    <row r="17" spans="1:34" ht="15">
      <c r="A17" s="2" t="s">
        <v>34</v>
      </c>
      <c r="B17" s="34">
        <v>77.292000000000002</v>
      </c>
      <c r="C17" s="27">
        <v>17.149999999999999</v>
      </c>
      <c r="D17" s="27">
        <f t="shared" si="15"/>
        <v>12.797175999999999</v>
      </c>
      <c r="E17" s="44">
        <v>0.2</v>
      </c>
      <c r="F17" s="28">
        <f>D17*'COVID-19'!F16*E17*$AI$3/1000</f>
        <v>417828.38762953115</v>
      </c>
      <c r="G17" s="49">
        <v>25</v>
      </c>
      <c r="H17" s="38">
        <v>1</v>
      </c>
      <c r="I17" s="38">
        <v>0</v>
      </c>
      <c r="J17" s="46">
        <v>0</v>
      </c>
      <c r="K17" s="47">
        <v>12.264701499999999</v>
      </c>
      <c r="L17" s="187">
        <f t="shared" si="5"/>
        <v>0</v>
      </c>
      <c r="M17" s="51">
        <f t="shared" si="0"/>
        <v>0</v>
      </c>
      <c r="N17" s="51">
        <f t="shared" si="1"/>
        <v>0.39238385920740998</v>
      </c>
      <c r="O17" s="46">
        <f>L17*$AI$3*'COVID-19'!F16*E17/1000</f>
        <v>0</v>
      </c>
      <c r="P17" s="50">
        <f>M17*$AI$3*'COVID-19'!F16*E17/1000</f>
        <v>0</v>
      </c>
      <c r="Q17" s="50">
        <f>N17*$AI$3*'COVID-19'!F16*E17/1000</f>
        <v>12811.351131256231</v>
      </c>
      <c r="R17" s="50">
        <f t="shared" si="6"/>
        <v>0</v>
      </c>
      <c r="S17" s="52">
        <f t="shared" si="2"/>
        <v>0</v>
      </c>
      <c r="T17" s="52">
        <f t="shared" si="2"/>
        <v>89.038890362230802</v>
      </c>
      <c r="U17" s="52">
        <f t="shared" si="7"/>
        <v>0</v>
      </c>
      <c r="V17" s="52">
        <f t="shared" si="8"/>
        <v>0</v>
      </c>
      <c r="W17" s="52">
        <f t="shared" si="9"/>
        <v>6056.5662473013836</v>
      </c>
      <c r="X17" s="52">
        <f t="shared" si="10"/>
        <v>0</v>
      </c>
      <c r="Y17" s="52">
        <f t="shared" si="11"/>
        <v>0</v>
      </c>
      <c r="Z17" s="52">
        <f t="shared" si="12"/>
        <v>2035.7236947566153</v>
      </c>
      <c r="AA17" s="52">
        <f t="shared" si="13"/>
        <v>0</v>
      </c>
      <c r="AB17" s="52">
        <f t="shared" si="3"/>
        <v>0</v>
      </c>
      <c r="AC17" s="52">
        <f t="shared" si="3"/>
        <v>3657.0001804170915</v>
      </c>
      <c r="AD17" s="52">
        <f t="shared" si="14"/>
        <v>0</v>
      </c>
      <c r="AE17" s="52">
        <f t="shared" si="4"/>
        <v>0</v>
      </c>
      <c r="AF17" s="52">
        <f t="shared" si="4"/>
        <v>973.02211841891074</v>
      </c>
      <c r="AH17" s="31"/>
    </row>
    <row r="18" spans="1:34" ht="15">
      <c r="A18" s="2" t="s">
        <v>35</v>
      </c>
      <c r="B18" s="34">
        <v>72.590999999999994</v>
      </c>
      <c r="C18" s="27">
        <v>0.47</v>
      </c>
      <c r="D18" s="27">
        <f t="shared" si="15"/>
        <v>2.3239479999999997</v>
      </c>
      <c r="E18" s="44">
        <v>0.2</v>
      </c>
      <c r="F18" s="28">
        <f>D18*'COVID-19'!F17*E18*$AI$3/1000</f>
        <v>408392.40083810076</v>
      </c>
      <c r="G18" s="49">
        <v>25</v>
      </c>
      <c r="H18" s="38">
        <v>3</v>
      </c>
      <c r="I18" s="38">
        <v>26.5</v>
      </c>
      <c r="J18" s="46">
        <v>53</v>
      </c>
      <c r="K18" s="47">
        <v>89.030529700000002</v>
      </c>
      <c r="L18" s="187">
        <f t="shared" si="5"/>
        <v>0.153961555</v>
      </c>
      <c r="M18" s="51">
        <f t="shared" si="0"/>
        <v>0.30792311</v>
      </c>
      <c r="N18" s="51">
        <f t="shared" si="1"/>
        <v>0.51725580358813894</v>
      </c>
      <c r="O18" s="46">
        <f>L18*$AI$3*'COVID-19'!F17*E18/1000</f>
        <v>27055.996555524176</v>
      </c>
      <c r="P18" s="50">
        <f>M18*$AI$3*'COVID-19'!F17*E18/1000</f>
        <v>54111.993111048352</v>
      </c>
      <c r="Q18" s="50">
        <f>N18*$AI$3*'COVID-19'!F17*E18/1000</f>
        <v>90898.479430177089</v>
      </c>
      <c r="R18" s="50">
        <f t="shared" si="6"/>
        <v>188.039176060893</v>
      </c>
      <c r="S18" s="52">
        <f t="shared" si="2"/>
        <v>376.078352121786</v>
      </c>
      <c r="T18" s="52">
        <f t="shared" si="2"/>
        <v>631.74443203973078</v>
      </c>
      <c r="U18" s="52">
        <f t="shared" si="7"/>
        <v>12790.722371624053</v>
      </c>
      <c r="V18" s="52">
        <f t="shared" si="8"/>
        <v>25581.444743248107</v>
      </c>
      <c r="W18" s="52">
        <f t="shared" si="9"/>
        <v>42972.256150616224</v>
      </c>
      <c r="X18" s="52">
        <f t="shared" si="10"/>
        <v>4299.1978526727917</v>
      </c>
      <c r="Y18" s="52">
        <f t="shared" si="11"/>
        <v>8598.3957053455833</v>
      </c>
      <c r="Z18" s="52">
        <f t="shared" si="12"/>
        <v>14443.76838145514</v>
      </c>
      <c r="AA18" s="52">
        <f t="shared" si="13"/>
        <v>7723.134216774376</v>
      </c>
      <c r="AB18" s="52">
        <f t="shared" si="3"/>
        <v>15446.268433548752</v>
      </c>
      <c r="AC18" s="52">
        <f t="shared" si="3"/>
        <v>25946.970953344051</v>
      </c>
      <c r="AD18" s="52">
        <f t="shared" si="14"/>
        <v>2054.9029383920611</v>
      </c>
      <c r="AE18" s="52">
        <f t="shared" si="4"/>
        <v>4109.8058767841221</v>
      </c>
      <c r="AF18" s="52">
        <f t="shared" si="4"/>
        <v>6903.7395127219497</v>
      </c>
    </row>
    <row r="19" spans="1:34" ht="15">
      <c r="A19" s="2" t="s">
        <v>36</v>
      </c>
      <c r="B19" s="34">
        <v>79.19</v>
      </c>
      <c r="C19" s="27">
        <v>5.39</v>
      </c>
      <c r="D19" s="27">
        <f t="shared" si="15"/>
        <v>5.5591200000000001</v>
      </c>
      <c r="E19" s="44">
        <v>0.2</v>
      </c>
      <c r="F19" s="28">
        <f>D19*'COVID-19'!F18*E19*$AI$3/1000</f>
        <v>3100.4768793600001</v>
      </c>
      <c r="G19" s="49">
        <v>25</v>
      </c>
      <c r="H19" s="38">
        <v>2</v>
      </c>
      <c r="I19" s="38">
        <v>11.5</v>
      </c>
      <c r="J19" s="46">
        <v>23</v>
      </c>
      <c r="K19" s="46">
        <v>33</v>
      </c>
      <c r="L19" s="187">
        <f t="shared" si="5"/>
        <v>0.15982470000000001</v>
      </c>
      <c r="M19" s="51">
        <f t="shared" si="0"/>
        <v>0.31964940000000003</v>
      </c>
      <c r="N19" s="51">
        <f t="shared" si="1"/>
        <v>0.45862740000000002</v>
      </c>
      <c r="O19" s="46">
        <f>L19*$AI$3*'COVID-19'!F18*E19/1000</f>
        <v>89.138710281600012</v>
      </c>
      <c r="P19" s="50">
        <f>M19*$AI$3*'COVID-19'!F18*E19/1000</f>
        <v>178.27742056320002</v>
      </c>
      <c r="Q19" s="50">
        <f>N19*$AI$3*'COVID-19'!F18*E19/1000</f>
        <v>255.78934254720005</v>
      </c>
      <c r="R19" s="50">
        <f t="shared" si="6"/>
        <v>0.61951403645712011</v>
      </c>
      <c r="S19" s="52">
        <f t="shared" si="2"/>
        <v>1.2390280729142402</v>
      </c>
      <c r="T19" s="52">
        <f t="shared" si="2"/>
        <v>1.7777359307030403</v>
      </c>
      <c r="U19" s="52">
        <f t="shared" si="7"/>
        <v>42.140325285626403</v>
      </c>
      <c r="V19" s="52">
        <f t="shared" si="8"/>
        <v>84.280650571252806</v>
      </c>
      <c r="W19" s="52">
        <f t="shared" si="9"/>
        <v>120.92441168918882</v>
      </c>
      <c r="X19" s="52">
        <f t="shared" si="10"/>
        <v>14.164141063746243</v>
      </c>
      <c r="Y19" s="52">
        <f t="shared" si="11"/>
        <v>28.328282127492486</v>
      </c>
      <c r="Z19" s="52">
        <f t="shared" si="12"/>
        <v>40.644926530750091</v>
      </c>
      <c r="AA19" s="52">
        <f t="shared" si="13"/>
        <v>25.444644849882724</v>
      </c>
      <c r="AB19" s="52">
        <f t="shared" si="3"/>
        <v>50.889289699765449</v>
      </c>
      <c r="AC19" s="52">
        <f t="shared" si="3"/>
        <v>73.015067830098261</v>
      </c>
      <c r="AD19" s="52">
        <f t="shared" si="14"/>
        <v>6.7700850458875212</v>
      </c>
      <c r="AE19" s="52">
        <f t="shared" si="4"/>
        <v>13.540170091775042</v>
      </c>
      <c r="AF19" s="52">
        <f t="shared" si="4"/>
        <v>19.427200566459845</v>
      </c>
    </row>
    <row r="20" spans="1:34" ht="15">
      <c r="A20" s="2" t="s">
        <v>37</v>
      </c>
      <c r="B20" s="34">
        <v>74.790999999999997</v>
      </c>
      <c r="C20" s="27">
        <v>6.63</v>
      </c>
      <c r="D20" s="27">
        <f t="shared" si="15"/>
        <v>6.2047480000000004</v>
      </c>
      <c r="E20" s="44">
        <v>0.2</v>
      </c>
      <c r="F20" s="28">
        <f>D20*'COVID-19'!F19*E20*$AI$3/1000</f>
        <v>350319.96908118326</v>
      </c>
      <c r="G20" s="49">
        <v>25</v>
      </c>
      <c r="H20" s="38">
        <v>2</v>
      </c>
      <c r="I20" s="38">
        <v>11.5</v>
      </c>
      <c r="J20" s="46">
        <v>23</v>
      </c>
      <c r="K20" s="48">
        <v>35.103088668679256</v>
      </c>
      <c r="L20" s="187">
        <f t="shared" si="5"/>
        <v>0.17838650500000003</v>
      </c>
      <c r="M20" s="51">
        <f t="shared" si="0"/>
        <v>0.35677301000000006</v>
      </c>
      <c r="N20" s="51">
        <f t="shared" si="1"/>
        <v>0.5445145480270257</v>
      </c>
      <c r="O20" s="46">
        <f>L20*$AI$3*'COVID-19'!F19*E20/1000</f>
        <v>10071.699111084019</v>
      </c>
      <c r="P20" s="50">
        <f>M20*$AI$3*'COVID-19'!F19*E20/1000</f>
        <v>20143.398222168038</v>
      </c>
      <c r="Q20" s="50">
        <f>N20*$AI$3*'COVID-19'!F19*E20/1000</f>
        <v>30743.282342664377</v>
      </c>
      <c r="R20" s="50">
        <f t="shared" si="6"/>
        <v>69.99830882203392</v>
      </c>
      <c r="S20" s="52">
        <f t="shared" si="2"/>
        <v>139.99661764406784</v>
      </c>
      <c r="T20" s="52">
        <f t="shared" si="2"/>
        <v>213.66581228151739</v>
      </c>
      <c r="U20" s="52">
        <f t="shared" si="7"/>
        <v>4761.3957547649698</v>
      </c>
      <c r="V20" s="52">
        <f t="shared" si="8"/>
        <v>9522.7915095299395</v>
      </c>
      <c r="W20" s="52">
        <f t="shared" si="9"/>
        <v>14533.886727494584</v>
      </c>
      <c r="X20" s="52">
        <f t="shared" si="10"/>
        <v>1600.3929887512506</v>
      </c>
      <c r="Y20" s="52">
        <f t="shared" si="11"/>
        <v>3200.7859775025013</v>
      </c>
      <c r="Z20" s="52">
        <f t="shared" si="12"/>
        <v>4885.1075642493697</v>
      </c>
      <c r="AA20" s="52">
        <f t="shared" si="13"/>
        <v>2874.9665112589337</v>
      </c>
      <c r="AB20" s="52">
        <f t="shared" si="3"/>
        <v>5749.9330225178674</v>
      </c>
      <c r="AC20" s="52">
        <f t="shared" si="3"/>
        <v>8775.669944713547</v>
      </c>
      <c r="AD20" s="52">
        <f t="shared" si="14"/>
        <v>764.94554748683117</v>
      </c>
      <c r="AE20" s="52">
        <f t="shared" si="4"/>
        <v>1529.8910949736623</v>
      </c>
      <c r="AF20" s="52">
        <f t="shared" si="4"/>
        <v>2334.9522939253593</v>
      </c>
    </row>
    <row r="21" spans="1:34" ht="15">
      <c r="A21" s="2" t="s">
        <v>38</v>
      </c>
      <c r="B21" s="34">
        <v>81.628</v>
      </c>
      <c r="C21" s="27">
        <v>8.34</v>
      </c>
      <c r="D21" s="27">
        <f t="shared" si="15"/>
        <v>7.4563839999999999</v>
      </c>
      <c r="E21" s="44">
        <v>0.2</v>
      </c>
      <c r="F21" s="28">
        <f>D21*'COVID-19'!F20*E21*$AI$3/1000</f>
        <v>1042997.9887994367</v>
      </c>
      <c r="G21" s="49">
        <v>25</v>
      </c>
      <c r="H21" s="38">
        <v>2</v>
      </c>
      <c r="I21" s="38">
        <v>11.5</v>
      </c>
      <c r="J21" s="46">
        <v>23</v>
      </c>
      <c r="K21" s="46">
        <v>33</v>
      </c>
      <c r="L21" s="187">
        <f t="shared" si="5"/>
        <v>0.21437104000000004</v>
      </c>
      <c r="M21" s="51">
        <f t="shared" si="0"/>
        <v>0.42874208000000008</v>
      </c>
      <c r="N21" s="51">
        <f t="shared" si="1"/>
        <v>0.61515168000000009</v>
      </c>
      <c r="O21" s="46">
        <f>L21*$AI$3*'COVID-19'!F20*E21/1000</f>
        <v>29986.192177983816</v>
      </c>
      <c r="P21" s="50">
        <f>M21*$AI$3*'COVID-19'!F20*E21/1000</f>
        <v>59972.384355967632</v>
      </c>
      <c r="Q21" s="50">
        <f>N21*$AI$3*'COVID-19'!F20*E21/1000</f>
        <v>86047.334075953549</v>
      </c>
      <c r="R21" s="50">
        <f t="shared" si="6"/>
        <v>208.40403563698749</v>
      </c>
      <c r="S21" s="52">
        <f t="shared" si="2"/>
        <v>416.80807127397497</v>
      </c>
      <c r="T21" s="52">
        <f t="shared" si="2"/>
        <v>598.02897182787706</v>
      </c>
      <c r="U21" s="52">
        <f t="shared" si="7"/>
        <v>14175.972352141847</v>
      </c>
      <c r="V21" s="52">
        <f t="shared" si="8"/>
        <v>28351.944704283695</v>
      </c>
      <c r="W21" s="52">
        <f t="shared" si="9"/>
        <v>40678.877184407043</v>
      </c>
      <c r="X21" s="52">
        <f t="shared" si="10"/>
        <v>4764.8059370816281</v>
      </c>
      <c r="Y21" s="52">
        <f t="shared" si="11"/>
        <v>9529.6118741632563</v>
      </c>
      <c r="Z21" s="52">
        <f t="shared" si="12"/>
        <v>13672.921384669018</v>
      </c>
      <c r="AA21" s="52">
        <f t="shared" si="13"/>
        <v>8559.5585572054806</v>
      </c>
      <c r="AB21" s="52">
        <f t="shared" si="3"/>
        <v>17119.117114410961</v>
      </c>
      <c r="AC21" s="52">
        <f t="shared" si="3"/>
        <v>24562.211511980942</v>
      </c>
      <c r="AD21" s="52">
        <f t="shared" si="14"/>
        <v>2277.4512959178705</v>
      </c>
      <c r="AE21" s="52">
        <f t="shared" si="4"/>
        <v>4554.9025918357411</v>
      </c>
      <c r="AF21" s="52">
        <f t="shared" si="4"/>
        <v>6535.295023068672</v>
      </c>
    </row>
    <row r="22" spans="1:34" ht="15">
      <c r="A22" s="2" t="s">
        <v>39</v>
      </c>
      <c r="B22" s="34">
        <v>74.623000000000005</v>
      </c>
      <c r="C22" s="27">
        <v>3.02</v>
      </c>
      <c r="D22" s="27">
        <f t="shared" si="15"/>
        <v>3.9618440000000001</v>
      </c>
      <c r="E22" s="44">
        <v>0.2</v>
      </c>
      <c r="F22" s="28">
        <f>D22*'COVID-19'!F21*E22*$AI$3/1000</f>
        <v>7340.833396252001</v>
      </c>
      <c r="G22" s="49">
        <v>25</v>
      </c>
      <c r="H22" s="38">
        <v>2</v>
      </c>
      <c r="I22" s="38">
        <v>11.5</v>
      </c>
      <c r="J22" s="46">
        <v>23</v>
      </c>
      <c r="K22" s="46">
        <v>33</v>
      </c>
      <c r="L22" s="187">
        <f t="shared" si="5"/>
        <v>0.11390301500000002</v>
      </c>
      <c r="M22" s="51">
        <f t="shared" si="0"/>
        <v>0.22780603000000005</v>
      </c>
      <c r="N22" s="51">
        <f t="shared" si="1"/>
        <v>0.32685213000000007</v>
      </c>
      <c r="O22" s="46">
        <f>L22*$AI$3*'COVID-19'!F21*E22/1000</f>
        <v>211.04896014224505</v>
      </c>
      <c r="P22" s="50">
        <f>M22*$AI$3*'COVID-19'!F21*E22/1000</f>
        <v>422.0979202844901</v>
      </c>
      <c r="Q22" s="50">
        <f>N22*$AI$3*'COVID-19'!F21*E22/1000</f>
        <v>605.61875519079013</v>
      </c>
      <c r="R22" s="50">
        <f t="shared" si="6"/>
        <v>1.4667902729886029</v>
      </c>
      <c r="S22" s="52">
        <f t="shared" si="2"/>
        <v>2.9335805459772057</v>
      </c>
      <c r="T22" s="52">
        <f t="shared" si="2"/>
        <v>4.2090503485759907</v>
      </c>
      <c r="U22" s="52">
        <f t="shared" si="7"/>
        <v>99.773395907246339</v>
      </c>
      <c r="V22" s="52">
        <f t="shared" si="8"/>
        <v>199.54679181449268</v>
      </c>
      <c r="W22" s="52">
        <f t="shared" si="9"/>
        <v>286.30626651644599</v>
      </c>
      <c r="X22" s="52">
        <f t="shared" si="10"/>
        <v>33.53567976660274</v>
      </c>
      <c r="Y22" s="52">
        <f t="shared" si="11"/>
        <v>67.071359533205481</v>
      </c>
      <c r="Z22" s="52">
        <f t="shared" si="12"/>
        <v>96.232820199816558</v>
      </c>
      <c r="AA22" s="52">
        <f t="shared" si="13"/>
        <v>60.243925672603858</v>
      </c>
      <c r="AB22" s="52">
        <f t="shared" si="3"/>
        <v>120.48785134520772</v>
      </c>
      <c r="AC22" s="52">
        <f t="shared" si="3"/>
        <v>172.87387366921106</v>
      </c>
      <c r="AD22" s="52">
        <f t="shared" si="14"/>
        <v>16.029168522803513</v>
      </c>
      <c r="AE22" s="52">
        <f t="shared" si="4"/>
        <v>32.058337045607026</v>
      </c>
      <c r="AF22" s="52">
        <f t="shared" si="4"/>
        <v>45.996744456740508</v>
      </c>
    </row>
    <row r="23" spans="1:34" ht="15">
      <c r="A23" s="2" t="s">
        <v>40</v>
      </c>
      <c r="B23" s="34">
        <v>61.771000000000001</v>
      </c>
      <c r="C23" s="27">
        <v>0.6</v>
      </c>
      <c r="D23" s="27">
        <f t="shared" si="15"/>
        <v>2.101588</v>
      </c>
      <c r="E23" s="44">
        <v>0.2</v>
      </c>
      <c r="F23" s="28">
        <f>D23*'COVID-19'!F22*E23*$AI$3/1000</f>
        <v>2572.3365666007999</v>
      </c>
      <c r="G23" s="49">
        <v>25</v>
      </c>
      <c r="H23" s="38">
        <v>4</v>
      </c>
      <c r="I23" s="38">
        <v>33</v>
      </c>
      <c r="J23" s="46">
        <v>66</v>
      </c>
      <c r="K23" s="48">
        <v>84.847811000000007</v>
      </c>
      <c r="L23" s="187">
        <f t="shared" si="5"/>
        <v>0.17338101</v>
      </c>
      <c r="M23" s="51">
        <f t="shared" si="0"/>
        <v>0.34676202</v>
      </c>
      <c r="N23" s="51">
        <f t="shared" si="1"/>
        <v>0.44578785355967004</v>
      </c>
      <c r="O23" s="46">
        <f>L23*$AI$3*'COVID-19'!F22*E23/1000</f>
        <v>212.21776674456603</v>
      </c>
      <c r="P23" s="50">
        <f>M23*$AI$3*'COVID-19'!F22*E23/1000</f>
        <v>424.43553348913207</v>
      </c>
      <c r="Q23" s="50">
        <f>N23*$AI$3*'COVID-19'!F22*E23/1000</f>
        <v>545.64281707833402</v>
      </c>
      <c r="R23" s="50">
        <f t="shared" si="6"/>
        <v>1.4749134788747338</v>
      </c>
      <c r="S23" s="52">
        <f t="shared" si="2"/>
        <v>2.9498269577494676</v>
      </c>
      <c r="T23" s="52">
        <f t="shared" si="2"/>
        <v>3.7922175786944212</v>
      </c>
      <c r="U23" s="52">
        <f t="shared" si="7"/>
        <v>100.32594922849358</v>
      </c>
      <c r="V23" s="52">
        <f t="shared" si="8"/>
        <v>200.65189845698717</v>
      </c>
      <c r="W23" s="52">
        <f t="shared" si="9"/>
        <v>257.95264177378243</v>
      </c>
      <c r="X23" s="52">
        <f t="shared" si="10"/>
        <v>33.72140313571154</v>
      </c>
      <c r="Y23" s="52">
        <f t="shared" si="11"/>
        <v>67.44280627142308</v>
      </c>
      <c r="Z23" s="52">
        <f t="shared" si="12"/>
        <v>86.702643633747286</v>
      </c>
      <c r="AA23" s="52">
        <f t="shared" si="13"/>
        <v>60.577561517236383</v>
      </c>
      <c r="AB23" s="52">
        <f t="shared" si="3"/>
        <v>121.15512303447277</v>
      </c>
      <c r="AC23" s="52">
        <f t="shared" si="3"/>
        <v>155.75374213501044</v>
      </c>
      <c r="AD23" s="52">
        <f t="shared" si="14"/>
        <v>16.117939384249791</v>
      </c>
      <c r="AE23" s="52">
        <f t="shared" si="4"/>
        <v>32.235878768499582</v>
      </c>
      <c r="AF23" s="52">
        <f t="shared" si="4"/>
        <v>41.44157195709947</v>
      </c>
    </row>
    <row r="24" spans="1:34" ht="15">
      <c r="A24" s="2" t="s">
        <v>41</v>
      </c>
      <c r="B24" s="34">
        <v>82.593000000000004</v>
      </c>
      <c r="C24" s="27">
        <v>10.09</v>
      </c>
      <c r="D24" s="27">
        <f t="shared" si="15"/>
        <v>8.568404000000001</v>
      </c>
      <c r="E24" s="44">
        <v>0.2</v>
      </c>
      <c r="F24" s="28">
        <f>D24*'COVID-19'!F23*E24*$AI$3/1000</f>
        <v>2832.2859422000006</v>
      </c>
      <c r="G24" s="49">
        <v>25</v>
      </c>
      <c r="H24" s="38">
        <v>2</v>
      </c>
      <c r="I24" s="38">
        <v>11.5</v>
      </c>
      <c r="J24" s="46">
        <v>23</v>
      </c>
      <c r="K24" s="46">
        <v>33</v>
      </c>
      <c r="L24" s="187">
        <f t="shared" si="5"/>
        <v>0.24634161500000004</v>
      </c>
      <c r="M24" s="51">
        <f t="shared" si="0"/>
        <v>0.49268323000000008</v>
      </c>
      <c r="N24" s="51">
        <f t="shared" si="1"/>
        <v>0.7068933300000001</v>
      </c>
      <c r="O24" s="46">
        <f>L24*$AI$3*'COVID-19'!F23*E24/1000</f>
        <v>81.428220838250027</v>
      </c>
      <c r="P24" s="50">
        <f>M24*$AI$3*'COVID-19'!F23*E24/1000</f>
        <v>162.85644167650005</v>
      </c>
      <c r="Q24" s="50">
        <f>N24*$AI$3*'COVID-19'!F23*E24/1000</f>
        <v>233.66359023150002</v>
      </c>
      <c r="R24" s="50">
        <f t="shared" si="6"/>
        <v>0.56592613482583765</v>
      </c>
      <c r="S24" s="52">
        <f t="shared" si="2"/>
        <v>1.1318522696516753</v>
      </c>
      <c r="T24" s="52">
        <f t="shared" si="2"/>
        <v>1.623961952108925</v>
      </c>
      <c r="U24" s="52">
        <f t="shared" si="7"/>
        <v>38.495191401282703</v>
      </c>
      <c r="V24" s="52">
        <f t="shared" si="8"/>
        <v>76.990382802565406</v>
      </c>
      <c r="W24" s="52">
        <f t="shared" si="9"/>
        <v>110.46446228194164</v>
      </c>
      <c r="X24" s="52">
        <f t="shared" si="10"/>
        <v>12.938944291197929</v>
      </c>
      <c r="Y24" s="52">
        <f t="shared" si="11"/>
        <v>25.877888582395858</v>
      </c>
      <c r="Z24" s="52">
        <f t="shared" si="12"/>
        <v>37.129144487785354</v>
      </c>
      <c r="AA24" s="52">
        <f t="shared" si="13"/>
        <v>23.243685638278471</v>
      </c>
      <c r="AB24" s="52">
        <f t="shared" si="3"/>
        <v>46.487371276556942</v>
      </c>
      <c r="AC24" s="52">
        <f t="shared" si="3"/>
        <v>66.699271831581683</v>
      </c>
      <c r="AD24" s="52">
        <f t="shared" si="14"/>
        <v>6.1844733726650896</v>
      </c>
      <c r="AE24" s="52">
        <f t="shared" si="4"/>
        <v>12.368946745330179</v>
      </c>
      <c r="AF24" s="52">
        <f t="shared" si="4"/>
        <v>17.746749678082427</v>
      </c>
    </row>
    <row r="25" spans="1:34" ht="15">
      <c r="A25" s="2" t="s">
        <v>42</v>
      </c>
      <c r="B25" s="34">
        <v>71.777000000000001</v>
      </c>
      <c r="C25" s="27">
        <v>2.2799999999999998</v>
      </c>
      <c r="D25" s="27">
        <f t="shared" si="15"/>
        <v>3.4233560000000001</v>
      </c>
      <c r="E25" s="44">
        <v>0.2</v>
      </c>
      <c r="F25" s="28">
        <f>D25*'COVID-19'!F24*E25*$AI$3/1000</f>
        <v>1063.6949062520002</v>
      </c>
      <c r="G25" s="49">
        <v>25</v>
      </c>
      <c r="H25" s="38">
        <v>3</v>
      </c>
      <c r="I25" s="38">
        <v>26.5</v>
      </c>
      <c r="J25" s="46">
        <v>53</v>
      </c>
      <c r="K25" s="47">
        <v>69.144116886363619</v>
      </c>
      <c r="L25" s="187">
        <f t="shared" si="5"/>
        <v>0.22679733500000002</v>
      </c>
      <c r="M25" s="51">
        <f t="shared" si="0"/>
        <v>0.45359467000000003</v>
      </c>
      <c r="N25" s="51">
        <f t="shared" si="1"/>
        <v>0.59176231851908556</v>
      </c>
      <c r="O25" s="46">
        <f>L25*$AI$3*'COVID-19'!F24*E25/1000</f>
        <v>70.469787539195011</v>
      </c>
      <c r="P25" s="50">
        <f>M25*$AI$3*'COVID-19'!F24*E25/1000</f>
        <v>140.93957507839002</v>
      </c>
      <c r="Q25" s="50">
        <f>N25*$AI$3*'COVID-19'!F24*E25/1000</f>
        <v>183.87061232329472</v>
      </c>
      <c r="R25" s="50">
        <f t="shared" si="6"/>
        <v>0.4897650233974053</v>
      </c>
      <c r="S25" s="52">
        <f t="shared" si="2"/>
        <v>0.97953004679481059</v>
      </c>
      <c r="T25" s="52">
        <f t="shared" si="2"/>
        <v>1.2779007556468982</v>
      </c>
      <c r="U25" s="52">
        <f t="shared" si="7"/>
        <v>33.314592059154435</v>
      </c>
      <c r="V25" s="52">
        <f t="shared" si="8"/>
        <v>66.629184118308871</v>
      </c>
      <c r="W25" s="52">
        <f t="shared" si="9"/>
        <v>86.924831975837563</v>
      </c>
      <c r="X25" s="52">
        <f t="shared" si="10"/>
        <v>11.197649239978089</v>
      </c>
      <c r="Y25" s="52">
        <f t="shared" si="11"/>
        <v>22.395298479956178</v>
      </c>
      <c r="Z25" s="52">
        <f t="shared" si="12"/>
        <v>29.217040298171533</v>
      </c>
      <c r="AA25" s="52">
        <f t="shared" si="13"/>
        <v>20.115600853063217</v>
      </c>
      <c r="AB25" s="52">
        <f t="shared" si="3"/>
        <v>40.231201706126434</v>
      </c>
      <c r="AC25" s="52">
        <f t="shared" si="3"/>
        <v>52.485866287684487</v>
      </c>
      <c r="AD25" s="52">
        <f t="shared" si="14"/>
        <v>5.3521803636018603</v>
      </c>
      <c r="AE25" s="52">
        <f t="shared" si="4"/>
        <v>10.704360727203721</v>
      </c>
      <c r="AF25" s="52">
        <f t="shared" si="4"/>
        <v>13.964973005954235</v>
      </c>
    </row>
    <row r="26" spans="1:34" ht="15">
      <c r="A26" s="2" t="s">
        <v>43</v>
      </c>
      <c r="B26" s="34">
        <v>71.513000000000005</v>
      </c>
      <c r="C26" s="27">
        <v>1.76</v>
      </c>
      <c r="D26" s="27">
        <f t="shared" si="15"/>
        <v>3.0935639999999998</v>
      </c>
      <c r="E26" s="44">
        <v>0.2</v>
      </c>
      <c r="F26" s="28">
        <f>D26*'COVID-19'!F25*E26*$AI$3/1000</f>
        <v>180956.44413137043</v>
      </c>
      <c r="G26" s="49">
        <v>25</v>
      </c>
      <c r="H26" s="38">
        <v>2</v>
      </c>
      <c r="I26" s="38">
        <v>11.5</v>
      </c>
      <c r="J26" s="46">
        <v>23</v>
      </c>
      <c r="K26" s="48">
        <v>69.144116886363619</v>
      </c>
      <c r="L26" s="187">
        <f t="shared" si="5"/>
        <v>8.8939964999999982E-2</v>
      </c>
      <c r="M26" s="51">
        <f t="shared" si="0"/>
        <v>0.17787992999999996</v>
      </c>
      <c r="N26" s="51">
        <f t="shared" si="1"/>
        <v>0.53475437702861628</v>
      </c>
      <c r="O26" s="46">
        <f>L26*$AI$3*'COVID-19'!F25*E26/1000</f>
        <v>5202.4977687768978</v>
      </c>
      <c r="P26" s="50">
        <f>M26*$AI$3*'COVID-19'!F25*E26/1000</f>
        <v>10404.995537553796</v>
      </c>
      <c r="Q26" s="50">
        <f>N26*$AI$3*'COVID-19'!F25*E26/1000</f>
        <v>31280.183810900497</v>
      </c>
      <c r="R26" s="50">
        <f t="shared" si="6"/>
        <v>36.157359492999433</v>
      </c>
      <c r="S26" s="52">
        <f t="shared" si="2"/>
        <v>72.314718985998866</v>
      </c>
      <c r="T26" s="52">
        <f t="shared" si="2"/>
        <v>217.39727748575842</v>
      </c>
      <c r="U26" s="52">
        <f t="shared" si="7"/>
        <v>2459.4808201892783</v>
      </c>
      <c r="V26" s="52">
        <f t="shared" si="8"/>
        <v>4918.9616403785567</v>
      </c>
      <c r="W26" s="52">
        <f t="shared" si="9"/>
        <v>14787.706896603209</v>
      </c>
      <c r="X26" s="52">
        <f t="shared" si="10"/>
        <v>826.67689545864914</v>
      </c>
      <c r="Y26" s="52">
        <f t="shared" si="11"/>
        <v>1653.3537909172983</v>
      </c>
      <c r="Z26" s="52">
        <f t="shared" si="12"/>
        <v>4970.4212075520891</v>
      </c>
      <c r="AA26" s="52">
        <f t="shared" si="13"/>
        <v>1485.0529880973656</v>
      </c>
      <c r="AB26" s="52">
        <f t="shared" si="3"/>
        <v>2970.1059761947313</v>
      </c>
      <c r="AC26" s="52">
        <f t="shared" si="3"/>
        <v>8928.9284688215466</v>
      </c>
      <c r="AD26" s="52">
        <f t="shared" si="14"/>
        <v>395.12970553860544</v>
      </c>
      <c r="AE26" s="52">
        <f t="shared" si="4"/>
        <v>790.25941107721087</v>
      </c>
      <c r="AF26" s="52">
        <f t="shared" si="4"/>
        <v>2375.7299604378927</v>
      </c>
    </row>
    <row r="27" spans="1:34" ht="15">
      <c r="A27" s="2" t="s">
        <v>44</v>
      </c>
      <c r="B27" s="34">
        <v>77.400999999999996</v>
      </c>
      <c r="C27" s="27">
        <v>7.58</v>
      </c>
      <c r="D27" s="27">
        <f t="shared" si="15"/>
        <v>6.8668279999999999</v>
      </c>
      <c r="E27" s="44">
        <v>0.2</v>
      </c>
      <c r="F27" s="28">
        <f>D27*'COVID-19'!F26*E27*$AI$3/1000</f>
        <v>172567.3333193688</v>
      </c>
      <c r="G27" s="49">
        <v>25</v>
      </c>
      <c r="H27" s="38">
        <v>2</v>
      </c>
      <c r="I27" s="38">
        <v>11.5</v>
      </c>
      <c r="J27" s="46">
        <v>23</v>
      </c>
      <c r="K27" s="48">
        <v>42.266322100000004</v>
      </c>
      <c r="L27" s="187">
        <f t="shared" si="5"/>
        <v>0.19742130500000002</v>
      </c>
      <c r="M27" s="51">
        <f t="shared" si="0"/>
        <v>0.39484261000000004</v>
      </c>
      <c r="N27" s="51">
        <f t="shared" si="1"/>
        <v>0.72558891013324711</v>
      </c>
      <c r="O27" s="46">
        <f>L27*$AI$3*'COVID-19'!F26*E27/1000</f>
        <v>4961.3108329318538</v>
      </c>
      <c r="P27" s="50">
        <f>M27*$AI$3*'COVID-19'!F26*E27/1000</f>
        <v>9922.6216658637077</v>
      </c>
      <c r="Q27" s="50">
        <f>N27*$AI$3*'COVID-19'!F26*E27/1000</f>
        <v>18234.466235036267</v>
      </c>
      <c r="R27" s="50">
        <f t="shared" si="6"/>
        <v>34.48111028887638</v>
      </c>
      <c r="S27" s="52">
        <f t="shared" si="2"/>
        <v>68.96222057775276</v>
      </c>
      <c r="T27" s="52">
        <f t="shared" si="2"/>
        <v>126.72954033350204</v>
      </c>
      <c r="U27" s="52">
        <f t="shared" si="7"/>
        <v>2345.4596962685337</v>
      </c>
      <c r="V27" s="52">
        <f t="shared" si="8"/>
        <v>4690.9193925370673</v>
      </c>
      <c r="W27" s="52">
        <f t="shared" si="9"/>
        <v>8620.3439126133962</v>
      </c>
      <c r="X27" s="52">
        <f t="shared" si="10"/>
        <v>788.35229135287159</v>
      </c>
      <c r="Y27" s="52">
        <f t="shared" si="11"/>
        <v>1576.7045827057432</v>
      </c>
      <c r="Z27" s="52">
        <f t="shared" si="12"/>
        <v>2897.4566847472624</v>
      </c>
      <c r="AA27" s="52">
        <f t="shared" si="13"/>
        <v>1416.2061772603979</v>
      </c>
      <c r="AB27" s="52">
        <f t="shared" si="3"/>
        <v>2832.4123545207958</v>
      </c>
      <c r="AC27" s="52">
        <f t="shared" si="3"/>
        <v>5205.028386791103</v>
      </c>
      <c r="AD27" s="52">
        <f t="shared" si="14"/>
        <v>376.81155776117424</v>
      </c>
      <c r="AE27" s="52">
        <f t="shared" si="4"/>
        <v>753.62311552234848</v>
      </c>
      <c r="AF27" s="52">
        <f t="shared" si="4"/>
        <v>1384.9077105510046</v>
      </c>
    </row>
    <row r="28" spans="1:34" ht="15">
      <c r="A28" s="2" t="s">
        <v>45</v>
      </c>
      <c r="B28" s="34">
        <v>69.591999999999999</v>
      </c>
      <c r="C28" s="27">
        <v>2.98</v>
      </c>
      <c r="D28" s="27">
        <f t="shared" si="15"/>
        <v>3.796176</v>
      </c>
      <c r="E28" s="44">
        <v>0.2</v>
      </c>
      <c r="F28" s="28">
        <f>D28*'COVID-19'!F27*E28*$AI$3/1000</f>
        <v>66830.206322947197</v>
      </c>
      <c r="G28" s="49">
        <v>25</v>
      </c>
      <c r="H28" s="38">
        <v>4</v>
      </c>
      <c r="I28" s="38">
        <v>33</v>
      </c>
      <c r="J28" s="46">
        <v>66</v>
      </c>
      <c r="K28" s="46">
        <v>76</v>
      </c>
      <c r="L28" s="187">
        <f t="shared" si="5"/>
        <v>0.31318452000000002</v>
      </c>
      <c r="M28" s="51">
        <f t="shared" si="0"/>
        <v>0.62636904000000004</v>
      </c>
      <c r="N28" s="51">
        <f t="shared" si="1"/>
        <v>0.72127344000000004</v>
      </c>
      <c r="O28" s="46">
        <f>L28*$AI$3*'COVID-19'!F27*E28/1000</f>
        <v>5513.4920216431447</v>
      </c>
      <c r="P28" s="50">
        <f>M28*$AI$3*'COVID-19'!F27*E28/1000</f>
        <v>11026.984043286289</v>
      </c>
      <c r="Q28" s="50">
        <f>N28*$AI$3*'COVID-19'!F27*E28/1000</f>
        <v>12697.739201359971</v>
      </c>
      <c r="R28" s="50">
        <f t="shared" si="6"/>
        <v>38.318769550419852</v>
      </c>
      <c r="S28" s="52">
        <f t="shared" si="2"/>
        <v>76.637539100839703</v>
      </c>
      <c r="T28" s="52">
        <f t="shared" si="2"/>
        <v>88.249287449451785</v>
      </c>
      <c r="U28" s="52">
        <f t="shared" si="7"/>
        <v>2606.5033532317966</v>
      </c>
      <c r="V28" s="52">
        <f t="shared" si="8"/>
        <v>5213.0067064635932</v>
      </c>
      <c r="W28" s="52">
        <f t="shared" si="9"/>
        <v>6002.8562074429265</v>
      </c>
      <c r="X28" s="52">
        <f t="shared" si="10"/>
        <v>876.09388223909571</v>
      </c>
      <c r="Y28" s="52">
        <f t="shared" si="11"/>
        <v>1752.1877644781914</v>
      </c>
      <c r="Z28" s="52">
        <f t="shared" si="12"/>
        <v>2017.6707590960993</v>
      </c>
      <c r="AA28" s="52">
        <f t="shared" si="13"/>
        <v>1573.8262975780358</v>
      </c>
      <c r="AB28" s="52">
        <f t="shared" si="3"/>
        <v>3147.6525951560716</v>
      </c>
      <c r="AC28" s="52">
        <f t="shared" si="3"/>
        <v>3624.5696550282037</v>
      </c>
      <c r="AD28" s="52">
        <f t="shared" si="14"/>
        <v>418.7497190437968</v>
      </c>
      <c r="AE28" s="52">
        <f t="shared" si="4"/>
        <v>837.4994380875936</v>
      </c>
      <c r="AF28" s="52">
        <f t="shared" si="4"/>
        <v>964.39329234328977</v>
      </c>
    </row>
    <row r="29" spans="1:34" ht="15">
      <c r="A29" s="2" t="s">
        <v>46</v>
      </c>
      <c r="B29" s="34">
        <v>75.881</v>
      </c>
      <c r="C29" s="27">
        <v>2.25</v>
      </c>
      <c r="D29" s="27">
        <f t="shared" si="15"/>
        <v>3.5196680000000002</v>
      </c>
      <c r="E29" s="44">
        <v>0.2</v>
      </c>
      <c r="F29" s="28">
        <f>D29*'COVID-19'!F28*E29*$AI$3/1000</f>
        <v>8702805.3554593977</v>
      </c>
      <c r="G29" s="49">
        <v>25</v>
      </c>
      <c r="H29" s="38">
        <v>3</v>
      </c>
      <c r="I29" s="38">
        <v>26.5</v>
      </c>
      <c r="J29" s="46">
        <v>53</v>
      </c>
      <c r="K29" s="46">
        <v>63</v>
      </c>
      <c r="L29" s="187">
        <f t="shared" si="5"/>
        <v>0.23317800500000002</v>
      </c>
      <c r="M29" s="51">
        <f t="shared" si="0"/>
        <v>0.46635601000000004</v>
      </c>
      <c r="N29" s="51">
        <f t="shared" si="1"/>
        <v>0.55434771000000005</v>
      </c>
      <c r="O29" s="46">
        <f>L29*$AI$3*'COVID-19'!F28*E29/1000</f>
        <v>576560.85479918518</v>
      </c>
      <c r="P29" s="50">
        <f>M29*$AI$3*'COVID-19'!F28*E29/1000</f>
        <v>1153121.7095983704</v>
      </c>
      <c r="Q29" s="50">
        <f>N29*$AI$3*'COVID-19'!F28*E29/1000</f>
        <v>1370691.8434848555</v>
      </c>
      <c r="R29" s="50">
        <f t="shared" si="6"/>
        <v>4007.0979408543367</v>
      </c>
      <c r="S29" s="52">
        <f t="shared" si="2"/>
        <v>8014.1958817086734</v>
      </c>
      <c r="T29" s="52">
        <f t="shared" si="2"/>
        <v>9526.308312219744</v>
      </c>
      <c r="U29" s="52">
        <f t="shared" si="7"/>
        <v>272569.14410631475</v>
      </c>
      <c r="V29" s="52">
        <f t="shared" si="8"/>
        <v>545138.2882126295</v>
      </c>
      <c r="W29" s="52">
        <f t="shared" si="9"/>
        <v>647994.56900746538</v>
      </c>
      <c r="X29" s="52">
        <f t="shared" si="10"/>
        <v>91615.519827590528</v>
      </c>
      <c r="Y29" s="52">
        <f t="shared" si="11"/>
        <v>183231.03965518106</v>
      </c>
      <c r="Z29" s="52">
        <f t="shared" si="12"/>
        <v>217802.93392974354</v>
      </c>
      <c r="AA29" s="52">
        <f t="shared" si="13"/>
        <v>164579.29600242741</v>
      </c>
      <c r="AB29" s="52">
        <f t="shared" si="3"/>
        <v>329158.59200485481</v>
      </c>
      <c r="AC29" s="52">
        <f t="shared" si="3"/>
        <v>391263.98672275199</v>
      </c>
      <c r="AD29" s="52">
        <f t="shared" si="14"/>
        <v>43789.796921998117</v>
      </c>
      <c r="AE29" s="52">
        <f t="shared" si="4"/>
        <v>87579.593843996234</v>
      </c>
      <c r="AF29" s="52">
        <f t="shared" si="4"/>
        <v>104104.04551267477</v>
      </c>
    </row>
    <row r="30" spans="1:34" ht="15">
      <c r="A30" s="2" t="s">
        <v>47</v>
      </c>
      <c r="B30" s="34">
        <v>79.069000000000003</v>
      </c>
      <c r="C30" s="27">
        <v>3.4</v>
      </c>
      <c r="D30" s="27">
        <f t="shared" si="15"/>
        <v>4.3219320000000003</v>
      </c>
      <c r="E30" s="44">
        <v>0.2</v>
      </c>
      <c r="F30" s="28">
        <f>D30*'COVID-19'!F29*E30*$AI$3/1000</f>
        <v>1334.0663093952001</v>
      </c>
      <c r="G30" s="49">
        <v>25</v>
      </c>
      <c r="H30" s="38">
        <v>2</v>
      </c>
      <c r="I30" s="38">
        <v>11.5</v>
      </c>
      <c r="J30" s="46">
        <v>23</v>
      </c>
      <c r="K30" s="46">
        <v>33</v>
      </c>
      <c r="L30" s="187">
        <f t="shared" si="5"/>
        <v>0.12425554500000001</v>
      </c>
      <c r="M30" s="51">
        <f t="shared" si="0"/>
        <v>0.24851109000000002</v>
      </c>
      <c r="N30" s="51">
        <f t="shared" si="1"/>
        <v>0.35655939000000003</v>
      </c>
      <c r="O30" s="46">
        <f>L30*$AI$3*'COVID-19'!F29*E30/1000</f>
        <v>38.354406395112001</v>
      </c>
      <c r="P30" s="50">
        <f>M30*$AI$3*'COVID-19'!F29*E30/1000</f>
        <v>76.708812790224002</v>
      </c>
      <c r="Q30" s="50">
        <f>N30*$AI$3*'COVID-19'!F29*E30/1000</f>
        <v>110.06047052510402</v>
      </c>
      <c r="R30" s="50">
        <f t="shared" si="6"/>
        <v>0.26656312444602842</v>
      </c>
      <c r="S30" s="52">
        <f t="shared" si="2"/>
        <v>0.53312624889205684</v>
      </c>
      <c r="T30" s="52">
        <f t="shared" si="2"/>
        <v>0.76492027014947295</v>
      </c>
      <c r="U30" s="52">
        <f t="shared" si="7"/>
        <v>18.132045623289198</v>
      </c>
      <c r="V30" s="52">
        <f t="shared" si="8"/>
        <v>36.264091246578396</v>
      </c>
      <c r="W30" s="52">
        <f t="shared" si="9"/>
        <v>52.031087440742922</v>
      </c>
      <c r="X30" s="52">
        <f t="shared" si="10"/>
        <v>6.0945151761832967</v>
      </c>
      <c r="Y30" s="52">
        <f t="shared" si="11"/>
        <v>12.189030352366593</v>
      </c>
      <c r="Z30" s="52">
        <f t="shared" si="12"/>
        <v>17.488608766439029</v>
      </c>
      <c r="AA30" s="52">
        <f t="shared" si="13"/>
        <v>10.948265305484721</v>
      </c>
      <c r="AB30" s="52">
        <f t="shared" si="3"/>
        <v>21.896530610969442</v>
      </c>
      <c r="AC30" s="52">
        <f t="shared" si="3"/>
        <v>31.416761311390946</v>
      </c>
      <c r="AD30" s="52">
        <f t="shared" si="14"/>
        <v>2.913017165708756</v>
      </c>
      <c r="AE30" s="52">
        <f t="shared" si="4"/>
        <v>5.826034331417512</v>
      </c>
      <c r="AF30" s="52">
        <f t="shared" si="4"/>
        <v>8.3590927363816494</v>
      </c>
    </row>
    <row r="31" spans="1:34" ht="15">
      <c r="A31" s="2" t="s">
        <v>48</v>
      </c>
      <c r="B31" s="34">
        <v>75.86</v>
      </c>
      <c r="C31" s="27">
        <v>18.28</v>
      </c>
      <c r="D31" s="27">
        <f t="shared" si="15"/>
        <v>13.45768</v>
      </c>
      <c r="E31" s="44">
        <v>0.2</v>
      </c>
      <c r="F31" s="28">
        <f>D31*'COVID-19'!F30*E31*$AI$3/1000</f>
        <v>3029.7894037280003</v>
      </c>
      <c r="G31" s="49">
        <v>25</v>
      </c>
      <c r="H31" s="38">
        <v>4</v>
      </c>
      <c r="I31" s="38">
        <v>33</v>
      </c>
      <c r="J31" s="46">
        <v>66</v>
      </c>
      <c r="K31" s="46">
        <v>76</v>
      </c>
      <c r="L31" s="187">
        <f t="shared" si="5"/>
        <v>1.1102586000000001</v>
      </c>
      <c r="M31" s="51">
        <f t="shared" si="0"/>
        <v>2.2205172000000002</v>
      </c>
      <c r="N31" s="51">
        <f t="shared" si="1"/>
        <v>2.5569592000000001</v>
      </c>
      <c r="O31" s="46">
        <f>L31*$AI$3*'COVID-19'!F30*E31/1000</f>
        <v>249.95762580756005</v>
      </c>
      <c r="P31" s="50">
        <f>M31*$AI$3*'COVID-19'!F30*E31/1000</f>
        <v>499.9152516151201</v>
      </c>
      <c r="Q31" s="50">
        <f>N31*$AI$3*'COVID-19'!F30*E31/1000</f>
        <v>575.65998670832005</v>
      </c>
      <c r="R31" s="50">
        <f t="shared" si="6"/>
        <v>1.7372054993625423</v>
      </c>
      <c r="S31" s="52">
        <f t="shared" si="2"/>
        <v>3.4744109987250846</v>
      </c>
      <c r="T31" s="52">
        <f t="shared" si="2"/>
        <v>4.0008369076228236</v>
      </c>
      <c r="U31" s="52">
        <f t="shared" si="7"/>
        <v>118.16746760052402</v>
      </c>
      <c r="V31" s="52">
        <f t="shared" si="8"/>
        <v>236.33493520104804</v>
      </c>
      <c r="W31" s="52">
        <f t="shared" si="9"/>
        <v>272.14325871635828</v>
      </c>
      <c r="X31" s="52">
        <f t="shared" si="10"/>
        <v>39.718266740821292</v>
      </c>
      <c r="Y31" s="52">
        <f t="shared" si="11"/>
        <v>79.436533481642584</v>
      </c>
      <c r="Z31" s="52">
        <f t="shared" si="12"/>
        <v>91.472371887952065</v>
      </c>
      <c r="AA31" s="52">
        <f t="shared" si="13"/>
        <v>71.350404286768011</v>
      </c>
      <c r="AB31" s="52">
        <f t="shared" si="3"/>
        <v>142.70080857353602</v>
      </c>
      <c r="AC31" s="52">
        <f t="shared" si="3"/>
        <v>164.32214320588994</v>
      </c>
      <c r="AD31" s="52">
        <f t="shared" si="14"/>
        <v>18.984281680084184</v>
      </c>
      <c r="AE31" s="52">
        <f t="shared" si="4"/>
        <v>37.968563360168368</v>
      </c>
      <c r="AF31" s="52">
        <f t="shared" si="4"/>
        <v>43.721375990496909</v>
      </c>
    </row>
    <row r="32" spans="1:34" ht="15">
      <c r="A32" s="2" t="s">
        <v>49</v>
      </c>
      <c r="B32" s="34">
        <v>75.046000000000006</v>
      </c>
      <c r="C32" s="27">
        <v>7.11</v>
      </c>
      <c r="D32" s="27">
        <f t="shared" si="15"/>
        <v>6.5094880000000002</v>
      </c>
      <c r="E32" s="44">
        <v>0.2</v>
      </c>
      <c r="F32" s="28">
        <f>D32*'COVID-19'!F31*E32*$AI$3/1000</f>
        <v>345287.06173659198</v>
      </c>
      <c r="G32" s="49">
        <v>25</v>
      </c>
      <c r="H32" s="38">
        <v>2</v>
      </c>
      <c r="I32" s="38">
        <v>11.5</v>
      </c>
      <c r="J32" s="46">
        <v>23</v>
      </c>
      <c r="K32" s="48">
        <v>33.474274000000001</v>
      </c>
      <c r="L32" s="187">
        <f t="shared" si="5"/>
        <v>0.18714778000000001</v>
      </c>
      <c r="M32" s="51">
        <f t="shared" si="0"/>
        <v>0.37429556000000003</v>
      </c>
      <c r="N32" s="51">
        <f t="shared" si="1"/>
        <v>0.5447509622792801</v>
      </c>
      <c r="O32" s="46">
        <f>L32*$AI$3*'COVID-19'!F31*E32/1000</f>
        <v>9927.0030249270203</v>
      </c>
      <c r="P32" s="50">
        <f>M32*$AI$3*'COVID-19'!F31*E32/1000</f>
        <v>19854.006049854041</v>
      </c>
      <c r="Q32" s="50">
        <f>N32*$AI$3*'COVID-19'!F31*E32/1000</f>
        <v>28895.584283063996</v>
      </c>
      <c r="R32" s="50">
        <f t="shared" si="6"/>
        <v>68.992671023242778</v>
      </c>
      <c r="S32" s="52">
        <f t="shared" si="2"/>
        <v>137.98534204648556</v>
      </c>
      <c r="T32" s="52">
        <f t="shared" si="2"/>
        <v>200.82431076729478</v>
      </c>
      <c r="U32" s="52">
        <f t="shared" si="7"/>
        <v>4692.9906800342487</v>
      </c>
      <c r="V32" s="52">
        <f t="shared" si="8"/>
        <v>9385.9813600684975</v>
      </c>
      <c r="W32" s="52">
        <f t="shared" si="9"/>
        <v>13660.387469818503</v>
      </c>
      <c r="X32" s="52">
        <f t="shared" si="10"/>
        <v>1577.4007806609036</v>
      </c>
      <c r="Y32" s="52">
        <f t="shared" si="11"/>
        <v>3154.8015613218072</v>
      </c>
      <c r="Z32" s="52">
        <f t="shared" si="12"/>
        <v>4591.5083425788689</v>
      </c>
      <c r="AA32" s="52">
        <f t="shared" si="13"/>
        <v>2833.6630134654179</v>
      </c>
      <c r="AB32" s="52">
        <f t="shared" si="3"/>
        <v>5667.3260269308357</v>
      </c>
      <c r="AC32" s="52">
        <f t="shared" si="3"/>
        <v>8248.2445336006185</v>
      </c>
      <c r="AD32" s="52">
        <f t="shared" si="14"/>
        <v>753.95587974320722</v>
      </c>
      <c r="AE32" s="52">
        <f t="shared" si="4"/>
        <v>1507.9117594864144</v>
      </c>
      <c r="AF32" s="52">
        <f t="shared" si="4"/>
        <v>2194.6196262987105</v>
      </c>
    </row>
    <row r="33" spans="1:32" ht="15">
      <c r="A33" s="2" t="s">
        <v>50</v>
      </c>
      <c r="B33" s="34">
        <v>61.576999999999998</v>
      </c>
      <c r="C33" s="27">
        <v>0.13</v>
      </c>
      <c r="D33" s="27">
        <f t="shared" si="15"/>
        <v>1.804756</v>
      </c>
      <c r="E33" s="44">
        <v>0.2</v>
      </c>
      <c r="F33" s="28">
        <f>D33*'COVID-19'!F32*E33*$AI$3/1000</f>
        <v>2974.7840071656005</v>
      </c>
      <c r="G33" s="49">
        <v>25</v>
      </c>
      <c r="H33" s="38">
        <v>4</v>
      </c>
      <c r="I33" s="38">
        <v>33</v>
      </c>
      <c r="J33" s="46">
        <v>66</v>
      </c>
      <c r="K33" s="48">
        <v>84.182096928571454</v>
      </c>
      <c r="L33" s="187">
        <f t="shared" si="5"/>
        <v>0.14889237000000002</v>
      </c>
      <c r="M33" s="51">
        <f t="shared" si="0"/>
        <v>0.29778474000000005</v>
      </c>
      <c r="N33" s="51">
        <f t="shared" si="1"/>
        <v>0.37982036131105235</v>
      </c>
      <c r="O33" s="46">
        <f>L33*$AI$3*'COVID-19'!F32*E33/1000</f>
        <v>245.41968059116206</v>
      </c>
      <c r="P33" s="50">
        <f>M33*$AI$3*'COVID-19'!F32*E33/1000</f>
        <v>490.83936118232413</v>
      </c>
      <c r="Q33" s="50">
        <f>N33*$AI$3*'COVID-19'!F32*E33/1000</f>
        <v>626.05888908194697</v>
      </c>
      <c r="R33" s="50">
        <f t="shared" si="6"/>
        <v>1.7056667801085763</v>
      </c>
      <c r="S33" s="52">
        <f t="shared" si="2"/>
        <v>3.4113335602171526</v>
      </c>
      <c r="T33" s="52">
        <f t="shared" si="2"/>
        <v>4.3511092791195312</v>
      </c>
      <c r="U33" s="52">
        <f t="shared" si="7"/>
        <v>116.02215399947187</v>
      </c>
      <c r="V33" s="52">
        <f t="shared" si="8"/>
        <v>232.04430799894374</v>
      </c>
      <c r="W33" s="52">
        <f t="shared" si="9"/>
        <v>295.96933981349042</v>
      </c>
      <c r="X33" s="52">
        <f t="shared" si="10"/>
        <v>38.997187245935649</v>
      </c>
      <c r="Y33" s="52">
        <f t="shared" si="11"/>
        <v>77.994374491871298</v>
      </c>
      <c r="Z33" s="52">
        <f t="shared" si="12"/>
        <v>99.480757475121379</v>
      </c>
      <c r="AA33" s="52">
        <f t="shared" si="13"/>
        <v>70.05504782474722</v>
      </c>
      <c r="AB33" s="52">
        <f t="shared" si="3"/>
        <v>140.11009564949444</v>
      </c>
      <c r="AC33" s="52">
        <f t="shared" si="3"/>
        <v>178.70850988844177</v>
      </c>
      <c r="AD33" s="52">
        <f t="shared" si="14"/>
        <v>18.639624740898757</v>
      </c>
      <c r="AE33" s="52">
        <f t="shared" si="4"/>
        <v>37.279249481797514</v>
      </c>
      <c r="AF33" s="52">
        <f t="shared" si="4"/>
        <v>47.54917262577387</v>
      </c>
    </row>
    <row r="34" spans="1:32" ht="15">
      <c r="A34" s="2" t="s">
        <v>51</v>
      </c>
      <c r="B34" s="34">
        <v>61.584000000000003</v>
      </c>
      <c r="C34" s="27">
        <v>0.1</v>
      </c>
      <c r="D34" s="27">
        <f t="shared" si="15"/>
        <v>1.7863520000000002</v>
      </c>
      <c r="E34" s="44">
        <v>0.2</v>
      </c>
      <c r="F34" s="28">
        <f>D34*'COVID-19'!F33*E34*$AI$3/1000</f>
        <v>2317.0382367264006</v>
      </c>
      <c r="G34" s="49">
        <v>25</v>
      </c>
      <c r="H34" s="38">
        <v>4</v>
      </c>
      <c r="I34" s="38">
        <v>33</v>
      </c>
      <c r="J34" s="46">
        <v>66</v>
      </c>
      <c r="K34" s="48">
        <v>84.182096928571454</v>
      </c>
      <c r="L34" s="187">
        <f t="shared" si="5"/>
        <v>0.14737404000000001</v>
      </c>
      <c r="M34" s="51">
        <f t="shared" si="0"/>
        <v>0.29474808000000002</v>
      </c>
      <c r="N34" s="51">
        <f t="shared" si="1"/>
        <v>0.37594714303136872</v>
      </c>
      <c r="O34" s="46">
        <f>L34*$AI$3*'COVID-19'!F33*E34/1000</f>
        <v>191.15565452992803</v>
      </c>
      <c r="P34" s="50">
        <f>M34*$AI$3*'COVID-19'!F33*E34/1000</f>
        <v>382.31130905985606</v>
      </c>
      <c r="Q34" s="50">
        <f>N34*$AI$3*'COVID-19'!F33*E34/1000</f>
        <v>487.6328435782703</v>
      </c>
      <c r="R34" s="50">
        <f t="shared" si="6"/>
        <v>1.3285317989829997</v>
      </c>
      <c r="S34" s="52">
        <f t="shared" si="2"/>
        <v>2.6570635979659993</v>
      </c>
      <c r="T34" s="52">
        <f t="shared" si="2"/>
        <v>3.3890482628689784</v>
      </c>
      <c r="U34" s="52">
        <f t="shared" si="7"/>
        <v>90.368835679023462</v>
      </c>
      <c r="V34" s="52">
        <f t="shared" si="8"/>
        <v>180.73767135804692</v>
      </c>
      <c r="W34" s="52">
        <f t="shared" si="9"/>
        <v>230.52842680162729</v>
      </c>
      <c r="X34" s="52">
        <f t="shared" si="10"/>
        <v>30.374633504805566</v>
      </c>
      <c r="Y34" s="52">
        <f t="shared" si="11"/>
        <v>60.749267009611131</v>
      </c>
      <c r="Z34" s="52">
        <f t="shared" si="12"/>
        <v>77.484858844587151</v>
      </c>
      <c r="AA34" s="52">
        <f t="shared" si="13"/>
        <v>54.565381585567955</v>
      </c>
      <c r="AB34" s="52">
        <f t="shared" si="3"/>
        <v>109.13076317113591</v>
      </c>
      <c r="AC34" s="52">
        <f t="shared" si="3"/>
        <v>139.19479519941726</v>
      </c>
      <c r="AD34" s="52">
        <f t="shared" si="14"/>
        <v>14.518271961548033</v>
      </c>
      <c r="AE34" s="52">
        <f t="shared" si="4"/>
        <v>29.036543923096065</v>
      </c>
      <c r="AF34" s="52">
        <f t="shared" si="4"/>
        <v>37.03571446976963</v>
      </c>
    </row>
    <row r="35" spans="1:32" ht="15">
      <c r="A35" s="2" t="s">
        <v>52</v>
      </c>
      <c r="B35" s="35">
        <v>72.980999999999995</v>
      </c>
      <c r="C35" s="30">
        <v>0.19</v>
      </c>
      <c r="D35" s="27">
        <f t="shared" si="15"/>
        <v>2.1612679999999997</v>
      </c>
      <c r="E35" s="44">
        <v>0.2</v>
      </c>
      <c r="F35" s="28">
        <f>D35*'COVID-19'!F34*E35*$AI$3/1000</f>
        <v>9024.3909596367994</v>
      </c>
      <c r="G35" s="49">
        <v>25</v>
      </c>
      <c r="H35" s="38">
        <v>3</v>
      </c>
      <c r="I35" s="38">
        <v>26.5</v>
      </c>
      <c r="J35" s="46">
        <v>53</v>
      </c>
      <c r="K35" s="46">
        <v>69.099999999999994</v>
      </c>
      <c r="L35" s="187">
        <f t="shared" si="5"/>
        <v>0.143184005</v>
      </c>
      <c r="M35" s="51">
        <f t="shared" ref="M35:M66" si="16">D35*G35/100*(J35/100)</f>
        <v>0.28636801000000001</v>
      </c>
      <c r="N35" s="51">
        <f t="shared" ref="N35:N66" si="17">D35*G35/100*(K35/100)</f>
        <v>0.37335904699999994</v>
      </c>
      <c r="O35" s="46">
        <f>L35*$AI$3*'COVID-19'!F34*E35/1000</f>
        <v>597.86590107593804</v>
      </c>
      <c r="P35" s="50">
        <f>M35*$AI$3*'COVID-19'!F34*E35/1000</f>
        <v>1195.7318021518761</v>
      </c>
      <c r="Q35" s="50">
        <f>N35*$AI$3*'COVID-19'!F34*E35/1000</f>
        <v>1558.9635382772569</v>
      </c>
      <c r="R35" s="50">
        <f t="shared" si="6"/>
        <v>4.1551680124777697</v>
      </c>
      <c r="S35" s="52">
        <f t="shared" ref="S35:T98" si="18">P35*$AI$4/100</f>
        <v>8.3103360249555394</v>
      </c>
      <c r="T35" s="52">
        <f t="shared" si="18"/>
        <v>10.834796591026935</v>
      </c>
      <c r="U35" s="52">
        <f t="shared" si="7"/>
        <v>282.64110473364968</v>
      </c>
      <c r="V35" s="52">
        <f t="shared" si="8"/>
        <v>565.28220946729937</v>
      </c>
      <c r="W35" s="52">
        <f t="shared" si="9"/>
        <v>737.00001272057318</v>
      </c>
      <c r="X35" s="52">
        <f t="shared" si="10"/>
        <v>95.000891680966561</v>
      </c>
      <c r="Y35" s="52">
        <f t="shared" si="11"/>
        <v>190.00178336193312</v>
      </c>
      <c r="Z35" s="52">
        <f t="shared" si="12"/>
        <v>247.71930623225614</v>
      </c>
      <c r="AA35" s="52">
        <f t="shared" si="13"/>
        <v>170.66082146212651</v>
      </c>
      <c r="AB35" s="52">
        <f t="shared" si="3"/>
        <v>341.32164292425301</v>
      </c>
      <c r="AC35" s="52">
        <f t="shared" si="3"/>
        <v>445.00614200124301</v>
      </c>
      <c r="AD35" s="52">
        <f t="shared" si="14"/>
        <v>45.407915186717489</v>
      </c>
      <c r="AE35" s="52">
        <f t="shared" si="4"/>
        <v>90.815830373434977</v>
      </c>
      <c r="AF35" s="52">
        <f t="shared" si="4"/>
        <v>118.40328073215765</v>
      </c>
    </row>
    <row r="36" spans="1:32" ht="15">
      <c r="A36" s="2" t="s">
        <v>53</v>
      </c>
      <c r="B36" s="34">
        <v>69.822999999999993</v>
      </c>
      <c r="C36" s="27">
        <v>0.41</v>
      </c>
      <c r="D36" s="27">
        <f t="shared" si="15"/>
        <v>2.209244</v>
      </c>
      <c r="E36" s="44">
        <v>0.2</v>
      </c>
      <c r="F36" s="28">
        <f>D36*'COVID-19'!F35*E36*$AI$3/1000</f>
        <v>23804.268736760801</v>
      </c>
      <c r="G36" s="49">
        <v>25</v>
      </c>
      <c r="H36" s="38">
        <v>3</v>
      </c>
      <c r="I36" s="38">
        <v>26.5</v>
      </c>
      <c r="J36" s="46">
        <v>53</v>
      </c>
      <c r="K36" s="47">
        <v>88.977749900000006</v>
      </c>
      <c r="L36" s="187">
        <f t="shared" si="5"/>
        <v>0.146362415</v>
      </c>
      <c r="M36" s="51">
        <f t="shared" si="16"/>
        <v>0.29272482999999999</v>
      </c>
      <c r="N36" s="51">
        <f t="shared" si="17"/>
        <v>0.49143390025018902</v>
      </c>
      <c r="O36" s="46">
        <f>L36*$AI$3*'COVID-19'!F35*E36/1000</f>
        <v>1577.032803810403</v>
      </c>
      <c r="P36" s="50">
        <f>M36*$AI$3*'COVID-19'!F35*E36/1000</f>
        <v>3154.0656076208061</v>
      </c>
      <c r="Q36" s="50">
        <f>N36*$AI$3*'COVID-19'!F35*E36/1000</f>
        <v>5295.12567552973</v>
      </c>
      <c r="R36" s="50">
        <f t="shared" si="6"/>
        <v>10.960377986482301</v>
      </c>
      <c r="S36" s="52">
        <f t="shared" si="18"/>
        <v>21.920755972964603</v>
      </c>
      <c r="T36" s="52">
        <f t="shared" si="18"/>
        <v>36.801123444931619</v>
      </c>
      <c r="U36" s="52">
        <f t="shared" si="7"/>
        <v>745.54225800136805</v>
      </c>
      <c r="V36" s="52">
        <f t="shared" ref="V36:V66" si="19">P36*$AI$5/100</f>
        <v>1491.0845160027361</v>
      </c>
      <c r="W36" s="52">
        <f t="shared" ref="W36:W66" si="20">Q36*$AI$5/100</f>
        <v>2503.2706631066799</v>
      </c>
      <c r="X36" s="52">
        <f t="shared" si="10"/>
        <v>250.59051252547306</v>
      </c>
      <c r="Y36" s="52">
        <f t="shared" ref="Y36:Y66" si="21">P36*$AI$6/100</f>
        <v>501.18102505094612</v>
      </c>
      <c r="Z36" s="52">
        <f t="shared" ref="Z36:Z66" si="22">Q36*$AI$6/100</f>
        <v>841.39546984167407</v>
      </c>
      <c r="AA36" s="52">
        <f t="shared" si="13"/>
        <v>450.1640138476796</v>
      </c>
      <c r="AB36" s="52">
        <f t="shared" si="3"/>
        <v>900.3280276953592</v>
      </c>
      <c r="AC36" s="52">
        <f t="shared" si="3"/>
        <v>1511.4936240799614</v>
      </c>
      <c r="AD36" s="52">
        <f t="shared" si="14"/>
        <v>119.7756414494001</v>
      </c>
      <c r="AE36" s="52">
        <f t="shared" si="4"/>
        <v>239.5512828988002</v>
      </c>
      <c r="AF36" s="52">
        <f t="shared" si="4"/>
        <v>402.164795056483</v>
      </c>
    </row>
    <row r="37" spans="1:32" ht="15">
      <c r="A37" s="2" t="s">
        <v>54</v>
      </c>
      <c r="B37" s="34">
        <v>59.292000000000002</v>
      </c>
      <c r="C37" s="27">
        <v>0.4</v>
      </c>
      <c r="D37" s="27">
        <f t="shared" si="15"/>
        <v>1.9081760000000001</v>
      </c>
      <c r="E37" s="44">
        <v>0.2</v>
      </c>
      <c r="F37" s="28">
        <f>D37*'COVID-19'!F36*E37*$AI$3/1000</f>
        <v>18911.876617260801</v>
      </c>
      <c r="G37" s="49">
        <v>25</v>
      </c>
      <c r="H37" s="38">
        <v>4</v>
      </c>
      <c r="I37" s="38">
        <v>33</v>
      </c>
      <c r="J37" s="46">
        <v>66</v>
      </c>
      <c r="K37" s="48">
        <v>83.416409099999996</v>
      </c>
      <c r="L37" s="187">
        <f t="shared" si="5"/>
        <v>0.15742452000000001</v>
      </c>
      <c r="M37" s="51">
        <f t="shared" si="16"/>
        <v>0.31484904000000002</v>
      </c>
      <c r="N37" s="51">
        <f t="shared" si="17"/>
        <v>0.397932974627004</v>
      </c>
      <c r="O37" s="46">
        <f>L37*$AI$3*'COVID-19'!F36*E37/1000</f>
        <v>1560.2298209240162</v>
      </c>
      <c r="P37" s="50">
        <f>M37*$AI$3*'COVID-19'!F36*E37/1000</f>
        <v>3120.4596418480323</v>
      </c>
      <c r="Q37" s="50">
        <f>N37*$AI$3*'COVID-19'!F36*E37/1000</f>
        <v>3943.9020918853776</v>
      </c>
      <c r="R37" s="50">
        <f t="shared" si="6"/>
        <v>10.843597255421912</v>
      </c>
      <c r="S37" s="52">
        <f t="shared" si="18"/>
        <v>21.687194510843824</v>
      </c>
      <c r="T37" s="52">
        <f t="shared" si="18"/>
        <v>27.410119538603372</v>
      </c>
      <c r="U37" s="52">
        <f t="shared" si="7"/>
        <v>737.59864784182867</v>
      </c>
      <c r="V37" s="52">
        <f t="shared" si="19"/>
        <v>1475.1972956836573</v>
      </c>
      <c r="W37" s="52">
        <f t="shared" si="20"/>
        <v>1864.4797139388122</v>
      </c>
      <c r="X37" s="52">
        <f t="shared" si="10"/>
        <v>247.92051854482619</v>
      </c>
      <c r="Y37" s="52">
        <f t="shared" si="21"/>
        <v>495.84103708965239</v>
      </c>
      <c r="Z37" s="52">
        <f t="shared" si="22"/>
        <v>626.68604240058653</v>
      </c>
      <c r="AA37" s="52">
        <f t="shared" si="13"/>
        <v>445.36760238276042</v>
      </c>
      <c r="AB37" s="52">
        <f t="shared" si="3"/>
        <v>890.73520476552085</v>
      </c>
      <c r="AC37" s="52">
        <f t="shared" si="3"/>
        <v>1125.7868521286809</v>
      </c>
      <c r="AD37" s="52">
        <f t="shared" si="14"/>
        <v>118.49945489917901</v>
      </c>
      <c r="AE37" s="52">
        <f t="shared" si="4"/>
        <v>236.99890979835803</v>
      </c>
      <c r="AF37" s="52">
        <f t="shared" si="4"/>
        <v>299.53936387869442</v>
      </c>
    </row>
    <row r="38" spans="1:32" ht="15">
      <c r="A38" s="2" t="s">
        <v>55</v>
      </c>
      <c r="B38" s="34">
        <v>82.433999999999997</v>
      </c>
      <c r="C38" s="27">
        <v>18.579999999999998</v>
      </c>
      <c r="D38" s="27">
        <f t="shared" si="15"/>
        <v>13.827751999999998</v>
      </c>
      <c r="E38" s="44">
        <v>0.2</v>
      </c>
      <c r="F38" s="28">
        <f>D38*'COVID-19'!F37*E38*$AI$3/1000</f>
        <v>2441307.9041847955</v>
      </c>
      <c r="G38" s="49">
        <v>25</v>
      </c>
      <c r="H38" s="38">
        <v>1</v>
      </c>
      <c r="I38" s="38">
        <v>0</v>
      </c>
      <c r="J38" s="46">
        <v>0</v>
      </c>
      <c r="K38" s="46">
        <v>5</v>
      </c>
      <c r="L38" s="187">
        <f t="shared" si="5"/>
        <v>0</v>
      </c>
      <c r="M38" s="51">
        <f t="shared" si="16"/>
        <v>0</v>
      </c>
      <c r="N38" s="51">
        <f t="shared" si="17"/>
        <v>0.1728469</v>
      </c>
      <c r="O38" s="46">
        <f>L38*$AI$3*'COVID-19'!F37*E38/1000</f>
        <v>0</v>
      </c>
      <c r="P38" s="50">
        <f>M38*$AI$3*'COVID-19'!F37*E38/1000</f>
        <v>0</v>
      </c>
      <c r="Q38" s="50">
        <f>N38*$AI$3*'COVID-19'!F37*E38/1000</f>
        <v>30516.348802309938</v>
      </c>
      <c r="R38" s="50">
        <f t="shared" si="6"/>
        <v>0</v>
      </c>
      <c r="S38" s="52">
        <f t="shared" si="18"/>
        <v>0</v>
      </c>
      <c r="T38" s="52">
        <f t="shared" si="18"/>
        <v>212.08862417605408</v>
      </c>
      <c r="U38" s="52">
        <f t="shared" si="7"/>
        <v>0</v>
      </c>
      <c r="V38" s="52">
        <f t="shared" si="19"/>
        <v>0</v>
      </c>
      <c r="W38" s="52">
        <f t="shared" si="20"/>
        <v>14426.603896292021</v>
      </c>
      <c r="X38" s="52">
        <f t="shared" si="10"/>
        <v>0</v>
      </c>
      <c r="Y38" s="52">
        <f t="shared" si="21"/>
        <v>0</v>
      </c>
      <c r="Z38" s="52">
        <f t="shared" si="22"/>
        <v>4849.0478246870489</v>
      </c>
      <c r="AA38" s="52">
        <f t="shared" si="13"/>
        <v>0</v>
      </c>
      <c r="AB38" s="52">
        <f t="shared" si="3"/>
        <v>0</v>
      </c>
      <c r="AC38" s="52">
        <f t="shared" si="3"/>
        <v>8710.8917656193717</v>
      </c>
      <c r="AD38" s="52">
        <f t="shared" si="14"/>
        <v>0</v>
      </c>
      <c r="AE38" s="52">
        <f t="shared" si="4"/>
        <v>0</v>
      </c>
      <c r="AF38" s="52">
        <f t="shared" si="4"/>
        <v>2317.7166915354396</v>
      </c>
    </row>
    <row r="39" spans="1:32" ht="15">
      <c r="A39" s="2" t="s">
        <v>56</v>
      </c>
      <c r="B39" s="34">
        <v>83.924000000000007</v>
      </c>
      <c r="C39" s="27">
        <v>6.49</v>
      </c>
      <c r="D39" s="27">
        <f t="shared" si="15"/>
        <v>6.3736720000000009</v>
      </c>
      <c r="E39" s="44">
        <v>0.2</v>
      </c>
      <c r="F39" s="28">
        <f>D39*'COVID-19'!F38*E39*$AI$3/1000</f>
        <v>507.93449322720005</v>
      </c>
      <c r="G39" s="49">
        <v>25</v>
      </c>
      <c r="H39" s="38">
        <v>2</v>
      </c>
      <c r="I39" s="38">
        <v>11.5</v>
      </c>
      <c r="J39" s="46">
        <v>23</v>
      </c>
      <c r="K39" s="46">
        <v>33</v>
      </c>
      <c r="L39" s="187">
        <f t="shared" si="5"/>
        <v>0.18324307000000006</v>
      </c>
      <c r="M39" s="51">
        <f t="shared" si="16"/>
        <v>0.36648614000000013</v>
      </c>
      <c r="N39" s="51">
        <f t="shared" si="17"/>
        <v>0.52582794000000022</v>
      </c>
      <c r="O39" s="46">
        <f>L39*$AI$3*'COVID-19'!F38*E39/1000</f>
        <v>14.603116680282007</v>
      </c>
      <c r="P39" s="50">
        <f>M39*$AI$3*'COVID-19'!F38*E39/1000</f>
        <v>29.206233360564013</v>
      </c>
      <c r="Q39" s="50">
        <f>N39*$AI$3*'COVID-19'!F38*E39/1000</f>
        <v>41.904595691244026</v>
      </c>
      <c r="R39" s="50">
        <f t="shared" si="6"/>
        <v>0.10149166092795994</v>
      </c>
      <c r="S39" s="52">
        <f t="shared" si="18"/>
        <v>0.20298332185591988</v>
      </c>
      <c r="T39" s="52">
        <f t="shared" si="18"/>
        <v>0.29123694005414597</v>
      </c>
      <c r="U39" s="52">
        <f t="shared" si="7"/>
        <v>6.9036234106033181</v>
      </c>
      <c r="V39" s="52">
        <f t="shared" si="19"/>
        <v>13.807246821206636</v>
      </c>
      <c r="W39" s="52">
        <f t="shared" si="20"/>
        <v>19.810397613035615</v>
      </c>
      <c r="X39" s="52">
        <f t="shared" si="10"/>
        <v>2.3204352404968107</v>
      </c>
      <c r="Y39" s="52">
        <f t="shared" si="21"/>
        <v>4.6408704809936214</v>
      </c>
      <c r="Z39" s="52">
        <f t="shared" si="22"/>
        <v>6.6586402553386757</v>
      </c>
      <c r="AA39" s="52">
        <f t="shared" si="13"/>
        <v>4.1684596563864993</v>
      </c>
      <c r="AB39" s="52">
        <f t="shared" si="3"/>
        <v>8.3369193127729986</v>
      </c>
      <c r="AC39" s="52">
        <f t="shared" si="3"/>
        <v>11.961666840065609</v>
      </c>
      <c r="AD39" s="52">
        <f t="shared" si="14"/>
        <v>1.1091067118674183</v>
      </c>
      <c r="AE39" s="52">
        <f t="shared" si="4"/>
        <v>2.2182134237348365</v>
      </c>
      <c r="AF39" s="52">
        <f t="shared" si="4"/>
        <v>3.1826540427499839</v>
      </c>
    </row>
    <row r="40" spans="1:32" ht="15">
      <c r="A40" s="2" t="s">
        <v>57</v>
      </c>
      <c r="B40" s="34">
        <v>53.283000000000001</v>
      </c>
      <c r="C40" s="27">
        <v>0.12</v>
      </c>
      <c r="D40" s="27">
        <f t="shared" si="15"/>
        <v>1.566324</v>
      </c>
      <c r="E40" s="44">
        <v>0.2</v>
      </c>
      <c r="F40" s="28">
        <f>D40*'COVID-19'!F39*E40*$AI$3/1000</f>
        <v>2118.2499011448003</v>
      </c>
      <c r="G40" s="49">
        <v>25</v>
      </c>
      <c r="H40" s="38">
        <v>4</v>
      </c>
      <c r="I40" s="38">
        <v>33</v>
      </c>
      <c r="J40" s="46">
        <v>66</v>
      </c>
      <c r="K40" s="48">
        <v>84.182096928571454</v>
      </c>
      <c r="L40" s="187">
        <f t="shared" si="5"/>
        <v>0.12922173000000003</v>
      </c>
      <c r="M40" s="51">
        <f t="shared" si="16"/>
        <v>0.25844346000000007</v>
      </c>
      <c r="N40" s="51">
        <f t="shared" si="17"/>
        <v>0.32964109697386945</v>
      </c>
      <c r="O40" s="46">
        <f>L40*$AI$3*'COVID-19'!F39*E40/1000</f>
        <v>174.75561684444605</v>
      </c>
      <c r="P40" s="50">
        <f>M40*$AI$3*'COVID-19'!F39*E40/1000</f>
        <v>349.5112336888921</v>
      </c>
      <c r="Q40" s="50">
        <f>N40*$AI$3*'COVID-19'!F39*E40/1000</f>
        <v>445.79679624277122</v>
      </c>
      <c r="R40" s="50">
        <f t="shared" si="6"/>
        <v>1.2145515370689</v>
      </c>
      <c r="S40" s="52">
        <f t="shared" si="18"/>
        <v>2.4291030741377999</v>
      </c>
      <c r="T40" s="52">
        <f t="shared" si="18"/>
        <v>3.0982877338872599</v>
      </c>
      <c r="U40" s="52">
        <f t="shared" si="7"/>
        <v>82.61571786321187</v>
      </c>
      <c r="V40" s="52">
        <f t="shared" si="19"/>
        <v>165.23143572642374</v>
      </c>
      <c r="W40" s="52">
        <f t="shared" si="20"/>
        <v>210.75043542377011</v>
      </c>
      <c r="X40" s="52">
        <f t="shared" si="10"/>
        <v>27.768667516582479</v>
      </c>
      <c r="Y40" s="52">
        <f t="shared" si="21"/>
        <v>55.537335033164958</v>
      </c>
      <c r="Z40" s="52">
        <f t="shared" si="22"/>
        <v>70.83711092297635</v>
      </c>
      <c r="AA40" s="52">
        <f t="shared" si="13"/>
        <v>49.883990828247121</v>
      </c>
      <c r="AB40" s="52">
        <f t="shared" si="3"/>
        <v>99.767981656494243</v>
      </c>
      <c r="AC40" s="52">
        <f t="shared" si="3"/>
        <v>127.25269548749905</v>
      </c>
      <c r="AD40" s="52">
        <f t="shared" si="14"/>
        <v>13.272689099335677</v>
      </c>
      <c r="AE40" s="52">
        <f t="shared" si="4"/>
        <v>26.545378198671354</v>
      </c>
      <c r="AF40" s="52">
        <f t="shared" si="4"/>
        <v>33.858266674638472</v>
      </c>
    </row>
    <row r="41" spans="1:32" ht="15">
      <c r="A41" s="2" t="s">
        <v>58</v>
      </c>
      <c r="B41" s="34">
        <v>54.238999999999997</v>
      </c>
      <c r="C41" s="27">
        <v>0.11</v>
      </c>
      <c r="D41" s="27">
        <f t="shared" si="15"/>
        <v>1.586892</v>
      </c>
      <c r="E41" s="44">
        <v>0.2</v>
      </c>
      <c r="F41" s="28">
        <f>D41*'COVID-19'!F40*E41*$AI$3/1000</f>
        <v>950.86092572400003</v>
      </c>
      <c r="G41" s="49">
        <v>25</v>
      </c>
      <c r="H41" s="38">
        <v>4</v>
      </c>
      <c r="I41" s="38">
        <v>33</v>
      </c>
      <c r="J41" s="46">
        <v>66</v>
      </c>
      <c r="K41" s="48">
        <v>84.182096928571454</v>
      </c>
      <c r="L41" s="187">
        <f t="shared" si="5"/>
        <v>0.13091859</v>
      </c>
      <c r="M41" s="51">
        <f t="shared" si="16"/>
        <v>0.26183718</v>
      </c>
      <c r="N41" s="51">
        <f t="shared" si="17"/>
        <v>0.33396974039793653</v>
      </c>
      <c r="O41" s="46">
        <f>L41*$AI$3*'COVID-19'!F40*E41/1000</f>
        <v>78.446026372230008</v>
      </c>
      <c r="P41" s="50">
        <f>M41*$AI$3*'COVID-19'!F40*E41/1000</f>
        <v>156.89205274446002</v>
      </c>
      <c r="Q41" s="50">
        <f>N41*$AI$3*'COVID-19'!F40*E41/1000</f>
        <v>200.1136665372224</v>
      </c>
      <c r="R41" s="50">
        <f t="shared" si="6"/>
        <v>0.54519988328699853</v>
      </c>
      <c r="S41" s="52">
        <f t="shared" si="18"/>
        <v>1.0903997665739971</v>
      </c>
      <c r="T41" s="52">
        <f t="shared" si="18"/>
        <v>1.3907899824336958</v>
      </c>
      <c r="U41" s="52">
        <f t="shared" si="7"/>
        <v>37.085358967471734</v>
      </c>
      <c r="V41" s="52">
        <f t="shared" si="19"/>
        <v>74.170717934943468</v>
      </c>
      <c r="W41" s="52">
        <f t="shared" si="20"/>
        <v>94.603735855471896</v>
      </c>
      <c r="X41" s="52">
        <f t="shared" si="10"/>
        <v>12.46507359054735</v>
      </c>
      <c r="Y41" s="52">
        <f t="shared" si="21"/>
        <v>24.9301471810947</v>
      </c>
      <c r="Z41" s="52">
        <f t="shared" si="22"/>
        <v>31.798061612764641</v>
      </c>
      <c r="AA41" s="52">
        <f t="shared" si="13"/>
        <v>22.392418227953058</v>
      </c>
      <c r="AB41" s="52">
        <f t="shared" si="3"/>
        <v>44.784836455906117</v>
      </c>
      <c r="AC41" s="52">
        <f t="shared" si="3"/>
        <v>57.122446113050138</v>
      </c>
      <c r="AD41" s="52">
        <f t="shared" si="14"/>
        <v>5.9579757029708684</v>
      </c>
      <c r="AE41" s="52">
        <f t="shared" si="4"/>
        <v>11.915951405941737</v>
      </c>
      <c r="AF41" s="52">
        <f t="shared" si="4"/>
        <v>15.19863297350204</v>
      </c>
    </row>
    <row r="42" spans="1:32" ht="15">
      <c r="A42" s="2" t="s">
        <v>59</v>
      </c>
      <c r="B42" s="34">
        <v>80.180999999999997</v>
      </c>
      <c r="C42" s="27">
        <v>4.46</v>
      </c>
      <c r="D42" s="27">
        <f t="shared" si="15"/>
        <v>5.0102679999999999</v>
      </c>
      <c r="E42" s="44">
        <v>0.2</v>
      </c>
      <c r="F42" s="28">
        <f>D42*'COVID-19'!F41*E42*$AI$3/1000</f>
        <v>983939.89392709767</v>
      </c>
      <c r="G42" s="49">
        <v>25</v>
      </c>
      <c r="H42" s="38">
        <v>2</v>
      </c>
      <c r="I42" s="38">
        <v>11.5</v>
      </c>
      <c r="J42" s="46">
        <v>23</v>
      </c>
      <c r="K42" s="46">
        <v>33</v>
      </c>
      <c r="L42" s="187">
        <f t="shared" si="5"/>
        <v>0.14404520500000001</v>
      </c>
      <c r="M42" s="51">
        <f t="shared" si="16"/>
        <v>0.28809041000000002</v>
      </c>
      <c r="N42" s="51">
        <f t="shared" si="17"/>
        <v>0.41334711000000002</v>
      </c>
      <c r="O42" s="46">
        <f>L42*$AI$3*'COVID-19'!F41*E42/1000</f>
        <v>28288.271950404061</v>
      </c>
      <c r="P42" s="50">
        <f>M42*$AI$3*'COVID-19'!F41*E42/1000</f>
        <v>56576.543900808123</v>
      </c>
      <c r="Q42" s="50">
        <f>N42*$AI$3*'COVID-19'!F41*E42/1000</f>
        <v>81175.041248985552</v>
      </c>
      <c r="R42" s="50">
        <f t="shared" si="6"/>
        <v>196.60349005530821</v>
      </c>
      <c r="S42" s="52">
        <f t="shared" si="18"/>
        <v>393.20698011061643</v>
      </c>
      <c r="T42" s="52">
        <f t="shared" si="18"/>
        <v>564.16653668044955</v>
      </c>
      <c r="U42" s="52">
        <f t="shared" si="7"/>
        <v>13373.280564553519</v>
      </c>
      <c r="V42" s="52">
        <f t="shared" si="19"/>
        <v>26746.561129107038</v>
      </c>
      <c r="W42" s="52">
        <f t="shared" si="20"/>
        <v>38375.500750457919</v>
      </c>
      <c r="X42" s="52">
        <f t="shared" si="10"/>
        <v>4495.006412919206</v>
      </c>
      <c r="Y42" s="52">
        <f t="shared" si="21"/>
        <v>8990.012825838412</v>
      </c>
      <c r="Z42" s="52">
        <f t="shared" si="22"/>
        <v>12898.714054463804</v>
      </c>
      <c r="AA42" s="52">
        <f t="shared" si="13"/>
        <v>8074.8872282428401</v>
      </c>
      <c r="AB42" s="52">
        <f t="shared" si="3"/>
        <v>16149.77445648568</v>
      </c>
      <c r="AC42" s="52">
        <f t="shared" si="3"/>
        <v>23171.415524522927</v>
      </c>
      <c r="AD42" s="52">
        <f t="shared" si="14"/>
        <v>2148.4942546331886</v>
      </c>
      <c r="AE42" s="52">
        <f t="shared" si="4"/>
        <v>4296.9885092663772</v>
      </c>
      <c r="AF42" s="52">
        <f t="shared" si="4"/>
        <v>6165.2443828604519</v>
      </c>
    </row>
    <row r="43" spans="1:32" ht="15">
      <c r="A43" s="2" t="s">
        <v>60</v>
      </c>
      <c r="B43" s="34">
        <v>76.912000000000006</v>
      </c>
      <c r="C43" s="27">
        <v>7.38</v>
      </c>
      <c r="D43" s="27">
        <f t="shared" si="15"/>
        <v>6.7291360000000005</v>
      </c>
      <c r="E43" s="44">
        <v>0.2</v>
      </c>
      <c r="F43" s="28">
        <f>D43*'COVID-19'!F42*E43*$AI$3/1000</f>
        <v>76558.526916774412</v>
      </c>
      <c r="G43" s="49">
        <v>25</v>
      </c>
      <c r="H43" s="38">
        <v>2</v>
      </c>
      <c r="I43" s="38">
        <v>11.5</v>
      </c>
      <c r="J43" s="46">
        <v>23</v>
      </c>
      <c r="K43" s="48">
        <v>76.3092106</v>
      </c>
      <c r="L43" s="187">
        <f t="shared" si="5"/>
        <v>0.19346266000000001</v>
      </c>
      <c r="M43" s="51">
        <f t="shared" si="16"/>
        <v>0.38692532000000002</v>
      </c>
      <c r="N43" s="51">
        <f t="shared" si="17"/>
        <v>1.283737640450104</v>
      </c>
      <c r="O43" s="46">
        <f>L43*$AI$3*'COVID-19'!F42*E43/1000</f>
        <v>2201.0576488572642</v>
      </c>
      <c r="P43" s="50">
        <f>M43*$AI$3*'COVID-19'!F42*E43/1000</f>
        <v>4402.1152977145284</v>
      </c>
      <c r="Q43" s="50">
        <f>N43*$AI$3*'COVID-19'!F42*E43/1000</f>
        <v>14605.301884294768</v>
      </c>
      <c r="R43" s="50">
        <f t="shared" si="6"/>
        <v>15.297350659557985</v>
      </c>
      <c r="S43" s="52">
        <f t="shared" si="18"/>
        <v>30.59470131911597</v>
      </c>
      <c r="T43" s="52">
        <f t="shared" si="18"/>
        <v>101.50684809584864</v>
      </c>
      <c r="U43" s="52">
        <f t="shared" si="7"/>
        <v>1040.5500034972717</v>
      </c>
      <c r="V43" s="52">
        <f t="shared" si="19"/>
        <v>2081.1000069945435</v>
      </c>
      <c r="W43" s="52">
        <f t="shared" si="20"/>
        <v>6904.6564658003508</v>
      </c>
      <c r="X43" s="52">
        <f t="shared" si="10"/>
        <v>349.74806040341929</v>
      </c>
      <c r="Y43" s="52">
        <f t="shared" si="21"/>
        <v>699.49612080683858</v>
      </c>
      <c r="Z43" s="52">
        <f t="shared" si="22"/>
        <v>2320.7824694144383</v>
      </c>
      <c r="AA43" s="52">
        <f t="shared" si="13"/>
        <v>628.29190586630614</v>
      </c>
      <c r="AB43" s="52">
        <f t="shared" si="3"/>
        <v>1256.5838117326123</v>
      </c>
      <c r="AC43" s="52">
        <f t="shared" si="3"/>
        <v>4169.0834228719414</v>
      </c>
      <c r="AD43" s="52">
        <f t="shared" si="14"/>
        <v>167.17032843070919</v>
      </c>
      <c r="AE43" s="52">
        <f t="shared" si="4"/>
        <v>334.34065686141838</v>
      </c>
      <c r="AF43" s="52">
        <f t="shared" si="4"/>
        <v>1109.2726781121876</v>
      </c>
    </row>
    <row r="44" spans="1:32" ht="15">
      <c r="A44" s="2" t="s">
        <v>61</v>
      </c>
      <c r="B44" s="34">
        <v>77.287000000000006</v>
      </c>
      <c r="C44" s="27">
        <v>1.61</v>
      </c>
      <c r="D44" s="27">
        <f t="shared" si="15"/>
        <v>3.1622360000000005</v>
      </c>
      <c r="E44" s="44">
        <v>0.2</v>
      </c>
      <c r="F44" s="28">
        <f>D44*'COVID-19'!F43*E44*$AI$3/1000</f>
        <v>1858516.7649527867</v>
      </c>
      <c r="G44" s="49">
        <v>25</v>
      </c>
      <c r="H44" s="38">
        <v>2</v>
      </c>
      <c r="I44" s="38">
        <v>11.5</v>
      </c>
      <c r="J44" s="46">
        <v>23</v>
      </c>
      <c r="K44" s="46">
        <v>33</v>
      </c>
      <c r="L44" s="187">
        <f t="shared" si="5"/>
        <v>9.0914285000000011E-2</v>
      </c>
      <c r="M44" s="51">
        <f t="shared" si="16"/>
        <v>0.18182857000000002</v>
      </c>
      <c r="N44" s="51">
        <f t="shared" si="17"/>
        <v>0.26088447000000003</v>
      </c>
      <c r="O44" s="46">
        <f>L44*$AI$3*'COVID-19'!F43*E44/1000</f>
        <v>53432.356992392619</v>
      </c>
      <c r="P44" s="50">
        <f>M44*$AI$3*'COVID-19'!F43*E44/1000</f>
        <v>106864.71398478524</v>
      </c>
      <c r="Q44" s="50">
        <f>N44*$AI$3*'COVID-19'!F43*E44/1000</f>
        <v>153327.6331086049</v>
      </c>
      <c r="R44" s="50">
        <f t="shared" si="6"/>
        <v>371.35488109712867</v>
      </c>
      <c r="S44" s="52">
        <f t="shared" si="18"/>
        <v>742.70976219425734</v>
      </c>
      <c r="T44" s="52">
        <f t="shared" si="18"/>
        <v>1065.6270501048039</v>
      </c>
      <c r="U44" s="52">
        <f t="shared" si="7"/>
        <v>25260.146768153609</v>
      </c>
      <c r="V44" s="52">
        <f t="shared" si="19"/>
        <v>50520.293536307217</v>
      </c>
      <c r="W44" s="52">
        <f t="shared" si="20"/>
        <v>72485.638552092962</v>
      </c>
      <c r="X44" s="52">
        <f t="shared" si="10"/>
        <v>8490.4015260911874</v>
      </c>
      <c r="Y44" s="52">
        <f t="shared" si="21"/>
        <v>16980.803052182375</v>
      </c>
      <c r="Z44" s="52">
        <f t="shared" si="22"/>
        <v>24363.760900957321</v>
      </c>
      <c r="AA44" s="52">
        <f t="shared" si="13"/>
        <v>15252.266303478475</v>
      </c>
      <c r="AB44" s="52">
        <f t="shared" si="3"/>
        <v>30504.532606956949</v>
      </c>
      <c r="AC44" s="52">
        <f t="shared" si="3"/>
        <v>43767.372870851272</v>
      </c>
      <c r="AD44" s="52">
        <f t="shared" si="14"/>
        <v>4058.1875135722194</v>
      </c>
      <c r="AE44" s="52">
        <f t="shared" si="4"/>
        <v>8116.3750271444387</v>
      </c>
      <c r="AF44" s="52">
        <f t="shared" si="4"/>
        <v>11645.233734598542</v>
      </c>
    </row>
    <row r="45" spans="1:32" ht="15">
      <c r="A45" s="2" t="s">
        <v>62</v>
      </c>
      <c r="B45" s="34">
        <v>64.320999999999998</v>
      </c>
      <c r="C45" s="27">
        <v>0.14000000000000001</v>
      </c>
      <c r="D45" s="27">
        <f t="shared" si="15"/>
        <v>1.887788</v>
      </c>
      <c r="E45" s="44">
        <v>0.2</v>
      </c>
      <c r="F45" s="28">
        <f>D45*'COVID-19'!F44*E45*$AI$3/1000</f>
        <v>918.99407628000006</v>
      </c>
      <c r="G45" s="49">
        <v>25</v>
      </c>
      <c r="H45" s="38">
        <v>4</v>
      </c>
      <c r="I45" s="38">
        <v>33</v>
      </c>
      <c r="J45" s="46">
        <v>66</v>
      </c>
      <c r="K45" s="48">
        <v>84.87306559999999</v>
      </c>
      <c r="L45" s="187">
        <f t="shared" si="5"/>
        <v>0.15574251</v>
      </c>
      <c r="M45" s="51">
        <f t="shared" si="16"/>
        <v>0.31148502</v>
      </c>
      <c r="N45" s="51">
        <f t="shared" si="17"/>
        <v>0.40055588690723187</v>
      </c>
      <c r="O45" s="46">
        <f>L45*$AI$3*'COVID-19'!F44*E45/1000</f>
        <v>75.817011293100009</v>
      </c>
      <c r="P45" s="50">
        <f>M45*$AI$3*'COVID-19'!F44*E45/1000</f>
        <v>151.63402258620002</v>
      </c>
      <c r="Q45" s="50">
        <f>N45*$AI$3*'COVID-19'!F44*E45/1000</f>
        <v>194.99461130530958</v>
      </c>
      <c r="R45" s="50">
        <f t="shared" si="6"/>
        <v>0.52692822848704501</v>
      </c>
      <c r="S45" s="52">
        <f t="shared" si="18"/>
        <v>1.05385645697409</v>
      </c>
      <c r="T45" s="52">
        <f t="shared" si="18"/>
        <v>1.3552125485719015</v>
      </c>
      <c r="U45" s="52">
        <f t="shared" si="7"/>
        <v>35.842492088813032</v>
      </c>
      <c r="V45" s="52">
        <f t="shared" si="19"/>
        <v>71.684984177626063</v>
      </c>
      <c r="W45" s="52">
        <f t="shared" si="20"/>
        <v>92.183702494585106</v>
      </c>
      <c r="X45" s="52">
        <f t="shared" si="10"/>
        <v>12.047323094473592</v>
      </c>
      <c r="Y45" s="52">
        <f t="shared" si="21"/>
        <v>24.094646188947184</v>
      </c>
      <c r="Z45" s="52">
        <f t="shared" si="22"/>
        <v>30.984643736413691</v>
      </c>
      <c r="AA45" s="52">
        <f t="shared" si="13"/>
        <v>21.641965873615401</v>
      </c>
      <c r="AB45" s="52">
        <f t="shared" si="3"/>
        <v>43.283931747230803</v>
      </c>
      <c r="AC45" s="52">
        <f t="shared" si="3"/>
        <v>55.66121179710062</v>
      </c>
      <c r="AD45" s="52">
        <f t="shared" si="14"/>
        <v>5.7583020077109452</v>
      </c>
      <c r="AE45" s="52">
        <f t="shared" si="4"/>
        <v>11.51660401542189</v>
      </c>
      <c r="AF45" s="52">
        <f t="shared" si="4"/>
        <v>14.809840728638262</v>
      </c>
    </row>
    <row r="46" spans="1:32" ht="15">
      <c r="A46" s="14" t="s">
        <v>64</v>
      </c>
      <c r="B46" s="34">
        <v>80.278999999999996</v>
      </c>
      <c r="C46" s="27">
        <v>1.7</v>
      </c>
      <c r="D46" s="27">
        <f t="shared" si="15"/>
        <v>3.301812</v>
      </c>
      <c r="E46" s="44">
        <v>0.2</v>
      </c>
      <c r="F46" s="28">
        <f>D46*'COVID-19'!F45*E46*$AI$3/1000</f>
        <v>174883.01299415281</v>
      </c>
      <c r="G46" s="49">
        <v>25</v>
      </c>
      <c r="H46" s="38">
        <v>2</v>
      </c>
      <c r="I46" s="38">
        <v>11.5</v>
      </c>
      <c r="J46" s="46">
        <v>23</v>
      </c>
      <c r="K46" s="46">
        <v>33</v>
      </c>
      <c r="L46" s="187">
        <f t="shared" si="5"/>
        <v>9.4927095000000003E-2</v>
      </c>
      <c r="M46" s="51">
        <f t="shared" si="16"/>
        <v>0.18985419000000001</v>
      </c>
      <c r="N46" s="51">
        <f t="shared" si="17"/>
        <v>0.27239949000000002</v>
      </c>
      <c r="O46" s="46">
        <f>L46*$AI$3*'COVID-19'!F45*E46/1000</f>
        <v>5027.8866235818932</v>
      </c>
      <c r="P46" s="50">
        <f>M46*$AI$3*'COVID-19'!F45*E46/1000</f>
        <v>10055.773247163786</v>
      </c>
      <c r="Q46" s="50">
        <f>N46*$AI$3*'COVID-19'!F45*E46/1000</f>
        <v>14427.848572017609</v>
      </c>
      <c r="R46" s="50">
        <f t="shared" si="6"/>
        <v>34.943812033894154</v>
      </c>
      <c r="S46" s="52">
        <f t="shared" si="18"/>
        <v>69.887624067788309</v>
      </c>
      <c r="T46" s="52">
        <f t="shared" si="18"/>
        <v>100.27354757552237</v>
      </c>
      <c r="U46" s="52">
        <f t="shared" si="7"/>
        <v>2376.93340129834</v>
      </c>
      <c r="V46" s="52">
        <f t="shared" si="19"/>
        <v>4753.8668025966799</v>
      </c>
      <c r="W46" s="52">
        <f t="shared" si="20"/>
        <v>6820.7654124213241</v>
      </c>
      <c r="X46" s="52">
        <f t="shared" si="10"/>
        <v>798.9311844871628</v>
      </c>
      <c r="Y46" s="52">
        <f t="shared" si="21"/>
        <v>1597.8623689743256</v>
      </c>
      <c r="Z46" s="52">
        <f t="shared" si="22"/>
        <v>2292.5851380935983</v>
      </c>
      <c r="AA46" s="52">
        <f t="shared" si="13"/>
        <v>1435.2102367014515</v>
      </c>
      <c r="AB46" s="52">
        <f t="shared" si="3"/>
        <v>2870.4204734029031</v>
      </c>
      <c r="AC46" s="52">
        <f t="shared" si="3"/>
        <v>4118.4293748824266</v>
      </c>
      <c r="AD46" s="52">
        <f t="shared" si="14"/>
        <v>381.8679890610448</v>
      </c>
      <c r="AE46" s="52">
        <f t="shared" si="4"/>
        <v>763.73597812208959</v>
      </c>
      <c r="AF46" s="52">
        <f t="shared" si="4"/>
        <v>1095.7950990447373</v>
      </c>
    </row>
    <row r="47" spans="1:32" ht="15">
      <c r="A47" s="14" t="s">
        <v>65</v>
      </c>
      <c r="B47" s="35">
        <v>57.783000000000001</v>
      </c>
      <c r="C47" s="30">
        <v>0.42</v>
      </c>
      <c r="D47" s="27">
        <f t="shared" si="15"/>
        <v>1.8783240000000001</v>
      </c>
      <c r="E47" s="44">
        <v>0.2</v>
      </c>
      <c r="F47" s="28">
        <f>D47*'COVID-19'!F46*E47*$AI$3/1000</f>
        <v>12111.675455796001</v>
      </c>
      <c r="G47" s="49">
        <v>25</v>
      </c>
      <c r="H47" s="38">
        <v>3</v>
      </c>
      <c r="I47" s="38">
        <v>26.5</v>
      </c>
      <c r="J47" s="46">
        <v>53</v>
      </c>
      <c r="K47" s="46">
        <v>69.099999999999994</v>
      </c>
      <c r="L47" s="187">
        <f t="shared" si="5"/>
        <v>0.12443896500000001</v>
      </c>
      <c r="M47" s="51">
        <f t="shared" si="16"/>
        <v>0.24887793000000002</v>
      </c>
      <c r="N47" s="51">
        <f t="shared" si="17"/>
        <v>0.32448047099999999</v>
      </c>
      <c r="O47" s="46">
        <f>L47*$AI$3*'COVID-19'!F46*E47/1000</f>
        <v>802.39849894648512</v>
      </c>
      <c r="P47" s="50">
        <f>M47*$AI$3*'COVID-19'!F46*E47/1000</f>
        <v>1604.7969978929702</v>
      </c>
      <c r="Q47" s="50">
        <f>N47*$AI$3*'COVID-19'!F46*E47/1000</f>
        <v>2092.2919349887593</v>
      </c>
      <c r="R47" s="50">
        <f t="shared" si="6"/>
        <v>5.5766695676780715</v>
      </c>
      <c r="S47" s="52">
        <f t="shared" si="18"/>
        <v>11.153339135356143</v>
      </c>
      <c r="T47" s="52">
        <f t="shared" si="18"/>
        <v>14.541428948171877</v>
      </c>
      <c r="U47" s="52">
        <f t="shared" si="7"/>
        <v>379.33389037695082</v>
      </c>
      <c r="V47" s="52">
        <f t="shared" si="19"/>
        <v>758.66778075390164</v>
      </c>
      <c r="W47" s="52">
        <f t="shared" si="20"/>
        <v>989.13101226593585</v>
      </c>
      <c r="X47" s="52">
        <f t="shared" si="10"/>
        <v>127.50112148259649</v>
      </c>
      <c r="Y47" s="52">
        <f t="shared" si="21"/>
        <v>255.00224296519298</v>
      </c>
      <c r="Z47" s="52">
        <f t="shared" si="22"/>
        <v>332.46518846971384</v>
      </c>
      <c r="AA47" s="52">
        <f t="shared" si="13"/>
        <v>229.0446515242742</v>
      </c>
      <c r="AB47" s="52">
        <f t="shared" si="3"/>
        <v>458.0893030485484</v>
      </c>
      <c r="AC47" s="52">
        <f t="shared" si="3"/>
        <v>597.24473284254134</v>
      </c>
      <c r="AD47" s="52">
        <f t="shared" si="14"/>
        <v>60.942165994985544</v>
      </c>
      <c r="AE47" s="52">
        <f t="shared" si="4"/>
        <v>121.88433198997109</v>
      </c>
      <c r="AF47" s="52">
        <f t="shared" si="4"/>
        <v>158.90957246239626</v>
      </c>
    </row>
    <row r="48" spans="1:32" ht="15">
      <c r="A48" s="2" t="s">
        <v>66</v>
      </c>
      <c r="B48" s="34">
        <v>78.488</v>
      </c>
      <c r="C48" s="27">
        <v>4.6100000000000003</v>
      </c>
      <c r="D48" s="27">
        <f t="shared" si="15"/>
        <v>5.0558639999999997</v>
      </c>
      <c r="E48" s="44">
        <v>0.2</v>
      </c>
      <c r="F48" s="28">
        <f>D48*'COVID-19'!F47*E48*$AI$3/1000</f>
        <v>224711.68254559202</v>
      </c>
      <c r="G48" s="49">
        <v>25</v>
      </c>
      <c r="H48" s="38">
        <v>3</v>
      </c>
      <c r="I48" s="38">
        <v>26.5</v>
      </c>
      <c r="J48" s="46">
        <v>53</v>
      </c>
      <c r="K48" s="46">
        <v>63</v>
      </c>
      <c r="L48" s="187">
        <f t="shared" si="5"/>
        <v>0.33495099</v>
      </c>
      <c r="M48" s="51">
        <f t="shared" si="16"/>
        <v>0.66990198000000001</v>
      </c>
      <c r="N48" s="51">
        <f t="shared" si="17"/>
        <v>0.79629857999999998</v>
      </c>
      <c r="O48" s="46">
        <f>L48*$AI$3*'COVID-19'!F47*E48/1000</f>
        <v>14887.148968645472</v>
      </c>
      <c r="P48" s="50">
        <f>M48*$AI$3*'COVID-19'!F47*E48/1000</f>
        <v>29774.297937290943</v>
      </c>
      <c r="Q48" s="50">
        <f>N48*$AI$3*'COVID-19'!F47*E48/1000</f>
        <v>35392.090000930744</v>
      </c>
      <c r="R48" s="50">
        <f t="shared" si="6"/>
        <v>103.46568533208601</v>
      </c>
      <c r="S48" s="52">
        <f t="shared" si="18"/>
        <v>206.93137066417202</v>
      </c>
      <c r="T48" s="52">
        <f t="shared" si="18"/>
        <v>245.97502550646865</v>
      </c>
      <c r="U48" s="52">
        <f t="shared" si="7"/>
        <v>7037.8996749271464</v>
      </c>
      <c r="V48" s="52">
        <f t="shared" si="19"/>
        <v>14075.799349854293</v>
      </c>
      <c r="W48" s="52">
        <f t="shared" si="20"/>
        <v>16731.61054794001</v>
      </c>
      <c r="X48" s="52">
        <f t="shared" si="10"/>
        <v>2365.5679711177654</v>
      </c>
      <c r="Y48" s="52">
        <f t="shared" si="21"/>
        <v>4731.1359422355308</v>
      </c>
      <c r="Z48" s="52">
        <f t="shared" si="22"/>
        <v>5623.8031011478952</v>
      </c>
      <c r="AA48" s="52">
        <f t="shared" si="13"/>
        <v>4249.5366730998503</v>
      </c>
      <c r="AB48" s="52">
        <f t="shared" si="3"/>
        <v>8499.0733461997006</v>
      </c>
      <c r="AC48" s="52">
        <f t="shared" si="3"/>
        <v>10102.672090765682</v>
      </c>
      <c r="AD48" s="52">
        <f t="shared" si="14"/>
        <v>1130.6789641686235</v>
      </c>
      <c r="AE48" s="52">
        <f t="shared" si="4"/>
        <v>2261.3579283372469</v>
      </c>
      <c r="AF48" s="52">
        <f t="shared" si="4"/>
        <v>2688.0292355706897</v>
      </c>
    </row>
    <row r="49" spans="1:34" ht="15">
      <c r="A49" s="2" t="s">
        <v>67</v>
      </c>
      <c r="B49" s="34">
        <v>78.802000000000007</v>
      </c>
      <c r="C49" s="27">
        <v>2.68</v>
      </c>
      <c r="D49" s="27">
        <f t="shared" si="15"/>
        <v>3.8680560000000002</v>
      </c>
      <c r="E49" s="44">
        <v>0.2</v>
      </c>
      <c r="F49" s="28">
        <f>D49*'COVID-19'!F48*E49*$AI$3/1000</f>
        <v>271199.23024862888</v>
      </c>
      <c r="G49" s="49">
        <v>25</v>
      </c>
      <c r="H49" s="38">
        <v>2</v>
      </c>
      <c r="I49" s="38">
        <v>11.5</v>
      </c>
      <c r="J49" s="46">
        <v>23</v>
      </c>
      <c r="K49" s="46">
        <v>33</v>
      </c>
      <c r="L49" s="187">
        <f t="shared" si="5"/>
        <v>0.11120661000000001</v>
      </c>
      <c r="M49" s="51">
        <f t="shared" si="16"/>
        <v>0.22241322000000002</v>
      </c>
      <c r="N49" s="51">
        <f t="shared" si="17"/>
        <v>0.31911462000000002</v>
      </c>
      <c r="O49" s="46">
        <f>L49*$AI$3*'COVID-19'!F48*E49/1000</f>
        <v>7796.977869648078</v>
      </c>
      <c r="P49" s="50">
        <f>M49*$AI$3*'COVID-19'!F48*E49/1000</f>
        <v>15593.955739296156</v>
      </c>
      <c r="Q49" s="50">
        <f>N49*$AI$3*'COVID-19'!F48*E49/1000</f>
        <v>22373.93649551188</v>
      </c>
      <c r="R49" s="50">
        <f t="shared" si="6"/>
        <v>54.188996194054134</v>
      </c>
      <c r="S49" s="52">
        <f t="shared" si="18"/>
        <v>108.37799238810827</v>
      </c>
      <c r="T49" s="52">
        <f t="shared" si="18"/>
        <v>155.49885864380755</v>
      </c>
      <c r="U49" s="52">
        <f t="shared" si="7"/>
        <v>3686.021287876129</v>
      </c>
      <c r="V49" s="52">
        <f t="shared" si="19"/>
        <v>7372.042575752258</v>
      </c>
      <c r="W49" s="52">
        <f t="shared" si="20"/>
        <v>10577.278478253242</v>
      </c>
      <c r="X49" s="52">
        <f t="shared" si="10"/>
        <v>1238.9397834870797</v>
      </c>
      <c r="Y49" s="52">
        <f t="shared" si="21"/>
        <v>2477.8795669741594</v>
      </c>
      <c r="Z49" s="52">
        <f t="shared" si="22"/>
        <v>3555.2185091368378</v>
      </c>
      <c r="AA49" s="52">
        <f t="shared" si="13"/>
        <v>2225.6473328910438</v>
      </c>
      <c r="AB49" s="52">
        <f t="shared" si="3"/>
        <v>4451.2946657820876</v>
      </c>
      <c r="AC49" s="52">
        <f t="shared" si="3"/>
        <v>6386.6401726438662</v>
      </c>
      <c r="AD49" s="52">
        <f t="shared" si="14"/>
        <v>592.18046919977155</v>
      </c>
      <c r="AE49" s="52">
        <f t="shared" si="4"/>
        <v>1184.3609383995431</v>
      </c>
      <c r="AF49" s="52">
        <f t="shared" si="4"/>
        <v>1699.3004768341273</v>
      </c>
      <c r="AH49" s="1"/>
    </row>
    <row r="50" spans="1:34" ht="15">
      <c r="A50" s="2" t="s">
        <v>68</v>
      </c>
      <c r="B50" s="34">
        <v>80.981999999999999</v>
      </c>
      <c r="C50" s="27">
        <v>5.87</v>
      </c>
      <c r="D50" s="27">
        <f t="shared" si="15"/>
        <v>5.9068959999999997</v>
      </c>
      <c r="E50" s="44">
        <v>0.2</v>
      </c>
      <c r="F50" s="28">
        <f>D50*'COVID-19'!F49*E50*$AI$3/1000</f>
        <v>79047.420774633589</v>
      </c>
      <c r="G50" s="49">
        <v>25</v>
      </c>
      <c r="H50" s="38">
        <v>3</v>
      </c>
      <c r="I50" s="38">
        <v>26.5</v>
      </c>
      <c r="J50" s="46">
        <v>53</v>
      </c>
      <c r="K50" s="46">
        <v>63</v>
      </c>
      <c r="L50" s="187">
        <f t="shared" si="5"/>
        <v>0.39133185999999998</v>
      </c>
      <c r="M50" s="51">
        <f t="shared" si="16"/>
        <v>0.78266371999999995</v>
      </c>
      <c r="N50" s="51">
        <f t="shared" si="17"/>
        <v>0.93033611999999999</v>
      </c>
      <c r="O50" s="46">
        <f>L50*$AI$3*'COVID-19'!F49*E50/1000</f>
        <v>5236.8916263194751</v>
      </c>
      <c r="P50" s="50">
        <f>M50*$AI$3*'COVID-19'!F49*E50/1000</f>
        <v>10473.78325263895</v>
      </c>
      <c r="Q50" s="50">
        <f>N50*$AI$3*'COVID-19'!F49*E50/1000</f>
        <v>12449.968772004793</v>
      </c>
      <c r="R50" s="50">
        <f t="shared" si="6"/>
        <v>36.39639680292035</v>
      </c>
      <c r="S50" s="52">
        <f t="shared" si="18"/>
        <v>72.7927936058407</v>
      </c>
      <c r="T50" s="52">
        <f t="shared" si="18"/>
        <v>86.527282965433315</v>
      </c>
      <c r="U50" s="52">
        <f t="shared" si="7"/>
        <v>2475.7405163425319</v>
      </c>
      <c r="V50" s="52">
        <f t="shared" si="19"/>
        <v>4951.4810326850638</v>
      </c>
      <c r="W50" s="52">
        <f t="shared" si="20"/>
        <v>5885.7227369652655</v>
      </c>
      <c r="X50" s="52">
        <f t="shared" si="10"/>
        <v>832.14207942216467</v>
      </c>
      <c r="Y50" s="52">
        <f t="shared" si="21"/>
        <v>1664.2841588443293</v>
      </c>
      <c r="Z50" s="52">
        <f t="shared" si="22"/>
        <v>1978.3000378715617</v>
      </c>
      <c r="AA50" s="52">
        <f t="shared" si="13"/>
        <v>1494.8707147328942</v>
      </c>
      <c r="AB50" s="52">
        <f t="shared" si="3"/>
        <v>2989.7414294657883</v>
      </c>
      <c r="AC50" s="52">
        <f t="shared" si="3"/>
        <v>3553.8435859687684</v>
      </c>
      <c r="AD50" s="52">
        <f t="shared" si="14"/>
        <v>397.7419190189641</v>
      </c>
      <c r="AE50" s="52">
        <f t="shared" si="4"/>
        <v>795.48383803792819</v>
      </c>
      <c r="AF50" s="52">
        <f t="shared" si="4"/>
        <v>945.57512823376396</v>
      </c>
    </row>
    <row r="51" spans="1:34" ht="15">
      <c r="A51" s="2" t="s">
        <v>69</v>
      </c>
      <c r="B51" s="34">
        <v>79.376000000000005</v>
      </c>
      <c r="C51" s="27">
        <v>10.53</v>
      </c>
      <c r="D51" s="27">
        <f t="shared" si="15"/>
        <v>8.7511279999999996</v>
      </c>
      <c r="E51" s="44">
        <v>0.2</v>
      </c>
      <c r="F51" s="28">
        <f>D51*'COVID-19'!F50*E51*$AI$3/1000</f>
        <v>1764663.2442286867</v>
      </c>
      <c r="G51" s="49">
        <v>25</v>
      </c>
      <c r="H51" s="38">
        <v>2</v>
      </c>
      <c r="I51" s="38">
        <v>11.5</v>
      </c>
      <c r="J51" s="46">
        <v>23</v>
      </c>
      <c r="K51" s="46">
        <v>33</v>
      </c>
      <c r="L51" s="187">
        <f t="shared" si="5"/>
        <v>0.25159492999999999</v>
      </c>
      <c r="M51" s="51">
        <f t="shared" si="16"/>
        <v>0.50318985999999999</v>
      </c>
      <c r="N51" s="51">
        <f t="shared" si="17"/>
        <v>0.72196806000000002</v>
      </c>
      <c r="O51" s="46">
        <f>L51*$AI$3*'COVID-19'!F50*E51/1000</f>
        <v>50734.068271574739</v>
      </c>
      <c r="P51" s="50">
        <f>M51*$AI$3*'COVID-19'!F50*E51/1000</f>
        <v>101468.13654314948</v>
      </c>
      <c r="Q51" s="50">
        <f>N51*$AI$3*'COVID-19'!F50*E51/1000</f>
        <v>145584.71764886662</v>
      </c>
      <c r="R51" s="50">
        <f t="shared" si="6"/>
        <v>352.6017744874444</v>
      </c>
      <c r="S51" s="52">
        <f t="shared" si="18"/>
        <v>705.2035489748888</v>
      </c>
      <c r="T51" s="52">
        <f t="shared" si="18"/>
        <v>1011.8137876596229</v>
      </c>
      <c r="U51" s="52">
        <f t="shared" si="7"/>
        <v>23984.530775386957</v>
      </c>
      <c r="V51" s="52">
        <f t="shared" si="19"/>
        <v>47969.061550773913</v>
      </c>
      <c r="W51" s="52">
        <f t="shared" si="20"/>
        <v>68825.175268501684</v>
      </c>
      <c r="X51" s="52">
        <f t="shared" si="10"/>
        <v>8061.6434483532257</v>
      </c>
      <c r="Y51" s="52">
        <f t="shared" si="21"/>
        <v>16123.286896706451</v>
      </c>
      <c r="Z51" s="52">
        <f t="shared" si="22"/>
        <v>23133.411634404907</v>
      </c>
      <c r="AA51" s="52">
        <f t="shared" si="13"/>
        <v>14482.03978812101</v>
      </c>
      <c r="AB51" s="52">
        <f t="shared" si="3"/>
        <v>28964.07957624202</v>
      </c>
      <c r="AC51" s="52">
        <f t="shared" si="3"/>
        <v>41557.157652868977</v>
      </c>
      <c r="AD51" s="52">
        <f t="shared" si="14"/>
        <v>3853.2524852261013</v>
      </c>
      <c r="AE51" s="52">
        <f t="shared" si="4"/>
        <v>7706.5049704522025</v>
      </c>
      <c r="AF51" s="52">
        <f t="shared" si="4"/>
        <v>11057.15930543142</v>
      </c>
    </row>
    <row r="52" spans="1:34" ht="15" customHeight="1">
      <c r="A52" s="15" t="s">
        <v>63</v>
      </c>
      <c r="B52" s="34">
        <v>64.569999999999993</v>
      </c>
      <c r="C52" s="27">
        <v>1.05</v>
      </c>
      <c r="D52" s="27">
        <f>2*(0.014*B52+0.31*C52)</f>
        <v>2.4589599999999998</v>
      </c>
      <c r="E52" s="44">
        <v>0.2</v>
      </c>
      <c r="F52" s="28">
        <f>D52*'COVID-19'!F51*E52*$AI$3/1000</f>
        <v>15963.277670927999</v>
      </c>
      <c r="G52" s="49">
        <v>25</v>
      </c>
      <c r="H52" s="38">
        <v>4</v>
      </c>
      <c r="I52" s="38">
        <v>33</v>
      </c>
      <c r="J52" s="46">
        <v>66</v>
      </c>
      <c r="K52" s="48">
        <v>78.937411900000001</v>
      </c>
      <c r="L52" s="187">
        <f>D52*G52/100*(I52/100)</f>
        <v>0.20286419999999999</v>
      </c>
      <c r="M52" s="51">
        <f>D52*G52/100*(J52/100)</f>
        <v>0.40572839999999999</v>
      </c>
      <c r="N52" s="51">
        <f>D52*G52/100*(K52/100)</f>
        <v>0.48525984591405996</v>
      </c>
      <c r="O52" s="46">
        <f>L52*$AI$3*'COVID-19'!F51*E52/1000</f>
        <v>1316.9704078515601</v>
      </c>
      <c r="P52" s="50">
        <f>M52*$AI$3*'COVID-19'!F51*E52/1000</f>
        <v>2633.9408157031203</v>
      </c>
      <c r="Q52" s="50">
        <f>N52*$AI$3*'COVID-19'!F51*E52/1000</f>
        <v>3150.2495619602901</v>
      </c>
      <c r="R52" s="50">
        <f>O52*$AI$4/100</f>
        <v>9.1529443345683426</v>
      </c>
      <c r="S52" s="52">
        <f>P52*$AI$4/100</f>
        <v>18.305888669136685</v>
      </c>
      <c r="T52" s="52">
        <f>Q52*$AI$4/100</f>
        <v>21.894234455624016</v>
      </c>
      <c r="U52" s="52">
        <f>O52*$AI$5/100</f>
        <v>622.59776031182503</v>
      </c>
      <c r="V52" s="52">
        <f>P52*$AI$5/100</f>
        <v>1245.1955206236501</v>
      </c>
      <c r="W52" s="52">
        <f>Q52*$AI$5/100</f>
        <v>1489.2804804167272</v>
      </c>
      <c r="X52" s="52">
        <f>O52*$AI$6/100</f>
        <v>209.26659780761292</v>
      </c>
      <c r="Y52" s="52">
        <f>P52*$AI$6/100</f>
        <v>418.53319561522585</v>
      </c>
      <c r="Z52" s="52">
        <f>Q52*$AI$6/100</f>
        <v>500.57465539549014</v>
      </c>
      <c r="AA52" s="52">
        <f>O52*$AI$7/100</f>
        <v>375.92920292122784</v>
      </c>
      <c r="AB52" s="52">
        <f>P52*$AI$7/100</f>
        <v>751.85840584245568</v>
      </c>
      <c r="AC52" s="52">
        <f>Q52*$AI$7/100</f>
        <v>899.23873746156494</v>
      </c>
      <c r="AD52" s="52">
        <f>O52*$AI$8/100</f>
        <v>100.02390247632599</v>
      </c>
      <c r="AE52" s="52">
        <f>P52*$AI$8/100</f>
        <v>200.04780495265197</v>
      </c>
      <c r="AF52" s="52">
        <f>Q52*$AI$8/100</f>
        <v>239.261454230884</v>
      </c>
    </row>
    <row r="53" spans="1:34" ht="15">
      <c r="A53" s="2" t="s">
        <v>71</v>
      </c>
      <c r="B53" s="34">
        <v>80.897999999999996</v>
      </c>
      <c r="C53" s="27">
        <v>6.65</v>
      </c>
      <c r="D53" s="27">
        <f t="shared" si="15"/>
        <v>6.3881440000000005</v>
      </c>
      <c r="E53" s="44">
        <v>0.2</v>
      </c>
      <c r="F53" s="28">
        <f>D53*'COVID-19'!F52*E53*$AI$3/1000</f>
        <v>259124.92465310084</v>
      </c>
      <c r="G53" s="49">
        <v>25</v>
      </c>
      <c r="H53" s="38">
        <v>2</v>
      </c>
      <c r="I53" s="38">
        <v>11.5</v>
      </c>
      <c r="J53" s="46">
        <v>23</v>
      </c>
      <c r="K53" s="48">
        <v>89.606409600000006</v>
      </c>
      <c r="L53" s="187">
        <f t="shared" si="5"/>
        <v>0.18365914000000003</v>
      </c>
      <c r="M53" s="51">
        <f t="shared" si="16"/>
        <v>0.36731828000000005</v>
      </c>
      <c r="N53" s="51">
        <f t="shared" si="17"/>
        <v>1.4310466196194562</v>
      </c>
      <c r="O53" s="46">
        <f>L53*$AI$3*'COVID-19'!F52*E53/1000</f>
        <v>7449.8415837766488</v>
      </c>
      <c r="P53" s="50">
        <f>M53*$AI$3*'COVID-19'!F52*E53/1000</f>
        <v>14899.683167553298</v>
      </c>
      <c r="Q53" s="50">
        <f>N53*$AI$3*'COVID-19'!F52*E53/1000</f>
        <v>58048.135340087232</v>
      </c>
      <c r="R53" s="50">
        <f t="shared" si="6"/>
        <v>51.776399007247711</v>
      </c>
      <c r="S53" s="52">
        <f t="shared" si="18"/>
        <v>103.55279801449542</v>
      </c>
      <c r="T53" s="52">
        <f t="shared" si="18"/>
        <v>403.4345406136062</v>
      </c>
      <c r="U53" s="52">
        <f t="shared" si="7"/>
        <v>3521.9126087304107</v>
      </c>
      <c r="V53" s="52">
        <f t="shared" si="19"/>
        <v>7043.8252174608215</v>
      </c>
      <c r="W53" s="52">
        <f t="shared" si="20"/>
        <v>27442.25598202624</v>
      </c>
      <c r="X53" s="52">
        <f t="shared" si="10"/>
        <v>1183.7798276621097</v>
      </c>
      <c r="Y53" s="52">
        <f t="shared" si="21"/>
        <v>2367.5596553242194</v>
      </c>
      <c r="Z53" s="52">
        <f t="shared" si="22"/>
        <v>9223.8487055398618</v>
      </c>
      <c r="AA53" s="52">
        <f t="shared" si="13"/>
        <v>2126.5572800890445</v>
      </c>
      <c r="AB53" s="52">
        <f t="shared" si="3"/>
        <v>4253.1145601780891</v>
      </c>
      <c r="AC53" s="52">
        <f t="shared" si="3"/>
        <v>16569.840232827901</v>
      </c>
      <c r="AD53" s="52">
        <f t="shared" si="14"/>
        <v>565.81546828783644</v>
      </c>
      <c r="AE53" s="52">
        <f t="shared" si="4"/>
        <v>1131.6309365756729</v>
      </c>
      <c r="AF53" s="52">
        <f t="shared" si="4"/>
        <v>4408.7558790796247</v>
      </c>
    </row>
    <row r="54" spans="1:34" ht="15">
      <c r="A54" s="2" t="s">
        <v>72</v>
      </c>
      <c r="B54" s="34">
        <v>67.111999999999995</v>
      </c>
      <c r="C54" s="27">
        <v>1.62</v>
      </c>
      <c r="D54" s="27">
        <f t="shared" si="15"/>
        <v>2.8835359999999999</v>
      </c>
      <c r="E54" s="44">
        <v>0.2</v>
      </c>
      <c r="F54" s="28">
        <f>D54*'COVID-19'!F53*E54*$AI$3/1000</f>
        <v>4053.8456141311999</v>
      </c>
      <c r="G54" s="49">
        <v>25</v>
      </c>
      <c r="H54" s="38">
        <v>4</v>
      </c>
      <c r="I54" s="38">
        <v>33</v>
      </c>
      <c r="J54" s="46">
        <v>66</v>
      </c>
      <c r="K54" s="46">
        <v>76</v>
      </c>
      <c r="L54" s="187">
        <f t="shared" si="5"/>
        <v>0.23789172</v>
      </c>
      <c r="M54" s="51">
        <f t="shared" si="16"/>
        <v>0.47578344</v>
      </c>
      <c r="N54" s="51">
        <f t="shared" si="17"/>
        <v>0.54787184</v>
      </c>
      <c r="O54" s="46">
        <f>L54*$AI$3*'COVID-19'!F53*E54/1000</f>
        <v>334.44226316582404</v>
      </c>
      <c r="P54" s="50">
        <f>M54*$AI$3*'COVID-19'!F53*E54/1000</f>
        <v>668.88452633164809</v>
      </c>
      <c r="Q54" s="50">
        <f>N54*$AI$3*'COVID-19'!F53*E54/1000</f>
        <v>770.230666684928</v>
      </c>
      <c r="R54" s="50">
        <f t="shared" si="6"/>
        <v>2.3243737290024766</v>
      </c>
      <c r="S54" s="52">
        <f t="shared" si="18"/>
        <v>4.6487474580049533</v>
      </c>
      <c r="T54" s="52">
        <f t="shared" si="18"/>
        <v>5.353103133460249</v>
      </c>
      <c r="U54" s="52">
        <f t="shared" si="7"/>
        <v>158.10757991164331</v>
      </c>
      <c r="V54" s="52">
        <f t="shared" si="19"/>
        <v>316.21515982328663</v>
      </c>
      <c r="W54" s="52">
        <f t="shared" si="20"/>
        <v>364.12654767529972</v>
      </c>
      <c r="X54" s="52">
        <f t="shared" si="10"/>
        <v>53.142875617049441</v>
      </c>
      <c r="Y54" s="52">
        <f t="shared" si="21"/>
        <v>106.28575123409888</v>
      </c>
      <c r="Z54" s="52">
        <f t="shared" si="22"/>
        <v>122.38965293623507</v>
      </c>
      <c r="AA54" s="52">
        <f t="shared" si="13"/>
        <v>95.466544020684481</v>
      </c>
      <c r="AB54" s="52">
        <f t="shared" si="3"/>
        <v>190.93308804136896</v>
      </c>
      <c r="AC54" s="52">
        <f t="shared" si="3"/>
        <v>219.8623438052127</v>
      </c>
      <c r="AD54" s="52">
        <f t="shared" si="14"/>
        <v>25.400889887444336</v>
      </c>
      <c r="AE54" s="52">
        <f t="shared" si="4"/>
        <v>50.801779774888672</v>
      </c>
      <c r="AF54" s="52">
        <f t="shared" si="4"/>
        <v>58.499019134720285</v>
      </c>
    </row>
    <row r="55" spans="1:34" ht="15">
      <c r="A55" s="2" t="s">
        <v>73</v>
      </c>
      <c r="B55" s="34">
        <v>75</v>
      </c>
      <c r="C55" s="27">
        <v>2.61</v>
      </c>
      <c r="D55" s="27">
        <f t="shared" si="15"/>
        <v>3.7181999999999999</v>
      </c>
      <c r="E55" s="44">
        <v>0.2</v>
      </c>
      <c r="F55" s="28">
        <f>D55*'COVID-19'!F54*E55*$AI$3/1000</f>
        <v>598.43610996000007</v>
      </c>
      <c r="G55" s="49">
        <v>25</v>
      </c>
      <c r="H55" s="38">
        <v>2</v>
      </c>
      <c r="I55" s="38">
        <v>11.5</v>
      </c>
      <c r="J55" s="46">
        <v>23</v>
      </c>
      <c r="K55" s="48">
        <v>74.618543500000001</v>
      </c>
      <c r="L55" s="187">
        <f t="shared" si="5"/>
        <v>0.10689825</v>
      </c>
      <c r="M55" s="51">
        <f t="shared" si="16"/>
        <v>0.2137965</v>
      </c>
      <c r="N55" s="51">
        <f t="shared" si="17"/>
        <v>0.69361667110424996</v>
      </c>
      <c r="O55" s="46">
        <f>L55*$AI$3*'COVID-19'!F54*E55/1000</f>
        <v>17.20503816135</v>
      </c>
      <c r="P55" s="50">
        <f>M55*$AI$3*'COVID-19'!F54*E55/1000</f>
        <v>34.4100763227</v>
      </c>
      <c r="Q55" s="50">
        <f>N55*$AI$3*'COVID-19'!F54*E55/1000</f>
        <v>111.6360772575526</v>
      </c>
      <c r="R55" s="50">
        <f t="shared" si="6"/>
        <v>0.1195750152213825</v>
      </c>
      <c r="S55" s="52">
        <f t="shared" si="18"/>
        <v>0.239150030442765</v>
      </c>
      <c r="T55" s="52">
        <f t="shared" si="18"/>
        <v>0.77587073693999042</v>
      </c>
      <c r="U55" s="52">
        <f t="shared" si="7"/>
        <v>8.133681790778212</v>
      </c>
      <c r="V55" s="52">
        <f t="shared" si="19"/>
        <v>16.267363581556424</v>
      </c>
      <c r="W55" s="52">
        <f t="shared" si="20"/>
        <v>52.775955523507989</v>
      </c>
      <c r="X55" s="52">
        <f t="shared" si="10"/>
        <v>2.7338805638385151</v>
      </c>
      <c r="Y55" s="52">
        <f t="shared" si="21"/>
        <v>5.4677611276770302</v>
      </c>
      <c r="Z55" s="52">
        <f t="shared" si="22"/>
        <v>17.73897267622511</v>
      </c>
      <c r="AA55" s="52">
        <f t="shared" si="13"/>
        <v>4.9111781431573576</v>
      </c>
      <c r="AB55" s="52">
        <f t="shared" si="3"/>
        <v>9.8223562863147151</v>
      </c>
      <c r="AC55" s="52">
        <f t="shared" si="3"/>
        <v>31.866518253168394</v>
      </c>
      <c r="AD55" s="52">
        <f t="shared" si="14"/>
        <v>1.3067226483545324</v>
      </c>
      <c r="AE55" s="52">
        <f t="shared" si="4"/>
        <v>2.6134452967090649</v>
      </c>
      <c r="AF55" s="52">
        <f t="shared" si="4"/>
        <v>8.4787600677111197</v>
      </c>
    </row>
    <row r="56" spans="1:34" ht="15">
      <c r="A56" s="2" t="s">
        <v>75</v>
      </c>
      <c r="B56" s="34">
        <v>77.010000000000005</v>
      </c>
      <c r="C56" s="27">
        <v>2.4300000000000002</v>
      </c>
      <c r="D56" s="27">
        <f t="shared" si="15"/>
        <v>3.6628800000000004</v>
      </c>
      <c r="E56" s="44">
        <v>0.2</v>
      </c>
      <c r="F56" s="28">
        <f>D56*'COVID-19'!F55*E56*$AI$3/1000</f>
        <v>217988.32911024004</v>
      </c>
      <c r="G56" s="49">
        <v>25</v>
      </c>
      <c r="H56" s="38">
        <v>2</v>
      </c>
      <c r="I56" s="38">
        <v>11.5</v>
      </c>
      <c r="J56" s="46">
        <v>23</v>
      </c>
      <c r="K56" s="46">
        <v>33</v>
      </c>
      <c r="L56" s="187">
        <f t="shared" si="5"/>
        <v>0.10530780000000001</v>
      </c>
      <c r="M56" s="51">
        <f t="shared" si="16"/>
        <v>0.21061560000000001</v>
      </c>
      <c r="N56" s="51">
        <f t="shared" si="17"/>
        <v>0.3021876</v>
      </c>
      <c r="O56" s="46">
        <f>L56*$AI$3*'COVID-19'!F55*E56/1000</f>
        <v>6267.1644619194012</v>
      </c>
      <c r="P56" s="50">
        <f>M56*$AI$3*'COVID-19'!F55*E56/1000</f>
        <v>12534.328923838802</v>
      </c>
      <c r="Q56" s="50">
        <f>N56*$AI$3*'COVID-19'!F55*E56/1000</f>
        <v>17984.037151594799</v>
      </c>
      <c r="R56" s="50">
        <f t="shared" si="6"/>
        <v>43.556793010339831</v>
      </c>
      <c r="S56" s="52">
        <f t="shared" si="18"/>
        <v>87.113586020679662</v>
      </c>
      <c r="T56" s="52">
        <f t="shared" si="18"/>
        <v>124.98905820358385</v>
      </c>
      <c r="U56" s="52">
        <f t="shared" si="7"/>
        <v>2962.8019993723969</v>
      </c>
      <c r="V56" s="52">
        <f t="shared" si="19"/>
        <v>5925.6039987447939</v>
      </c>
      <c r="W56" s="52">
        <f t="shared" si="20"/>
        <v>8501.9535634164404</v>
      </c>
      <c r="X56" s="52">
        <f t="shared" si="10"/>
        <v>995.85243299899287</v>
      </c>
      <c r="Y56" s="52">
        <f t="shared" si="21"/>
        <v>1991.7048659979857</v>
      </c>
      <c r="Z56" s="52">
        <f t="shared" si="22"/>
        <v>2857.663503388414</v>
      </c>
      <c r="AA56" s="52">
        <f t="shared" si="13"/>
        <v>1788.9620956548931</v>
      </c>
      <c r="AB56" s="52">
        <f t="shared" si="3"/>
        <v>3577.9241913097862</v>
      </c>
      <c r="AC56" s="52">
        <f t="shared" si="3"/>
        <v>5133.543404922736</v>
      </c>
      <c r="AD56" s="52">
        <f t="shared" si="14"/>
        <v>475.9911408827785</v>
      </c>
      <c r="AE56" s="52">
        <f t="shared" si="4"/>
        <v>951.98228176555699</v>
      </c>
      <c r="AF56" s="52">
        <f t="shared" si="4"/>
        <v>1365.8876216636249</v>
      </c>
    </row>
    <row r="57" spans="1:34" ht="15">
      <c r="A57" s="2" t="s">
        <v>76</v>
      </c>
      <c r="B57" s="34">
        <v>71.989999999999995</v>
      </c>
      <c r="C57" s="27">
        <v>2.3199999999999998</v>
      </c>
      <c r="D57" s="27">
        <f t="shared" si="15"/>
        <v>3.4541199999999996</v>
      </c>
      <c r="E57" s="44">
        <v>0.2</v>
      </c>
      <c r="F57" s="28">
        <f>D57*'COVID-19'!F56*E57*$AI$3/1000</f>
        <v>118889.11926284799</v>
      </c>
      <c r="G57" s="49">
        <v>25</v>
      </c>
      <c r="H57" s="38">
        <v>4</v>
      </c>
      <c r="I57" s="38">
        <v>33</v>
      </c>
      <c r="J57" s="46">
        <v>66</v>
      </c>
      <c r="K57" s="46">
        <v>76</v>
      </c>
      <c r="L57" s="187">
        <f t="shared" si="5"/>
        <v>0.28496489999999997</v>
      </c>
      <c r="M57" s="51">
        <f t="shared" si="16"/>
        <v>0.56992979999999993</v>
      </c>
      <c r="N57" s="51">
        <f t="shared" si="17"/>
        <v>0.65628279999999994</v>
      </c>
      <c r="O57" s="46">
        <f>L57*$AI$3*'COVID-19'!F56*E57/1000</f>
        <v>9808.3523391849576</v>
      </c>
      <c r="P57" s="50">
        <f>M57*$AI$3*'COVID-19'!F56*E57/1000</f>
        <v>19616.704678369915</v>
      </c>
      <c r="Q57" s="50">
        <f>N57*$AI$3*'COVID-19'!F56*E57/1000</f>
        <v>22588.932659941122</v>
      </c>
      <c r="R57" s="50">
        <f t="shared" si="6"/>
        <v>68.168048757335455</v>
      </c>
      <c r="S57" s="52">
        <f t="shared" si="18"/>
        <v>136.33609751467091</v>
      </c>
      <c r="T57" s="52">
        <f t="shared" si="18"/>
        <v>156.99308198659079</v>
      </c>
      <c r="U57" s="52">
        <f t="shared" si="7"/>
        <v>4636.8985683496885</v>
      </c>
      <c r="V57" s="52">
        <f t="shared" si="19"/>
        <v>9273.797136699377</v>
      </c>
      <c r="W57" s="52">
        <f t="shared" si="20"/>
        <v>10678.917914987165</v>
      </c>
      <c r="X57" s="52">
        <f t="shared" si="10"/>
        <v>1558.5471866964899</v>
      </c>
      <c r="Y57" s="52">
        <f t="shared" si="21"/>
        <v>3117.0943733929798</v>
      </c>
      <c r="Z57" s="52">
        <f t="shared" si="22"/>
        <v>3589.3813996646441</v>
      </c>
      <c r="AA57" s="52">
        <f t="shared" si="13"/>
        <v>2799.794175220346</v>
      </c>
      <c r="AB57" s="52">
        <f t="shared" si="3"/>
        <v>5599.588350440692</v>
      </c>
      <c r="AC57" s="52">
        <f t="shared" si="3"/>
        <v>6448.0108277801937</v>
      </c>
      <c r="AD57" s="52">
        <f t="shared" si="14"/>
        <v>744.94436016109762</v>
      </c>
      <c r="AE57" s="52">
        <f t="shared" si="4"/>
        <v>1489.8887203221952</v>
      </c>
      <c r="AF57" s="52">
        <f t="shared" si="4"/>
        <v>1715.6294355225282</v>
      </c>
    </row>
    <row r="58" spans="1:34" ht="15">
      <c r="A58" s="2" t="s">
        <v>77</v>
      </c>
      <c r="B58" s="34">
        <v>73.316999999999993</v>
      </c>
      <c r="C58" s="27">
        <v>1.08</v>
      </c>
      <c r="D58" s="27">
        <f t="shared" si="15"/>
        <v>2.7224759999999999</v>
      </c>
      <c r="E58" s="44">
        <v>0.2</v>
      </c>
      <c r="F58" s="28">
        <f>D58*'COVID-19'!F57*E58*$AI$3/1000</f>
        <v>30330.716346427198</v>
      </c>
      <c r="G58" s="49">
        <v>25</v>
      </c>
      <c r="H58" s="38">
        <v>2</v>
      </c>
      <c r="I58" s="38">
        <v>11.5</v>
      </c>
      <c r="J58" s="46">
        <v>23</v>
      </c>
      <c r="K58" s="48">
        <v>68.654772699999995</v>
      </c>
      <c r="L58" s="187">
        <f t="shared" si="5"/>
        <v>7.8271185000000007E-2</v>
      </c>
      <c r="M58" s="51">
        <f t="shared" si="16"/>
        <v>0.15654237000000001</v>
      </c>
      <c r="N58" s="51">
        <f t="shared" si="17"/>
        <v>0.46727742740301298</v>
      </c>
      <c r="O58" s="46">
        <f>L58*$AI$3*'COVID-19'!F57*E58/1000</f>
        <v>872.00809495978206</v>
      </c>
      <c r="P58" s="50">
        <f>M58*$AI$3*'COVID-19'!F57*E58/1000</f>
        <v>1744.0161899195641</v>
      </c>
      <c r="Q58" s="50">
        <f>N58*$AI$3*'COVID-19'!F57*E58/1000</f>
        <v>5205.8710914803341</v>
      </c>
      <c r="R58" s="50">
        <f t="shared" si="6"/>
        <v>6.0604562599704845</v>
      </c>
      <c r="S58" s="52">
        <f t="shared" si="18"/>
        <v>12.120912519940969</v>
      </c>
      <c r="T58" s="52">
        <f t="shared" si="18"/>
        <v>36.180804085788317</v>
      </c>
      <c r="U58" s="52">
        <f t="shared" si="7"/>
        <v>412.24182689223693</v>
      </c>
      <c r="V58" s="52">
        <f t="shared" si="19"/>
        <v>824.48365378447386</v>
      </c>
      <c r="W58" s="52">
        <f t="shared" si="20"/>
        <v>2461.0755584973281</v>
      </c>
      <c r="X58" s="52">
        <f t="shared" si="10"/>
        <v>138.56208628910937</v>
      </c>
      <c r="Y58" s="52">
        <f t="shared" si="21"/>
        <v>277.12417257821875</v>
      </c>
      <c r="Z58" s="52">
        <f t="shared" si="22"/>
        <v>827.2129164362251</v>
      </c>
      <c r="AA58" s="52">
        <f t="shared" si="13"/>
        <v>248.9147107062698</v>
      </c>
      <c r="AB58" s="52">
        <f t="shared" si="3"/>
        <v>497.8294214125396</v>
      </c>
      <c r="AC58" s="52">
        <f t="shared" si="3"/>
        <v>1486.0159030630614</v>
      </c>
      <c r="AD58" s="52">
        <f t="shared" si="14"/>
        <v>66.229014812195445</v>
      </c>
      <c r="AE58" s="52">
        <f t="shared" si="4"/>
        <v>132.45802962439089</v>
      </c>
      <c r="AF58" s="52">
        <f t="shared" si="4"/>
        <v>395.38590939793141</v>
      </c>
    </row>
    <row r="59" spans="1:34" ht="15">
      <c r="A59" s="2" t="s">
        <v>78</v>
      </c>
      <c r="B59" s="34">
        <v>58.734999999999999</v>
      </c>
      <c r="C59" s="27">
        <v>1.77</v>
      </c>
      <c r="D59" s="27">
        <f t="shared" si="15"/>
        <v>2.7419799999999999</v>
      </c>
      <c r="E59" s="44">
        <v>0.2</v>
      </c>
      <c r="F59" s="28">
        <f>D59*'COVID-19'!F58*E59*$AI$3/1000</f>
        <v>2982.4236778039999</v>
      </c>
      <c r="G59" s="49">
        <v>25</v>
      </c>
      <c r="H59" s="38">
        <v>4</v>
      </c>
      <c r="I59" s="38">
        <v>33</v>
      </c>
      <c r="J59" s="46">
        <v>66</v>
      </c>
      <c r="K59" s="46">
        <v>76</v>
      </c>
      <c r="L59" s="187">
        <f t="shared" si="5"/>
        <v>0.22621335000000001</v>
      </c>
      <c r="M59" s="51">
        <f t="shared" si="16"/>
        <v>0.45242670000000001</v>
      </c>
      <c r="N59" s="51">
        <f t="shared" si="17"/>
        <v>0.5209762</v>
      </c>
      <c r="O59" s="46">
        <f>L59*$AI$3*'COVID-19'!F58*E59/1000</f>
        <v>246.04995341883</v>
      </c>
      <c r="P59" s="50">
        <f>M59*$AI$3*'COVID-19'!F58*E59/1000</f>
        <v>492.09990683766</v>
      </c>
      <c r="Q59" s="50">
        <f>N59*$AI$3*'COVID-19'!F58*E59/1000</f>
        <v>566.66049878275999</v>
      </c>
      <c r="R59" s="50">
        <f t="shared" si="6"/>
        <v>1.7100471762608682</v>
      </c>
      <c r="S59" s="52">
        <f t="shared" si="18"/>
        <v>3.4200943525217364</v>
      </c>
      <c r="T59" s="52">
        <f t="shared" si="18"/>
        <v>3.9382904665401814</v>
      </c>
      <c r="U59" s="52">
        <f t="shared" si="7"/>
        <v>116.32011547875189</v>
      </c>
      <c r="V59" s="52">
        <f t="shared" si="19"/>
        <v>232.64023095750377</v>
      </c>
      <c r="W59" s="52">
        <f t="shared" si="20"/>
        <v>267.88875079954977</v>
      </c>
      <c r="X59" s="52">
        <f t="shared" si="10"/>
        <v>39.097337598252089</v>
      </c>
      <c r="Y59" s="52">
        <f t="shared" si="21"/>
        <v>78.194675196504178</v>
      </c>
      <c r="Z59" s="52">
        <f t="shared" si="22"/>
        <v>90.042353256580569</v>
      </c>
      <c r="AA59" s="52">
        <f t="shared" si="13"/>
        <v>70.234959203405026</v>
      </c>
      <c r="AB59" s="52">
        <f t="shared" si="3"/>
        <v>140.46991840681005</v>
      </c>
      <c r="AC59" s="52">
        <f t="shared" si="3"/>
        <v>161.75323937753885</v>
      </c>
      <c r="AD59" s="52">
        <f t="shared" si="14"/>
        <v>18.687493962160136</v>
      </c>
      <c r="AE59" s="52">
        <f t="shared" si="4"/>
        <v>37.374987924320273</v>
      </c>
      <c r="AF59" s="52">
        <f t="shared" si="4"/>
        <v>43.037864882550622</v>
      </c>
    </row>
    <row r="60" spans="1:34" ht="15">
      <c r="A60" s="2" t="s">
        <v>79</v>
      </c>
      <c r="B60" s="34">
        <v>66.320999999999998</v>
      </c>
      <c r="C60" s="27">
        <v>0.2</v>
      </c>
      <c r="D60" s="27">
        <f t="shared" si="15"/>
        <v>1.980988</v>
      </c>
      <c r="E60" s="44">
        <v>0.2</v>
      </c>
      <c r="F60" s="28">
        <f>D60*'COVID-19'!F59*E60*$AI$3/1000</f>
        <v>1577.0340395848002</v>
      </c>
      <c r="G60" s="49">
        <v>25</v>
      </c>
      <c r="H60" s="38">
        <v>4</v>
      </c>
      <c r="I60" s="38">
        <v>33</v>
      </c>
      <c r="J60" s="46">
        <v>66</v>
      </c>
      <c r="K60" s="46">
        <v>76</v>
      </c>
      <c r="L60" s="187">
        <f t="shared" si="5"/>
        <v>0.16343150999999997</v>
      </c>
      <c r="M60" s="51">
        <f t="shared" si="16"/>
        <v>0.32686301999999995</v>
      </c>
      <c r="N60" s="51">
        <f t="shared" si="17"/>
        <v>0.37638771999999998</v>
      </c>
      <c r="O60" s="46">
        <f>L60*$AI$3*'COVID-19'!F59*E60/1000</f>
        <v>130.10530826574598</v>
      </c>
      <c r="P60" s="50">
        <f>M60*$AI$3*'COVID-19'!F59*E60/1000</f>
        <v>260.21061653149195</v>
      </c>
      <c r="Q60" s="50">
        <f>N60*$AI$3*'COVID-19'!F59*E60/1000</f>
        <v>299.63646752111202</v>
      </c>
      <c r="R60" s="50">
        <f t="shared" si="6"/>
        <v>0.90423189244693447</v>
      </c>
      <c r="S60" s="52">
        <f t="shared" si="18"/>
        <v>1.8084637848938689</v>
      </c>
      <c r="T60" s="52">
        <f t="shared" si="18"/>
        <v>2.0824734492717285</v>
      </c>
      <c r="U60" s="52">
        <f t="shared" si="7"/>
        <v>61.507284482631412</v>
      </c>
      <c r="V60" s="52">
        <f t="shared" si="19"/>
        <v>123.01456896526282</v>
      </c>
      <c r="W60" s="52">
        <f t="shared" si="20"/>
        <v>141.65314002060569</v>
      </c>
      <c r="X60" s="52">
        <f t="shared" si="10"/>
        <v>20.673733483427036</v>
      </c>
      <c r="Y60" s="52">
        <f t="shared" si="21"/>
        <v>41.347466966854071</v>
      </c>
      <c r="Z60" s="52">
        <f t="shared" si="22"/>
        <v>47.612234689104696</v>
      </c>
      <c r="AA60" s="52">
        <f t="shared" si="13"/>
        <v>37.138560244457189</v>
      </c>
      <c r="AB60" s="52">
        <f t="shared" si="3"/>
        <v>74.277120488914377</v>
      </c>
      <c r="AC60" s="52">
        <f t="shared" si="3"/>
        <v>85.531229653901434</v>
      </c>
      <c r="AD60" s="52">
        <f t="shared" si="14"/>
        <v>9.8814981627834069</v>
      </c>
      <c r="AE60" s="52">
        <f t="shared" si="4"/>
        <v>19.762996325566814</v>
      </c>
      <c r="AF60" s="52">
        <f t="shared" si="4"/>
        <v>22.757389708228455</v>
      </c>
    </row>
    <row r="61" spans="1:34" ht="15">
      <c r="A61" s="2" t="s">
        <v>80</v>
      </c>
      <c r="B61" s="34">
        <v>78.745000000000005</v>
      </c>
      <c r="C61" s="27">
        <v>17.02</v>
      </c>
      <c r="D61" s="27">
        <f t="shared" si="15"/>
        <v>12.75726</v>
      </c>
      <c r="E61" s="44">
        <v>0.2</v>
      </c>
      <c r="F61" s="28">
        <f>D61*'COVID-19'!F60*E61*$AI$3/1000</f>
        <v>213338.95988215203</v>
      </c>
      <c r="G61" s="49">
        <v>25</v>
      </c>
      <c r="H61" s="38">
        <v>2</v>
      </c>
      <c r="I61" s="38">
        <v>11.5</v>
      </c>
      <c r="J61" s="46">
        <v>23</v>
      </c>
      <c r="K61" s="48">
        <v>78.611843100000002</v>
      </c>
      <c r="L61" s="187">
        <f t="shared" si="5"/>
        <v>0.36677122500000003</v>
      </c>
      <c r="M61" s="51">
        <f t="shared" si="16"/>
        <v>0.73354245000000007</v>
      </c>
      <c r="N61" s="51">
        <f t="shared" si="17"/>
        <v>2.5071793037647652</v>
      </c>
      <c r="O61" s="46">
        <f>L61*$AI$3*'COVID-19'!F60*E61/1000</f>
        <v>6133.4950966118704</v>
      </c>
      <c r="P61" s="50">
        <f>M61*$AI$3*'COVID-19'!F60*E61/1000</f>
        <v>12266.990193223741</v>
      </c>
      <c r="Q61" s="50">
        <f>N61*$AI$3*'COVID-19'!F60*E61/1000</f>
        <v>41927.422103432327</v>
      </c>
      <c r="R61" s="50">
        <f t="shared" si="6"/>
        <v>42.627790921452494</v>
      </c>
      <c r="S61" s="52">
        <f t="shared" si="18"/>
        <v>85.255581842904988</v>
      </c>
      <c r="T61" s="52">
        <f t="shared" si="18"/>
        <v>291.39558361885463</v>
      </c>
      <c r="U61" s="52">
        <f t="shared" si="7"/>
        <v>2899.6098069232617</v>
      </c>
      <c r="V61" s="52">
        <f t="shared" si="19"/>
        <v>5799.2196138465233</v>
      </c>
      <c r="W61" s="52">
        <f t="shared" si="20"/>
        <v>19821.188799397631</v>
      </c>
      <c r="X61" s="52">
        <f t="shared" si="10"/>
        <v>974.61237085162622</v>
      </c>
      <c r="Y61" s="52">
        <f t="shared" si="21"/>
        <v>1949.2247417032524</v>
      </c>
      <c r="Z61" s="52">
        <f t="shared" si="22"/>
        <v>6662.2673722353975</v>
      </c>
      <c r="AA61" s="52">
        <f t="shared" si="13"/>
        <v>1750.8061753278585</v>
      </c>
      <c r="AB61" s="52">
        <f t="shared" si="3"/>
        <v>3501.6123506557169</v>
      </c>
      <c r="AC61" s="52">
        <f t="shared" si="3"/>
        <v>11968.182639424758</v>
      </c>
      <c r="AD61" s="52">
        <f t="shared" si="14"/>
        <v>465.83895258767154</v>
      </c>
      <c r="AE61" s="52">
        <f t="shared" si="4"/>
        <v>931.67790517534308</v>
      </c>
      <c r="AF61" s="52">
        <f t="shared" si="4"/>
        <v>3184.3877087556848</v>
      </c>
    </row>
    <row r="62" spans="1:34" ht="15.75" thickBot="1">
      <c r="A62" s="2" t="s">
        <v>81</v>
      </c>
      <c r="B62" s="36">
        <v>59.66</v>
      </c>
      <c r="C62" s="30">
        <v>0.59</v>
      </c>
      <c r="D62" s="27">
        <f t="shared" si="15"/>
        <v>2.0362800000000001</v>
      </c>
      <c r="E62" s="44">
        <v>0.2</v>
      </c>
      <c r="F62" s="28">
        <f>D62*'COVID-19'!F61*E62*$AI$3/1000</f>
        <v>9901.8004294799994</v>
      </c>
      <c r="G62" s="49">
        <v>25</v>
      </c>
      <c r="H62" s="38">
        <v>3</v>
      </c>
      <c r="I62" s="38">
        <v>26.5</v>
      </c>
      <c r="J62" s="46">
        <v>53</v>
      </c>
      <c r="K62" s="46">
        <v>69.099999999999994</v>
      </c>
      <c r="L62" s="187">
        <f t="shared" si="5"/>
        <v>0.13490355000000001</v>
      </c>
      <c r="M62" s="51">
        <f t="shared" si="16"/>
        <v>0.26980710000000002</v>
      </c>
      <c r="N62" s="51">
        <f t="shared" si="17"/>
        <v>0.35176736999999997</v>
      </c>
      <c r="O62" s="46">
        <f>L62*$AI$3*'COVID-19'!F61*E62/1000</f>
        <v>655.99427845305013</v>
      </c>
      <c r="P62" s="50">
        <f>M62*$AI$3*'COVID-19'!F61*E62/1000</f>
        <v>1311.9885569061003</v>
      </c>
      <c r="Q62" s="50">
        <f>N62*$AI$3*'COVID-19'!F61*E62/1000</f>
        <v>1710.5360241926701</v>
      </c>
      <c r="R62" s="50">
        <f t="shared" si="6"/>
        <v>4.5591602352486982</v>
      </c>
      <c r="S62" s="52">
        <f t="shared" si="18"/>
        <v>9.1183204704973964</v>
      </c>
      <c r="T62" s="52">
        <f t="shared" si="18"/>
        <v>11.888225368139056</v>
      </c>
      <c r="U62" s="52">
        <f t="shared" si="7"/>
        <v>310.12129513867944</v>
      </c>
      <c r="V62" s="52">
        <f t="shared" si="19"/>
        <v>620.24259027735889</v>
      </c>
      <c r="W62" s="52">
        <f t="shared" si="20"/>
        <v>808.6559054370847</v>
      </c>
      <c r="X62" s="52">
        <f t="shared" si="10"/>
        <v>104.23749084618967</v>
      </c>
      <c r="Y62" s="52">
        <f t="shared" si="21"/>
        <v>208.47498169237934</v>
      </c>
      <c r="Z62" s="52">
        <f t="shared" si="22"/>
        <v>271.80417424421529</v>
      </c>
      <c r="AA62" s="52">
        <f t="shared" si="13"/>
        <v>187.25356678442316</v>
      </c>
      <c r="AB62" s="52">
        <f t="shared" si="3"/>
        <v>374.50713356884631</v>
      </c>
      <c r="AC62" s="52">
        <f t="shared" si="3"/>
        <v>488.27250810579767</v>
      </c>
      <c r="AD62" s="52">
        <f t="shared" si="14"/>
        <v>49.822765448509152</v>
      </c>
      <c r="AE62" s="52">
        <f t="shared" si="4"/>
        <v>99.645530897018304</v>
      </c>
      <c r="AF62" s="52">
        <f t="shared" si="4"/>
        <v>129.91521103743329</v>
      </c>
    </row>
    <row r="63" spans="1:34" ht="15">
      <c r="A63" s="2" t="s">
        <v>82</v>
      </c>
      <c r="B63" s="34">
        <v>66.596999999999994</v>
      </c>
      <c r="C63" s="27">
        <v>0.1</v>
      </c>
      <c r="D63" s="27">
        <f t="shared" si="15"/>
        <v>1.9267159999999999</v>
      </c>
      <c r="E63" s="44">
        <v>0.2</v>
      </c>
      <c r="F63" s="28">
        <f>D63*'COVID-19'!F62*E63*$AI$3/1000</f>
        <v>68505.622019612798</v>
      </c>
      <c r="G63" s="49">
        <v>25</v>
      </c>
      <c r="H63" s="38">
        <v>4</v>
      </c>
      <c r="I63" s="38">
        <v>33</v>
      </c>
      <c r="J63" s="46">
        <v>66</v>
      </c>
      <c r="K63" s="46">
        <v>76</v>
      </c>
      <c r="L63" s="187">
        <f t="shared" si="5"/>
        <v>0.15895407</v>
      </c>
      <c r="M63" s="51">
        <f t="shared" si="16"/>
        <v>0.31790814000000001</v>
      </c>
      <c r="N63" s="51">
        <f t="shared" si="17"/>
        <v>0.36607603999999999</v>
      </c>
      <c r="O63" s="46">
        <f>L63*$AI$3*'COVID-19'!F62*E63/1000</f>
        <v>5651.7138166180557</v>
      </c>
      <c r="P63" s="50">
        <f>M63*$AI$3*'COVID-19'!F62*E63/1000</f>
        <v>11303.427633236111</v>
      </c>
      <c r="Q63" s="50">
        <f>N63*$AI$3*'COVID-19'!F62*E63/1000</f>
        <v>13016.068183726431</v>
      </c>
      <c r="R63" s="50">
        <f t="shared" si="6"/>
        <v>39.279411025495484</v>
      </c>
      <c r="S63" s="52">
        <f t="shared" si="18"/>
        <v>78.558822050990969</v>
      </c>
      <c r="T63" s="52">
        <f t="shared" si="18"/>
        <v>90.461673876898701</v>
      </c>
      <c r="U63" s="52">
        <f t="shared" si="7"/>
        <v>2671.8477068061857</v>
      </c>
      <c r="V63" s="52">
        <f t="shared" si="19"/>
        <v>5343.6954136123713</v>
      </c>
      <c r="W63" s="52">
        <f t="shared" si="20"/>
        <v>6153.3462338566696</v>
      </c>
      <c r="X63" s="52">
        <f t="shared" si="10"/>
        <v>898.05732546060915</v>
      </c>
      <c r="Y63" s="52">
        <f t="shared" si="21"/>
        <v>1796.1146509212183</v>
      </c>
      <c r="Z63" s="52">
        <f t="shared" si="22"/>
        <v>2068.2532343941298</v>
      </c>
      <c r="AA63" s="52">
        <f t="shared" si="13"/>
        <v>1613.2817089536243</v>
      </c>
      <c r="AB63" s="52">
        <f t="shared" si="3"/>
        <v>3226.5634179072485</v>
      </c>
      <c r="AC63" s="52">
        <f t="shared" si="3"/>
        <v>3715.4366630447098</v>
      </c>
      <c r="AD63" s="52">
        <f t="shared" si="14"/>
        <v>429.24766437214129</v>
      </c>
      <c r="AE63" s="52">
        <f t="shared" si="4"/>
        <v>858.49532874428257</v>
      </c>
      <c r="AF63" s="52">
        <f t="shared" si="4"/>
        <v>988.57037855402245</v>
      </c>
    </row>
    <row r="64" spans="1:34" ht="15">
      <c r="A64" s="14" t="s">
        <v>83</v>
      </c>
      <c r="B64" s="34">
        <v>81.441999999999993</v>
      </c>
      <c r="C64" s="27">
        <v>0.04</v>
      </c>
      <c r="D64" s="27">
        <f t="shared" si="15"/>
        <v>2.3051759999999999</v>
      </c>
      <c r="E64" s="44">
        <v>0.2</v>
      </c>
      <c r="F64" s="28">
        <f>D64*'COVID-19'!F63*E64*$AI$3/1000</f>
        <v>18.287422243200002</v>
      </c>
      <c r="G64" s="49">
        <v>25</v>
      </c>
      <c r="H64" s="38">
        <v>2</v>
      </c>
      <c r="I64" s="38">
        <v>11.5</v>
      </c>
      <c r="J64" s="46">
        <v>23</v>
      </c>
      <c r="K64" s="48">
        <v>84.182096928571454</v>
      </c>
      <c r="L64" s="187">
        <f t="shared" si="5"/>
        <v>6.6273810000000002E-2</v>
      </c>
      <c r="M64" s="51">
        <f t="shared" si="16"/>
        <v>0.13254762</v>
      </c>
      <c r="N64" s="51">
        <f t="shared" si="17"/>
        <v>0.48513637367354157</v>
      </c>
      <c r="O64" s="46">
        <f>L64*$AI$3*'COVID-19'!F63*E64/1000</f>
        <v>0.52576338949200008</v>
      </c>
      <c r="P64" s="50">
        <f>M64*$AI$3*'COVID-19'!F63*E64/1000</f>
        <v>1.0515267789840002</v>
      </c>
      <c r="Q64" s="50">
        <f>N64*$AI$3*'COVID-19'!F63*E64/1000</f>
        <v>3.84868387962694</v>
      </c>
      <c r="R64" s="50">
        <f t="shared" si="6"/>
        <v>3.6540555569694005E-3</v>
      </c>
      <c r="S64" s="52">
        <f t="shared" si="18"/>
        <v>7.308111113938801E-3</v>
      </c>
      <c r="T64" s="52">
        <f t="shared" si="18"/>
        <v>2.6748352963407229E-2</v>
      </c>
      <c r="U64" s="52">
        <f t="shared" si="7"/>
        <v>0.24855464238234301</v>
      </c>
      <c r="V64" s="52">
        <f t="shared" si="19"/>
        <v>0.49710928476468602</v>
      </c>
      <c r="W64" s="52">
        <f t="shared" si="20"/>
        <v>1.8194653040936359</v>
      </c>
      <c r="X64" s="52">
        <f t="shared" si="10"/>
        <v>8.3543802590278812E-2</v>
      </c>
      <c r="Y64" s="52">
        <f t="shared" si="21"/>
        <v>0.16708760518055762</v>
      </c>
      <c r="Z64" s="52">
        <f t="shared" si="22"/>
        <v>0.61155586847272081</v>
      </c>
      <c r="AA64" s="52">
        <f t="shared" si="13"/>
        <v>0.15007915953049142</v>
      </c>
      <c r="AB64" s="52">
        <f t="shared" si="3"/>
        <v>0.30015831906098284</v>
      </c>
      <c r="AC64" s="52">
        <f t="shared" si="3"/>
        <v>1.0986068134395102</v>
      </c>
      <c r="AD64" s="52">
        <f t="shared" si="14"/>
        <v>3.9931729431917404E-2</v>
      </c>
      <c r="AE64" s="52">
        <f t="shared" si="4"/>
        <v>7.9863458863834808E-2</v>
      </c>
      <c r="AF64" s="52">
        <f t="shared" si="4"/>
        <v>0.29230754065766607</v>
      </c>
    </row>
    <row r="65" spans="1:32" ht="15">
      <c r="A65" s="14" t="s">
        <v>84</v>
      </c>
      <c r="B65" s="34">
        <v>80.665999999999997</v>
      </c>
      <c r="C65" s="27">
        <v>16.59</v>
      </c>
      <c r="D65" s="27">
        <f t="shared" si="15"/>
        <v>12.544447999999999</v>
      </c>
      <c r="E65" s="44">
        <v>0.2</v>
      </c>
      <c r="F65" s="28">
        <f>D65*'COVID-19'!F64*E65*$AI$3/1000</f>
        <v>1503.3191216511998</v>
      </c>
      <c r="G65" s="49">
        <v>25</v>
      </c>
      <c r="H65" s="38">
        <v>2</v>
      </c>
      <c r="I65" s="38">
        <v>11.5</v>
      </c>
      <c r="J65" s="46">
        <v>23</v>
      </c>
      <c r="K65" s="46">
        <v>33</v>
      </c>
      <c r="L65" s="187">
        <f t="shared" si="5"/>
        <v>0.36065288000000001</v>
      </c>
      <c r="M65" s="51">
        <f t="shared" si="16"/>
        <v>0.72130576000000002</v>
      </c>
      <c r="N65" s="51">
        <f t="shared" si="17"/>
        <v>1.0349169599999999</v>
      </c>
      <c r="O65" s="46">
        <f>L65*$AI$3*'COVID-19'!F64*E65/1000</f>
        <v>43.220424747472002</v>
      </c>
      <c r="P65" s="50">
        <f>M65*$AI$3*'COVID-19'!F64*E65/1000</f>
        <v>86.440849494944004</v>
      </c>
      <c r="Q65" s="50">
        <f>N65*$AI$3*'COVID-19'!F64*E65/1000</f>
        <v>124.02382753622399</v>
      </c>
      <c r="R65" s="50">
        <f t="shared" si="6"/>
        <v>0.3003819519949304</v>
      </c>
      <c r="S65" s="52">
        <f t="shared" si="18"/>
        <v>0.60076390398986079</v>
      </c>
      <c r="T65" s="52">
        <f t="shared" si="18"/>
        <v>0.8619656013767566</v>
      </c>
      <c r="U65" s="52">
        <f t="shared" si="7"/>
        <v>20.432455799367389</v>
      </c>
      <c r="V65" s="52">
        <f t="shared" si="19"/>
        <v>40.864911598734778</v>
      </c>
      <c r="W65" s="52">
        <f t="shared" si="20"/>
        <v>58.632264467749891</v>
      </c>
      <c r="X65" s="52">
        <f t="shared" si="10"/>
        <v>6.8677254923733013</v>
      </c>
      <c r="Y65" s="52">
        <f t="shared" si="21"/>
        <v>13.735450984746603</v>
      </c>
      <c r="Z65" s="52">
        <f t="shared" si="22"/>
        <v>19.707386195505993</v>
      </c>
      <c r="AA65" s="52">
        <f t="shared" si="13"/>
        <v>12.337270244165884</v>
      </c>
      <c r="AB65" s="52">
        <f t="shared" si="3"/>
        <v>24.674540488331768</v>
      </c>
      <c r="AC65" s="52">
        <f t="shared" si="3"/>
        <v>35.40260157021514</v>
      </c>
      <c r="AD65" s="52">
        <f t="shared" si="14"/>
        <v>3.2825912595704985</v>
      </c>
      <c r="AE65" s="52">
        <f t="shared" si="4"/>
        <v>6.5651825191409969</v>
      </c>
      <c r="AF65" s="52">
        <f t="shared" si="4"/>
        <v>9.4196097013762117</v>
      </c>
    </row>
    <row r="66" spans="1:32" ht="15">
      <c r="A66" s="2" t="s">
        <v>85</v>
      </c>
      <c r="B66" s="34">
        <v>67.444000000000003</v>
      </c>
      <c r="C66" s="27">
        <v>1.95</v>
      </c>
      <c r="D66" s="27">
        <f t="shared" si="15"/>
        <v>3.0974320000000004</v>
      </c>
      <c r="E66" s="44">
        <v>0.2</v>
      </c>
      <c r="F66" s="28">
        <f>D66*'COVID-19'!F65*E66*$AI$3/1000</f>
        <v>16231.656897060804</v>
      </c>
      <c r="G66" s="49">
        <v>25</v>
      </c>
      <c r="H66" s="38">
        <v>1</v>
      </c>
      <c r="I66" s="38">
        <v>0</v>
      </c>
      <c r="J66" s="46">
        <v>0</v>
      </c>
      <c r="K66" s="46">
        <v>5</v>
      </c>
      <c r="L66" s="187">
        <f t="shared" si="5"/>
        <v>0</v>
      </c>
      <c r="M66" s="51">
        <f t="shared" si="16"/>
        <v>0</v>
      </c>
      <c r="N66" s="51">
        <f t="shared" si="17"/>
        <v>3.8717900000000006E-2</v>
      </c>
      <c r="O66" s="46">
        <f>L66*$AI$3*'COVID-19'!F65*E66/1000</f>
        <v>0</v>
      </c>
      <c r="P66" s="50">
        <f>M66*$AI$3*'COVID-19'!F65*E66/1000</f>
        <v>0</v>
      </c>
      <c r="Q66" s="50">
        <f>N66*$AI$3*'COVID-19'!F65*E66/1000</f>
        <v>202.89571121326006</v>
      </c>
      <c r="R66" s="50">
        <f t="shared" si="6"/>
        <v>0</v>
      </c>
      <c r="S66" s="52">
        <f t="shared" si="18"/>
        <v>0</v>
      </c>
      <c r="T66" s="52">
        <f t="shared" si="18"/>
        <v>1.4101251929321572</v>
      </c>
      <c r="U66" s="52">
        <f t="shared" si="7"/>
        <v>0</v>
      </c>
      <c r="V66" s="52">
        <f t="shared" si="19"/>
        <v>0</v>
      </c>
      <c r="W66" s="52">
        <f t="shared" si="20"/>
        <v>95.918947476068695</v>
      </c>
      <c r="X66" s="52">
        <f t="shared" si="10"/>
        <v>0</v>
      </c>
      <c r="Y66" s="52">
        <f t="shared" si="21"/>
        <v>0</v>
      </c>
      <c r="Z66" s="52">
        <f t="shared" si="22"/>
        <v>32.240128511787027</v>
      </c>
      <c r="AA66" s="52">
        <f t="shared" si="13"/>
        <v>0</v>
      </c>
      <c r="AB66" s="52">
        <f t="shared" si="3"/>
        <v>0</v>
      </c>
      <c r="AC66" s="52">
        <f t="shared" si="3"/>
        <v>57.916580765825081</v>
      </c>
      <c r="AD66" s="52">
        <f t="shared" si="14"/>
        <v>0</v>
      </c>
      <c r="AE66" s="52">
        <f t="shared" si="4"/>
        <v>0</v>
      </c>
      <c r="AF66" s="52">
        <f t="shared" si="4"/>
        <v>15.409929266647101</v>
      </c>
    </row>
    <row r="67" spans="1:32" ht="15">
      <c r="A67" s="2" t="s">
        <v>86</v>
      </c>
      <c r="B67" s="34">
        <v>81.908000000000001</v>
      </c>
      <c r="C67" s="27">
        <v>9.31</v>
      </c>
      <c r="D67" s="27">
        <f t="shared" si="15"/>
        <v>8.0656239999999997</v>
      </c>
      <c r="E67" s="44">
        <v>0.2</v>
      </c>
      <c r="F67" s="28">
        <f>D67*'COVID-19'!F66*E67*$AI$3/1000</f>
        <v>118681.81308360161</v>
      </c>
      <c r="G67" s="49">
        <v>25</v>
      </c>
      <c r="H67" s="38">
        <v>2</v>
      </c>
      <c r="I67" s="38">
        <v>11.5</v>
      </c>
      <c r="J67" s="46">
        <v>23</v>
      </c>
      <c r="K67" s="48">
        <v>80.122602700000002</v>
      </c>
      <c r="L67" s="187">
        <f t="shared" si="5"/>
        <v>0.23188669000000001</v>
      </c>
      <c r="M67" s="51">
        <f t="shared" ref="M67:M98" si="23">D67*G67/100*(J67/100)</f>
        <v>0.46377338000000001</v>
      </c>
      <c r="N67" s="51">
        <f t="shared" ref="N67:N98" si="24">D67*G67/100*(K67/100)</f>
        <v>1.6155969681989619</v>
      </c>
      <c r="O67" s="46">
        <f>L67*$AI$3*'COVID-19'!F66*E67/1000</f>
        <v>3412.102126153547</v>
      </c>
      <c r="P67" s="50">
        <f>M67*$AI$3*'COVID-19'!F66*E67/1000</f>
        <v>6824.2042523070941</v>
      </c>
      <c r="Q67" s="50">
        <f>N67*$AI$3*'COVID-19'!F66*E67/1000</f>
        <v>23772.739393532684</v>
      </c>
      <c r="R67" s="50">
        <f t="shared" si="6"/>
        <v>23.714109776767149</v>
      </c>
      <c r="S67" s="52">
        <f t="shared" si="18"/>
        <v>47.428219553534298</v>
      </c>
      <c r="T67" s="52">
        <f t="shared" si="18"/>
        <v>165.22053878505213</v>
      </c>
      <c r="U67" s="52">
        <f t="shared" si="7"/>
        <v>1613.0712801390891</v>
      </c>
      <c r="V67" s="52">
        <f t="shared" ref="V67:W130" si="25">P67*$AI$5/100</f>
        <v>3226.1425602781783</v>
      </c>
      <c r="W67" s="52">
        <f t="shared" si="25"/>
        <v>11238.562548292575</v>
      </c>
      <c r="X67" s="52">
        <f t="shared" si="10"/>
        <v>542.18302784579862</v>
      </c>
      <c r="Y67" s="52">
        <f t="shared" ref="Y67:Z130" si="26">P67*$AI$6/100</f>
        <v>1084.3660556915972</v>
      </c>
      <c r="Z67" s="52">
        <f t="shared" si="26"/>
        <v>3777.4882896323438</v>
      </c>
      <c r="AA67" s="52">
        <f t="shared" si="13"/>
        <v>973.98455191052994</v>
      </c>
      <c r="AB67" s="52">
        <f t="shared" ref="AB67:AC130" si="27">P67*$AI$7/100</f>
        <v>1947.9691038210599</v>
      </c>
      <c r="AC67" s="52">
        <f t="shared" si="27"/>
        <v>6785.9284598839049</v>
      </c>
      <c r="AD67" s="52">
        <f t="shared" si="14"/>
        <v>259.1491564813619</v>
      </c>
      <c r="AE67" s="52">
        <f t="shared" ref="AE67:AF130" si="28">P67*$AI$8/100</f>
        <v>518.2983129627238</v>
      </c>
      <c r="AF67" s="52">
        <f t="shared" si="28"/>
        <v>1805.5395569388074</v>
      </c>
    </row>
    <row r="68" spans="1:32" ht="15">
      <c r="A68" s="2" t="s">
        <v>87</v>
      </c>
      <c r="B68" s="34">
        <v>82.659000000000006</v>
      </c>
      <c r="C68" s="27">
        <v>5.13</v>
      </c>
      <c r="D68" s="27">
        <f t="shared" ref="D68:D131" si="29">2*(0.014*B68+0.31*C68)</f>
        <v>5.4950520000000003</v>
      </c>
      <c r="E68" s="44">
        <v>0.2</v>
      </c>
      <c r="F68" s="28">
        <f>D68*'COVID-19'!F67*E68*$AI$3/1000</f>
        <v>4372287.8211055947</v>
      </c>
      <c r="G68" s="49">
        <v>25</v>
      </c>
      <c r="H68" s="38">
        <v>1</v>
      </c>
      <c r="I68" s="38">
        <v>0</v>
      </c>
      <c r="J68" s="46">
        <v>0</v>
      </c>
      <c r="K68" s="46">
        <v>5</v>
      </c>
      <c r="L68" s="187">
        <f t="shared" ref="L68:L131" si="30">D68*G68/100*(I68/100)</f>
        <v>0</v>
      </c>
      <c r="M68" s="51">
        <f t="shared" si="23"/>
        <v>0</v>
      </c>
      <c r="N68" s="51">
        <f t="shared" si="24"/>
        <v>6.8688150000000003E-2</v>
      </c>
      <c r="O68" s="46">
        <f>L68*$AI$3*'COVID-19'!F67*E68/1000</f>
        <v>0</v>
      </c>
      <c r="P68" s="50">
        <f>M68*$AI$3*'COVID-19'!F67*E68/1000</f>
        <v>0</v>
      </c>
      <c r="Q68" s="50">
        <f>N68*$AI$3*'COVID-19'!F67*E68/1000</f>
        <v>54653.597763819933</v>
      </c>
      <c r="R68" s="50">
        <f t="shared" ref="R68:R131" si="31">O68*$AI$4/100</f>
        <v>0</v>
      </c>
      <c r="S68" s="52">
        <f t="shared" si="18"/>
        <v>0</v>
      </c>
      <c r="T68" s="52">
        <f t="shared" si="18"/>
        <v>379.84250445854849</v>
      </c>
      <c r="U68" s="52">
        <f t="shared" ref="U68:U131" si="32">O68*$AI$5/100</f>
        <v>0</v>
      </c>
      <c r="V68" s="52">
        <f t="shared" si="25"/>
        <v>0</v>
      </c>
      <c r="W68" s="52">
        <f t="shared" si="25"/>
        <v>25837.488342845874</v>
      </c>
      <c r="X68" s="52">
        <f t="shared" ref="X68:X131" si="33">O68*$AI$6/100</f>
        <v>0</v>
      </c>
      <c r="Y68" s="52">
        <f t="shared" si="26"/>
        <v>0</v>
      </c>
      <c r="Z68" s="52">
        <f t="shared" si="26"/>
        <v>8684.4566846709877</v>
      </c>
      <c r="AA68" s="52">
        <f t="shared" ref="AA68:AA131" si="34">O68*$AI$7/100</f>
        <v>0</v>
      </c>
      <c r="AB68" s="52">
        <f t="shared" si="27"/>
        <v>0</v>
      </c>
      <c r="AC68" s="52">
        <f t="shared" si="27"/>
        <v>15600.869481682401</v>
      </c>
      <c r="AD68" s="52">
        <f t="shared" ref="AD68:AD131" si="35">O68*$AI$8/100</f>
        <v>0</v>
      </c>
      <c r="AE68" s="52">
        <f t="shared" si="28"/>
        <v>0</v>
      </c>
      <c r="AF68" s="52">
        <f t="shared" si="28"/>
        <v>4150.9407501621235</v>
      </c>
    </row>
    <row r="69" spans="1:32" ht="15">
      <c r="A69" s="2" t="s">
        <v>88</v>
      </c>
      <c r="B69" s="34">
        <v>79.951999999999998</v>
      </c>
      <c r="C69" s="27">
        <v>5.5</v>
      </c>
      <c r="D69" s="27">
        <f t="shared" si="29"/>
        <v>5.6486560000000008</v>
      </c>
      <c r="E69" s="44">
        <v>0.2</v>
      </c>
      <c r="F69" s="28">
        <f>D69*'COVID-19'!F68*E69*$AI$3/1000</f>
        <v>22446.696996672006</v>
      </c>
      <c r="G69" s="49">
        <v>25</v>
      </c>
      <c r="H69" s="38">
        <v>2</v>
      </c>
      <c r="I69" s="38">
        <v>11.5</v>
      </c>
      <c r="J69" s="46">
        <v>23</v>
      </c>
      <c r="K69" s="46">
        <v>33</v>
      </c>
      <c r="L69" s="187">
        <f t="shared" si="30"/>
        <v>0.16239886000000003</v>
      </c>
      <c r="M69" s="51">
        <f t="shared" si="23"/>
        <v>0.32479772000000007</v>
      </c>
      <c r="N69" s="51">
        <f t="shared" si="24"/>
        <v>0.46601412000000009</v>
      </c>
      <c r="O69" s="46">
        <f>L69*$AI$3*'COVID-19'!F68*E69/1000</f>
        <v>645.34253865432015</v>
      </c>
      <c r="P69" s="50">
        <f>M69*$AI$3*'COVID-19'!F68*E69/1000</f>
        <v>1290.6850773086403</v>
      </c>
      <c r="Q69" s="50">
        <f>N69*$AI$3*'COVID-19'!F68*E69/1000</f>
        <v>1851.8525022254405</v>
      </c>
      <c r="R69" s="50">
        <f t="shared" si="31"/>
        <v>4.4851306436475253</v>
      </c>
      <c r="S69" s="52">
        <f t="shared" si="18"/>
        <v>8.9702612872950507</v>
      </c>
      <c r="T69" s="52">
        <f t="shared" si="18"/>
        <v>12.87037489046681</v>
      </c>
      <c r="U69" s="52">
        <f t="shared" si="32"/>
        <v>305.08568514882984</v>
      </c>
      <c r="V69" s="52">
        <f t="shared" si="25"/>
        <v>610.17137029765968</v>
      </c>
      <c r="W69" s="52">
        <f t="shared" si="25"/>
        <v>875.46327042707696</v>
      </c>
      <c r="X69" s="52">
        <f t="shared" si="33"/>
        <v>102.54492939217147</v>
      </c>
      <c r="Y69" s="52">
        <f t="shared" si="26"/>
        <v>205.08985878434294</v>
      </c>
      <c r="Z69" s="52">
        <f t="shared" si="26"/>
        <v>294.25936260362249</v>
      </c>
      <c r="AA69" s="52">
        <f t="shared" si="34"/>
        <v>184.21302765887569</v>
      </c>
      <c r="AB69" s="52">
        <f t="shared" si="27"/>
        <v>368.42605531775138</v>
      </c>
      <c r="AC69" s="52">
        <f t="shared" si="27"/>
        <v>528.611296760252</v>
      </c>
      <c r="AD69" s="52">
        <f t="shared" si="35"/>
        <v>49.013765810795611</v>
      </c>
      <c r="AE69" s="52">
        <f t="shared" si="28"/>
        <v>98.027531621591223</v>
      </c>
      <c r="AF69" s="52">
        <f t="shared" si="28"/>
        <v>140.6481975440222</v>
      </c>
    </row>
    <row r="70" spans="1:32" ht="15">
      <c r="A70" s="2" t="s">
        <v>89</v>
      </c>
      <c r="B70" s="34">
        <v>77.656999999999996</v>
      </c>
      <c r="C70" s="27">
        <v>3.65</v>
      </c>
      <c r="D70" s="27">
        <f t="shared" si="29"/>
        <v>4.4373959999999997</v>
      </c>
      <c r="E70" s="44">
        <v>0.2</v>
      </c>
      <c r="F70" s="28">
        <f>D70*'COVID-19'!F69*E70*$AI$3/1000</f>
        <v>19399.915470902397</v>
      </c>
      <c r="G70" s="49">
        <v>25</v>
      </c>
      <c r="H70" s="38">
        <v>2</v>
      </c>
      <c r="I70" s="38">
        <v>11.5</v>
      </c>
      <c r="J70" s="46">
        <v>23</v>
      </c>
      <c r="K70" s="46">
        <v>33</v>
      </c>
      <c r="L70" s="187">
        <f t="shared" si="30"/>
        <v>0.12757513500000001</v>
      </c>
      <c r="M70" s="51">
        <f t="shared" si="23"/>
        <v>0.25515027000000001</v>
      </c>
      <c r="N70" s="51">
        <f t="shared" si="24"/>
        <v>0.36608517000000002</v>
      </c>
      <c r="O70" s="46">
        <f>L70*$AI$3*'COVID-19'!F69*E70/1000</f>
        <v>557.74756978844403</v>
      </c>
      <c r="P70" s="50">
        <f>M70*$AI$3*'COVID-19'!F69*E70/1000</f>
        <v>1115.4951395768881</v>
      </c>
      <c r="Q70" s="50">
        <f>N70*$AI$3*'COVID-19'!F69*E70/1000</f>
        <v>1600.4930263494482</v>
      </c>
      <c r="R70" s="50">
        <f t="shared" si="31"/>
        <v>3.8763456100296856</v>
      </c>
      <c r="S70" s="52">
        <f t="shared" si="18"/>
        <v>7.7526912200593712</v>
      </c>
      <c r="T70" s="52">
        <f t="shared" si="18"/>
        <v>11.123426533128663</v>
      </c>
      <c r="U70" s="52">
        <f t="shared" si="32"/>
        <v>263.67516361748693</v>
      </c>
      <c r="V70" s="52">
        <f t="shared" si="25"/>
        <v>527.35032723497386</v>
      </c>
      <c r="W70" s="52">
        <f t="shared" si="25"/>
        <v>756.63307820670161</v>
      </c>
      <c r="X70" s="52">
        <f t="shared" si="33"/>
        <v>88.626088839383755</v>
      </c>
      <c r="Y70" s="52">
        <f t="shared" si="26"/>
        <v>177.25217767876751</v>
      </c>
      <c r="Z70" s="52">
        <f t="shared" si="26"/>
        <v>254.31834188692733</v>
      </c>
      <c r="AA70" s="52">
        <f t="shared" si="34"/>
        <v>159.20904379611136</v>
      </c>
      <c r="AB70" s="52">
        <f t="shared" si="27"/>
        <v>318.41808759222272</v>
      </c>
      <c r="AC70" s="52">
        <f t="shared" si="27"/>
        <v>456.86073437145001</v>
      </c>
      <c r="AD70" s="52">
        <f t="shared" si="35"/>
        <v>42.360927925432321</v>
      </c>
      <c r="AE70" s="52">
        <f t="shared" si="28"/>
        <v>84.721855850864642</v>
      </c>
      <c r="AF70" s="52">
        <f t="shared" si="28"/>
        <v>121.55744535124059</v>
      </c>
    </row>
    <row r="71" spans="1:32" ht="15">
      <c r="A71" s="2" t="s">
        <v>90</v>
      </c>
      <c r="B71" s="34">
        <v>66.466999999999999</v>
      </c>
      <c r="C71" s="27">
        <v>2.84</v>
      </c>
      <c r="D71" s="27">
        <f t="shared" si="29"/>
        <v>3.6218759999999999</v>
      </c>
      <c r="E71" s="44">
        <v>0.2</v>
      </c>
      <c r="F71" s="28">
        <f>D71*'COVID-19'!F70*E71*$AI$3/1000</f>
        <v>11174.115493298401</v>
      </c>
      <c r="G71" s="49">
        <v>25</v>
      </c>
      <c r="H71" s="38">
        <v>4</v>
      </c>
      <c r="I71" s="38">
        <v>33</v>
      </c>
      <c r="J71" s="46">
        <v>66</v>
      </c>
      <c r="K71" s="46">
        <v>76</v>
      </c>
      <c r="L71" s="187">
        <f t="shared" si="30"/>
        <v>0.29880477</v>
      </c>
      <c r="M71" s="51">
        <f t="shared" si="23"/>
        <v>0.59760953999999999</v>
      </c>
      <c r="N71" s="51">
        <f t="shared" si="24"/>
        <v>0.68815643999999998</v>
      </c>
      <c r="O71" s="46">
        <f>L71*$AI$3*'COVID-19'!F70*E71/1000</f>
        <v>921.86452819711803</v>
      </c>
      <c r="P71" s="50">
        <f>M71*$AI$3*'COVID-19'!F70*E71/1000</f>
        <v>1843.7290563942361</v>
      </c>
      <c r="Q71" s="50">
        <f>N71*$AI$3*'COVID-19'!F70*E71/1000</f>
        <v>2123.081943726696</v>
      </c>
      <c r="R71" s="50">
        <f t="shared" si="31"/>
        <v>6.4069584709699701</v>
      </c>
      <c r="S71" s="52">
        <f t="shared" si="18"/>
        <v>12.81391694193994</v>
      </c>
      <c r="T71" s="52">
        <f t="shared" si="18"/>
        <v>14.755419508900536</v>
      </c>
      <c r="U71" s="52">
        <f t="shared" si="32"/>
        <v>435.81145570518754</v>
      </c>
      <c r="V71" s="52">
        <f t="shared" si="25"/>
        <v>871.62291141037508</v>
      </c>
      <c r="W71" s="52">
        <f t="shared" si="25"/>
        <v>1003.6869888967955</v>
      </c>
      <c r="X71" s="52">
        <f t="shared" si="33"/>
        <v>146.48427353052205</v>
      </c>
      <c r="Y71" s="52">
        <f t="shared" si="26"/>
        <v>292.96854706104409</v>
      </c>
      <c r="Z71" s="52">
        <f t="shared" si="26"/>
        <v>337.35772085817206</v>
      </c>
      <c r="AA71" s="52">
        <f t="shared" si="34"/>
        <v>263.14622957386734</v>
      </c>
      <c r="AB71" s="52">
        <f t="shared" si="27"/>
        <v>526.29245914773469</v>
      </c>
      <c r="AC71" s="52">
        <f t="shared" si="27"/>
        <v>606.03374083678534</v>
      </c>
      <c r="AD71" s="52">
        <f t="shared" si="35"/>
        <v>70.01561091657112</v>
      </c>
      <c r="AE71" s="52">
        <f t="shared" si="28"/>
        <v>140.03122183314224</v>
      </c>
      <c r="AF71" s="52">
        <f t="shared" si="28"/>
        <v>161.24807362604255</v>
      </c>
    </row>
    <row r="72" spans="1:32" ht="15">
      <c r="A72" s="2" t="s">
        <v>91</v>
      </c>
      <c r="B72" s="34">
        <v>62.05</v>
      </c>
      <c r="C72" s="27">
        <v>0.12</v>
      </c>
      <c r="D72" s="27">
        <f t="shared" si="29"/>
        <v>1.8118000000000001</v>
      </c>
      <c r="E72" s="44">
        <v>0.2</v>
      </c>
      <c r="F72" s="28">
        <f>D72*'COVID-19'!F71*E72*$AI$3/1000</f>
        <v>2055.6099400399999</v>
      </c>
      <c r="G72" s="49">
        <v>25</v>
      </c>
      <c r="H72" s="38">
        <v>4</v>
      </c>
      <c r="I72" s="38">
        <v>33</v>
      </c>
      <c r="J72" s="46">
        <v>66</v>
      </c>
      <c r="K72" s="46">
        <v>76</v>
      </c>
      <c r="L72" s="187">
        <f t="shared" si="30"/>
        <v>0.14947350000000001</v>
      </c>
      <c r="M72" s="51">
        <f t="shared" si="23"/>
        <v>0.29894700000000002</v>
      </c>
      <c r="N72" s="51">
        <f t="shared" si="24"/>
        <v>0.34424199999999999</v>
      </c>
      <c r="O72" s="46">
        <f>L72*$AI$3*'COVID-19'!F71*E72/1000</f>
        <v>169.58782005329999</v>
      </c>
      <c r="P72" s="50">
        <f>M72*$AI$3*'COVID-19'!F71*E72/1000</f>
        <v>339.17564010659999</v>
      </c>
      <c r="Q72" s="50">
        <f>N72*$AI$3*'COVID-19'!F71*E72/1000</f>
        <v>390.56588860760002</v>
      </c>
      <c r="R72" s="50">
        <f t="shared" si="31"/>
        <v>1.1786353493704349</v>
      </c>
      <c r="S72" s="52">
        <f t="shared" si="18"/>
        <v>2.3572706987408698</v>
      </c>
      <c r="T72" s="52">
        <f t="shared" si="18"/>
        <v>2.7144329258228197</v>
      </c>
      <c r="U72" s="52">
        <f t="shared" si="32"/>
        <v>80.172641930197571</v>
      </c>
      <c r="V72" s="52">
        <f t="shared" si="25"/>
        <v>160.34528386039514</v>
      </c>
      <c r="W72" s="52">
        <f t="shared" si="25"/>
        <v>184.6400238392429</v>
      </c>
      <c r="X72" s="52">
        <f t="shared" si="33"/>
        <v>26.947504606469369</v>
      </c>
      <c r="Y72" s="52">
        <f t="shared" si="26"/>
        <v>53.895009212938739</v>
      </c>
      <c r="Z72" s="52">
        <f t="shared" si="26"/>
        <v>62.060919699747643</v>
      </c>
      <c r="AA72" s="52">
        <f t="shared" si="34"/>
        <v>48.40884323421448</v>
      </c>
      <c r="AB72" s="52">
        <f t="shared" si="27"/>
        <v>96.81768646842896</v>
      </c>
      <c r="AC72" s="52">
        <f t="shared" si="27"/>
        <v>111.48703290303943</v>
      </c>
      <c r="AD72" s="52">
        <f t="shared" si="35"/>
        <v>12.880194933048132</v>
      </c>
      <c r="AE72" s="52">
        <f t="shared" si="28"/>
        <v>25.760389866096265</v>
      </c>
      <c r="AF72" s="52">
        <f t="shared" si="28"/>
        <v>29.663479239747222</v>
      </c>
    </row>
    <row r="73" spans="1:32" ht="15">
      <c r="A73" s="2" t="s">
        <v>92</v>
      </c>
      <c r="B73" s="34">
        <v>73.766999999999996</v>
      </c>
      <c r="C73" s="27">
        <v>2.14</v>
      </c>
      <c r="D73" s="27">
        <f t="shared" si="29"/>
        <v>3.3922759999999998</v>
      </c>
      <c r="E73" s="44">
        <v>0.2</v>
      </c>
      <c r="F73" s="28">
        <f>D73*'COVID-19'!F72*E73*$AI$3/1000</f>
        <v>210847.52403276958</v>
      </c>
      <c r="G73" s="49">
        <v>25</v>
      </c>
      <c r="H73" s="38">
        <v>1</v>
      </c>
      <c r="I73" s="38">
        <v>0</v>
      </c>
      <c r="J73" s="46">
        <v>0</v>
      </c>
      <c r="K73" s="47">
        <v>85.556045900000001</v>
      </c>
      <c r="L73" s="187">
        <f t="shared" si="30"/>
        <v>0</v>
      </c>
      <c r="M73" s="51">
        <f t="shared" si="23"/>
        <v>0</v>
      </c>
      <c r="N73" s="51">
        <f t="shared" si="24"/>
        <v>0.72557430290367098</v>
      </c>
      <c r="O73" s="46">
        <f>L73*$AI$3*'COVID-19'!F72*E73/1000</f>
        <v>0</v>
      </c>
      <c r="P73" s="50">
        <f>M73*$AI$3*'COVID-19'!F72*E73/1000</f>
        <v>0</v>
      </c>
      <c r="Q73" s="50">
        <f>N73*$AI$3*'COVID-19'!F72*E73/1000</f>
        <v>45098.201110122471</v>
      </c>
      <c r="R73" s="50">
        <f t="shared" si="31"/>
        <v>0</v>
      </c>
      <c r="S73" s="52">
        <f t="shared" si="18"/>
        <v>0</v>
      </c>
      <c r="T73" s="52">
        <f t="shared" si="18"/>
        <v>313.43249771535119</v>
      </c>
      <c r="U73" s="52">
        <f t="shared" si="32"/>
        <v>0</v>
      </c>
      <c r="V73" s="52">
        <f t="shared" si="25"/>
        <v>0</v>
      </c>
      <c r="W73" s="52">
        <f t="shared" si="25"/>
        <v>21320.174574810397</v>
      </c>
      <c r="X73" s="52">
        <f t="shared" si="33"/>
        <v>0</v>
      </c>
      <c r="Y73" s="52">
        <f t="shared" si="26"/>
        <v>0</v>
      </c>
      <c r="Z73" s="52">
        <f t="shared" si="26"/>
        <v>7166.1041563984609</v>
      </c>
      <c r="AA73" s="52">
        <f t="shared" si="34"/>
        <v>0</v>
      </c>
      <c r="AB73" s="52">
        <f t="shared" si="27"/>
        <v>0</v>
      </c>
      <c r="AC73" s="52">
        <f t="shared" si="27"/>
        <v>12873.281506884459</v>
      </c>
      <c r="AD73" s="52">
        <f t="shared" si="35"/>
        <v>0</v>
      </c>
      <c r="AE73" s="52">
        <f t="shared" si="28"/>
        <v>0</v>
      </c>
      <c r="AF73" s="52">
        <f t="shared" si="28"/>
        <v>3425.2083743138019</v>
      </c>
    </row>
    <row r="74" spans="1:32" ht="15">
      <c r="A74" s="2" t="s">
        <v>93</v>
      </c>
      <c r="B74" s="34">
        <v>81.325999999999993</v>
      </c>
      <c r="C74" s="27">
        <v>9.44</v>
      </c>
      <c r="D74" s="27">
        <f t="shared" si="29"/>
        <v>8.1299279999999996</v>
      </c>
      <c r="E74" s="44">
        <v>0.2</v>
      </c>
      <c r="F74" s="28">
        <f>D74*'COVID-19'!F73*E74*$AI$3/1000</f>
        <v>3787717.8847618941</v>
      </c>
      <c r="G74" s="49">
        <v>25</v>
      </c>
      <c r="H74" s="38">
        <v>1</v>
      </c>
      <c r="I74" s="38">
        <v>0</v>
      </c>
      <c r="J74" s="46">
        <v>0</v>
      </c>
      <c r="K74" s="47">
        <v>52.832158500000006</v>
      </c>
      <c r="L74" s="187">
        <f t="shared" si="30"/>
        <v>0</v>
      </c>
      <c r="M74" s="51">
        <f t="shared" si="23"/>
        <v>0</v>
      </c>
      <c r="N74" s="51">
        <f t="shared" si="24"/>
        <v>1.0738041117239701</v>
      </c>
      <c r="O74" s="46">
        <f>L74*$AI$3*'COVID-19'!F73*E74/1000</f>
        <v>0</v>
      </c>
      <c r="P74" s="50">
        <f>M74*$AI$3*'COVID-19'!F73*E74/1000</f>
        <v>0</v>
      </c>
      <c r="Q74" s="50">
        <f>N74*$AI$3*'COVID-19'!F73*E74/1000</f>
        <v>500283.27910256293</v>
      </c>
      <c r="R74" s="50">
        <f t="shared" si="31"/>
        <v>0</v>
      </c>
      <c r="S74" s="52">
        <f t="shared" si="18"/>
        <v>0</v>
      </c>
      <c r="T74" s="52">
        <f t="shared" si="18"/>
        <v>3476.9687897628119</v>
      </c>
      <c r="U74" s="52">
        <f t="shared" si="32"/>
        <v>0</v>
      </c>
      <c r="V74" s="52">
        <f t="shared" si="25"/>
        <v>0</v>
      </c>
      <c r="W74" s="52">
        <f t="shared" si="25"/>
        <v>236508.92019573663</v>
      </c>
      <c r="X74" s="52">
        <f t="shared" si="33"/>
        <v>0</v>
      </c>
      <c r="Y74" s="52">
        <f t="shared" si="26"/>
        <v>0</v>
      </c>
      <c r="Z74" s="52">
        <f t="shared" si="26"/>
        <v>79495.013049397254</v>
      </c>
      <c r="AA74" s="52">
        <f t="shared" si="34"/>
        <v>0</v>
      </c>
      <c r="AB74" s="52">
        <f t="shared" si="27"/>
        <v>0</v>
      </c>
      <c r="AC74" s="52">
        <f t="shared" si="27"/>
        <v>142805.8620198266</v>
      </c>
      <c r="AD74" s="52">
        <f t="shared" si="35"/>
        <v>0</v>
      </c>
      <c r="AE74" s="52">
        <f t="shared" si="28"/>
        <v>0</v>
      </c>
      <c r="AF74" s="52">
        <f t="shared" si="28"/>
        <v>37996.515047839654</v>
      </c>
    </row>
    <row r="75" spans="1:32" ht="15">
      <c r="A75" s="2" t="s">
        <v>94</v>
      </c>
      <c r="B75" s="34">
        <v>64.073999999999998</v>
      </c>
      <c r="C75" s="27">
        <v>0.51</v>
      </c>
      <c r="D75" s="27">
        <f t="shared" si="29"/>
        <v>2.1102719999999997</v>
      </c>
      <c r="E75" s="44">
        <v>0.2</v>
      </c>
      <c r="F75" s="28">
        <f>D75*'COVID-19'!F74*E75*$AI$3/1000</f>
        <v>29064.769503129599</v>
      </c>
      <c r="G75" s="49">
        <v>25</v>
      </c>
      <c r="H75" s="38">
        <v>4</v>
      </c>
      <c r="I75" s="38">
        <v>33</v>
      </c>
      <c r="J75" s="46">
        <v>66</v>
      </c>
      <c r="K75" s="46">
        <v>76</v>
      </c>
      <c r="L75" s="187">
        <f t="shared" si="30"/>
        <v>0.17409743999999999</v>
      </c>
      <c r="M75" s="51">
        <f t="shared" si="23"/>
        <v>0.34819487999999998</v>
      </c>
      <c r="N75" s="51">
        <f t="shared" si="24"/>
        <v>0.40095167999999992</v>
      </c>
      <c r="O75" s="46">
        <f>L75*$AI$3*'COVID-19'!F74*E75/1000</f>
        <v>2397.8434840081923</v>
      </c>
      <c r="P75" s="50">
        <f>M75*$AI$3*'COVID-19'!F74*E75/1000</f>
        <v>4795.6869680163845</v>
      </c>
      <c r="Q75" s="50">
        <f>N75*$AI$3*'COVID-19'!F74*E75/1000</f>
        <v>5522.306205594623</v>
      </c>
      <c r="R75" s="50">
        <f t="shared" si="31"/>
        <v>16.665012213856937</v>
      </c>
      <c r="S75" s="52">
        <f t="shared" si="18"/>
        <v>33.330024427713873</v>
      </c>
      <c r="T75" s="52">
        <f t="shared" si="18"/>
        <v>38.380028128882628</v>
      </c>
      <c r="U75" s="52">
        <f t="shared" si="32"/>
        <v>1133.5805070648728</v>
      </c>
      <c r="V75" s="52">
        <f t="shared" si="25"/>
        <v>2267.1610141297456</v>
      </c>
      <c r="W75" s="52">
        <f t="shared" si="25"/>
        <v>2610.6702586948581</v>
      </c>
      <c r="X75" s="52">
        <f t="shared" si="33"/>
        <v>381.01732960890178</v>
      </c>
      <c r="Y75" s="52">
        <f t="shared" si="26"/>
        <v>762.03465921780355</v>
      </c>
      <c r="Z75" s="52">
        <f t="shared" si="26"/>
        <v>877.49445606898564</v>
      </c>
      <c r="AA75" s="52">
        <f t="shared" si="34"/>
        <v>684.46442251013855</v>
      </c>
      <c r="AB75" s="52">
        <f t="shared" si="27"/>
        <v>1368.9288450202771</v>
      </c>
      <c r="AC75" s="52">
        <f t="shared" si="27"/>
        <v>1576.3423063869852</v>
      </c>
      <c r="AD75" s="52">
        <f t="shared" si="35"/>
        <v>182.1162126104222</v>
      </c>
      <c r="AE75" s="52">
        <f t="shared" si="28"/>
        <v>364.23242522084439</v>
      </c>
      <c r="AF75" s="52">
        <f t="shared" si="28"/>
        <v>419.41915631491162</v>
      </c>
    </row>
    <row r="76" spans="1:32" ht="15">
      <c r="A76" s="2" t="s">
        <v>95</v>
      </c>
      <c r="B76" s="34">
        <v>79.927000000000007</v>
      </c>
      <c r="C76" s="27">
        <v>16.98</v>
      </c>
      <c r="D76" s="27">
        <f t="shared" si="29"/>
        <v>12.765556</v>
      </c>
      <c r="E76" s="44">
        <v>0.2</v>
      </c>
      <c r="F76" s="28">
        <f>D76*'COVID-19'!F75*E76*$AI$3/1000</f>
        <v>8112.4776475544004</v>
      </c>
      <c r="G76" s="49">
        <v>25</v>
      </c>
      <c r="H76" s="38">
        <v>2</v>
      </c>
      <c r="I76" s="38">
        <v>11.5</v>
      </c>
      <c r="J76" s="46">
        <v>23</v>
      </c>
      <c r="K76" s="48">
        <v>83.019702600000002</v>
      </c>
      <c r="L76" s="187">
        <f t="shared" si="30"/>
        <v>0.36700973499999995</v>
      </c>
      <c r="M76" s="51">
        <f t="shared" si="23"/>
        <v>0.7340194699999999</v>
      </c>
      <c r="N76" s="51">
        <f t="shared" si="24"/>
        <v>2.6494816566091135</v>
      </c>
      <c r="O76" s="46">
        <f>L76*$AI$3*'COVID-19'!F75*E76/1000</f>
        <v>233.23373236718902</v>
      </c>
      <c r="P76" s="50">
        <f>M76*$AI$3*'COVID-19'!F75*E76/1000</f>
        <v>466.46746473437804</v>
      </c>
      <c r="Q76" s="50">
        <f>N76*$AI$3*'COVID-19'!F75*E76/1000</f>
        <v>1683.7387041227846</v>
      </c>
      <c r="R76" s="50">
        <f t="shared" si="31"/>
        <v>1.6209744399519637</v>
      </c>
      <c r="S76" s="52">
        <f t="shared" si="18"/>
        <v>3.2419488799039273</v>
      </c>
      <c r="T76" s="52">
        <f t="shared" si="18"/>
        <v>11.701983993653352</v>
      </c>
      <c r="U76" s="52">
        <f t="shared" si="32"/>
        <v>110.26124697658861</v>
      </c>
      <c r="V76" s="52">
        <f t="shared" si="25"/>
        <v>220.52249395317722</v>
      </c>
      <c r="W76" s="52">
        <f t="shared" si="25"/>
        <v>795.98747237404632</v>
      </c>
      <c r="X76" s="52">
        <f t="shared" si="33"/>
        <v>37.060840073146338</v>
      </c>
      <c r="Y76" s="52">
        <f t="shared" si="26"/>
        <v>74.121680146292675</v>
      </c>
      <c r="Z76" s="52">
        <f t="shared" si="26"/>
        <v>267.54608008511048</v>
      </c>
      <c r="AA76" s="52">
        <f t="shared" si="34"/>
        <v>66.576568904214113</v>
      </c>
      <c r="AB76" s="52">
        <f t="shared" si="27"/>
        <v>133.15313780842823</v>
      </c>
      <c r="AC76" s="52">
        <f t="shared" si="27"/>
        <v>480.62321309184887</v>
      </c>
      <c r="AD76" s="52">
        <f t="shared" si="35"/>
        <v>17.714101973288006</v>
      </c>
      <c r="AE76" s="52">
        <f t="shared" si="28"/>
        <v>35.428203946576012</v>
      </c>
      <c r="AF76" s="52">
        <f t="shared" si="28"/>
        <v>127.87995457812549</v>
      </c>
    </row>
    <row r="77" spans="1:32" ht="15">
      <c r="A77" s="2" t="s">
        <v>96</v>
      </c>
      <c r="B77" s="34">
        <v>82.239000000000004</v>
      </c>
      <c r="C77" s="27">
        <v>6.39</v>
      </c>
      <c r="D77" s="27">
        <f t="shared" si="29"/>
        <v>6.2644919999999997</v>
      </c>
      <c r="E77" s="44">
        <v>0.2</v>
      </c>
      <c r="F77" s="28">
        <f>D77*'COVID-19'!F76*E77*$AI$3/1000</f>
        <v>421062.55006614246</v>
      </c>
      <c r="G77" s="49">
        <v>25</v>
      </c>
      <c r="H77" s="38">
        <v>2</v>
      </c>
      <c r="I77" s="38">
        <v>11.5</v>
      </c>
      <c r="J77" s="46">
        <v>23</v>
      </c>
      <c r="K77" s="46">
        <v>33</v>
      </c>
      <c r="L77" s="187">
        <f t="shared" si="30"/>
        <v>0.18010414500000002</v>
      </c>
      <c r="M77" s="51">
        <f t="shared" si="23"/>
        <v>0.36020829000000004</v>
      </c>
      <c r="N77" s="51">
        <f t="shared" si="24"/>
        <v>0.51682059000000002</v>
      </c>
      <c r="O77" s="46">
        <f>L77*$AI$3*'COVID-19'!F76*E77/1000</f>
        <v>12105.548314401596</v>
      </c>
      <c r="P77" s="50">
        <f>M77*$AI$3*'COVID-19'!F76*E77/1000</f>
        <v>24211.096628803192</v>
      </c>
      <c r="Q77" s="50">
        <f>N77*$AI$3*'COVID-19'!F76*E77/1000</f>
        <v>34737.660380456757</v>
      </c>
      <c r="R77" s="50">
        <f t="shared" si="31"/>
        <v>84.133560785091092</v>
      </c>
      <c r="S77" s="52">
        <f t="shared" si="18"/>
        <v>168.26712157018218</v>
      </c>
      <c r="T77" s="52">
        <f t="shared" si="18"/>
        <v>241.42673964417446</v>
      </c>
      <c r="U77" s="52">
        <f t="shared" si="32"/>
        <v>5722.8979656333549</v>
      </c>
      <c r="V77" s="52">
        <f t="shared" si="25"/>
        <v>11445.79593126671</v>
      </c>
      <c r="W77" s="52">
        <f t="shared" si="25"/>
        <v>16422.228944860934</v>
      </c>
      <c r="X77" s="52">
        <f t="shared" si="33"/>
        <v>1923.5716271584138</v>
      </c>
      <c r="Y77" s="52">
        <f t="shared" si="26"/>
        <v>3847.1432543168276</v>
      </c>
      <c r="Z77" s="52">
        <f t="shared" si="26"/>
        <v>5519.8142344545786</v>
      </c>
      <c r="AA77" s="52">
        <f t="shared" si="34"/>
        <v>3455.5287663459358</v>
      </c>
      <c r="AB77" s="52">
        <f t="shared" si="27"/>
        <v>6911.0575326918715</v>
      </c>
      <c r="AC77" s="52">
        <f t="shared" si="27"/>
        <v>9915.865155601381</v>
      </c>
      <c r="AD77" s="52">
        <f t="shared" si="35"/>
        <v>919.41639447880118</v>
      </c>
      <c r="AE77" s="52">
        <f t="shared" si="28"/>
        <v>1838.8327889576024</v>
      </c>
      <c r="AF77" s="52">
        <f t="shared" si="28"/>
        <v>2638.3253058956907</v>
      </c>
    </row>
    <row r="78" spans="1:32" ht="15">
      <c r="A78" s="2" t="s">
        <v>97</v>
      </c>
      <c r="B78" s="34">
        <v>71.703999999999994</v>
      </c>
      <c r="C78" s="27">
        <v>0.03</v>
      </c>
      <c r="D78" s="27">
        <f t="shared" si="29"/>
        <v>2.0263119999999999</v>
      </c>
      <c r="E78" s="44">
        <v>0.2</v>
      </c>
      <c r="F78" s="28">
        <f>D78*'COVID-19'!F77*E78*$AI$3/1000</f>
        <v>72.581685315199991</v>
      </c>
      <c r="G78" s="49">
        <v>25</v>
      </c>
      <c r="H78" s="38">
        <v>2</v>
      </c>
      <c r="I78" s="38">
        <v>11.5</v>
      </c>
      <c r="J78" s="46">
        <v>23</v>
      </c>
      <c r="K78" s="46">
        <v>33</v>
      </c>
      <c r="L78" s="187">
        <f t="shared" si="30"/>
        <v>5.8256469999999998E-2</v>
      </c>
      <c r="M78" s="51">
        <f t="shared" si="23"/>
        <v>0.11651294</v>
      </c>
      <c r="N78" s="51">
        <f t="shared" si="24"/>
        <v>0.16717074000000001</v>
      </c>
      <c r="O78" s="46">
        <f>L78*$AI$3*'COVID-19'!F77*E78/1000</f>
        <v>2.0867234528120004</v>
      </c>
      <c r="P78" s="50">
        <f>M78*$AI$3*'COVID-19'!F77*E78/1000</f>
        <v>4.1734469056240009</v>
      </c>
      <c r="Q78" s="50">
        <f>N78*$AI$3*'COVID-19'!F77*E78/1000</f>
        <v>5.9879890385040015</v>
      </c>
      <c r="R78" s="50">
        <f t="shared" si="31"/>
        <v>1.4502727997043403E-2</v>
      </c>
      <c r="S78" s="52">
        <f t="shared" si="18"/>
        <v>2.9005455994086805E-2</v>
      </c>
      <c r="T78" s="52">
        <f t="shared" si="18"/>
        <v>4.1616523817602807E-2</v>
      </c>
      <c r="U78" s="52">
        <f t="shared" si="32"/>
        <v>0.98649851231687324</v>
      </c>
      <c r="V78" s="52">
        <f t="shared" si="25"/>
        <v>1.9729970246337465</v>
      </c>
      <c r="W78" s="52">
        <f t="shared" si="25"/>
        <v>2.8308218179527667</v>
      </c>
      <c r="X78" s="52">
        <f t="shared" si="33"/>
        <v>0.33158035665182689</v>
      </c>
      <c r="Y78" s="52">
        <f t="shared" si="26"/>
        <v>0.66316071330365378</v>
      </c>
      <c r="Z78" s="52">
        <f t="shared" si="26"/>
        <v>0.95149145821828585</v>
      </c>
      <c r="AA78" s="52">
        <f t="shared" si="34"/>
        <v>0.59565520960518559</v>
      </c>
      <c r="AB78" s="52">
        <f t="shared" si="27"/>
        <v>1.1913104192103712</v>
      </c>
      <c r="AC78" s="52">
        <f t="shared" si="27"/>
        <v>1.7092714710409675</v>
      </c>
      <c r="AD78" s="52">
        <f t="shared" si="35"/>
        <v>0.15848664624107142</v>
      </c>
      <c r="AE78" s="52">
        <f t="shared" si="28"/>
        <v>0.31697329248214284</v>
      </c>
      <c r="AF78" s="52">
        <f t="shared" si="28"/>
        <v>0.45478776747437893</v>
      </c>
    </row>
    <row r="79" spans="1:32" ht="15">
      <c r="A79" s="2" t="s">
        <v>98</v>
      </c>
      <c r="B79" s="34">
        <v>72.397000000000006</v>
      </c>
      <c r="C79" s="27">
        <v>5.03</v>
      </c>
      <c r="D79" s="27">
        <f t="shared" si="29"/>
        <v>5.1457160000000002</v>
      </c>
      <c r="E79" s="44">
        <v>0.2</v>
      </c>
      <c r="F79" s="28">
        <f>D79*'COVID-19'!F78*E79*$AI$3/1000</f>
        <v>137.31034403040002</v>
      </c>
      <c r="G79" s="49">
        <v>25</v>
      </c>
      <c r="H79" s="38">
        <v>2</v>
      </c>
      <c r="I79" s="38">
        <v>11.5</v>
      </c>
      <c r="J79" s="46">
        <v>23</v>
      </c>
      <c r="K79" s="46">
        <v>33</v>
      </c>
      <c r="L79" s="187">
        <f t="shared" si="30"/>
        <v>0.14793933500000001</v>
      </c>
      <c r="M79" s="51">
        <f t="shared" si="23"/>
        <v>0.29587867000000001</v>
      </c>
      <c r="N79" s="51">
        <f t="shared" si="24"/>
        <v>0.42452157000000001</v>
      </c>
      <c r="O79" s="46">
        <f>L79*$AI$3*'COVID-19'!F78*E79/1000</f>
        <v>3.9476723908740006</v>
      </c>
      <c r="P79" s="50">
        <f>M79*$AI$3*'COVID-19'!F78*E79/1000</f>
        <v>7.8953447817480011</v>
      </c>
      <c r="Q79" s="50">
        <f>N79*$AI$3*'COVID-19'!F78*E79/1000</f>
        <v>11.328103382508001</v>
      </c>
      <c r="R79" s="50">
        <f t="shared" si="31"/>
        <v>2.7436323116574304E-2</v>
      </c>
      <c r="S79" s="52">
        <f t="shared" si="18"/>
        <v>5.4872646233148609E-2</v>
      </c>
      <c r="T79" s="52">
        <f t="shared" si="18"/>
        <v>7.8730318508430597E-2</v>
      </c>
      <c r="U79" s="52">
        <f t="shared" si="32"/>
        <v>1.8662621227856837</v>
      </c>
      <c r="V79" s="52">
        <f t="shared" si="25"/>
        <v>3.7325242455713674</v>
      </c>
      <c r="W79" s="52">
        <f t="shared" si="25"/>
        <v>5.3553608740806569</v>
      </c>
      <c r="X79" s="52">
        <f t="shared" si="33"/>
        <v>0.62728514290987869</v>
      </c>
      <c r="Y79" s="52">
        <f t="shared" si="26"/>
        <v>1.2545702858197574</v>
      </c>
      <c r="Z79" s="52">
        <f t="shared" si="26"/>
        <v>1.8000356274805214</v>
      </c>
      <c r="AA79" s="52">
        <f t="shared" si="34"/>
        <v>1.1268630839749836</v>
      </c>
      <c r="AB79" s="52">
        <f t="shared" si="27"/>
        <v>2.2537261679499672</v>
      </c>
      <c r="AC79" s="52">
        <f t="shared" si="27"/>
        <v>3.2336071105369091</v>
      </c>
      <c r="AD79" s="52">
        <f t="shared" si="35"/>
        <v>0.2998257180868803</v>
      </c>
      <c r="AE79" s="52">
        <f t="shared" si="28"/>
        <v>0.5996514361737606</v>
      </c>
      <c r="AF79" s="52">
        <f t="shared" si="28"/>
        <v>0.86036945190148262</v>
      </c>
    </row>
    <row r="80" spans="1:32" ht="15">
      <c r="A80" s="2" t="s">
        <v>99</v>
      </c>
      <c r="B80" s="34">
        <v>82.138000000000005</v>
      </c>
      <c r="C80" s="27">
        <v>6.2</v>
      </c>
      <c r="D80" s="27">
        <f t="shared" si="29"/>
        <v>6.1438640000000007</v>
      </c>
      <c r="E80" s="44">
        <v>0.2</v>
      </c>
      <c r="F80" s="28">
        <f>D80*'COVID-19'!F79*E80*$AI$3/1000</f>
        <v>29552.990976150406</v>
      </c>
      <c r="G80" s="49">
        <v>25</v>
      </c>
      <c r="H80" s="38">
        <v>2</v>
      </c>
      <c r="I80" s="38">
        <v>11.5</v>
      </c>
      <c r="J80" s="46">
        <v>23</v>
      </c>
      <c r="K80" s="46">
        <v>33</v>
      </c>
      <c r="L80" s="187">
        <f t="shared" si="30"/>
        <v>0.17663609000000002</v>
      </c>
      <c r="M80" s="51">
        <f t="shared" si="23"/>
        <v>0.35327218000000005</v>
      </c>
      <c r="N80" s="51">
        <f t="shared" si="24"/>
        <v>0.50686878000000013</v>
      </c>
      <c r="O80" s="46">
        <f>L80*$AI$3*'COVID-19'!F79*E80/1000</f>
        <v>849.64849056432422</v>
      </c>
      <c r="P80" s="50">
        <f>M80*$AI$3*'COVID-19'!F79*E80/1000</f>
        <v>1699.2969811286484</v>
      </c>
      <c r="Q80" s="50">
        <f>N80*$AI$3*'COVID-19'!F79*E80/1000</f>
        <v>2438.1217555324092</v>
      </c>
      <c r="R80" s="50">
        <f t="shared" si="31"/>
        <v>5.9050570094220527</v>
      </c>
      <c r="S80" s="52">
        <f t="shared" si="18"/>
        <v>11.810114018844105</v>
      </c>
      <c r="T80" s="52">
        <f t="shared" si="18"/>
        <v>16.944946200950245</v>
      </c>
      <c r="U80" s="52">
        <f t="shared" si="32"/>
        <v>401.6713239142843</v>
      </c>
      <c r="V80" s="52">
        <f t="shared" si="25"/>
        <v>803.3426478285686</v>
      </c>
      <c r="W80" s="52">
        <f t="shared" si="25"/>
        <v>1152.6220599279463</v>
      </c>
      <c r="X80" s="52">
        <f t="shared" si="33"/>
        <v>135.00914515067112</v>
      </c>
      <c r="Y80" s="52">
        <f t="shared" si="26"/>
        <v>270.01829030134223</v>
      </c>
      <c r="Z80" s="52">
        <f t="shared" si="26"/>
        <v>387.41754695409981</v>
      </c>
      <c r="AA80" s="52">
        <f t="shared" si="34"/>
        <v>242.53216163158635</v>
      </c>
      <c r="AB80" s="52">
        <f t="shared" si="27"/>
        <v>485.0643232631727</v>
      </c>
      <c r="AC80" s="52">
        <f t="shared" si="27"/>
        <v>695.96185511672627</v>
      </c>
      <c r="AD80" s="52">
        <f t="shared" si="35"/>
        <v>64.530802858360417</v>
      </c>
      <c r="AE80" s="52">
        <f t="shared" si="28"/>
        <v>129.06160571672083</v>
      </c>
      <c r="AF80" s="52">
        <f t="shared" si="28"/>
        <v>185.17534733268647</v>
      </c>
    </row>
    <row r="81" spans="1:32" ht="15">
      <c r="A81" s="2" t="s">
        <v>100</v>
      </c>
      <c r="B81" s="34">
        <v>74.302000000000007</v>
      </c>
      <c r="C81" s="27">
        <v>1.1200000000000001</v>
      </c>
      <c r="D81" s="27">
        <f t="shared" si="29"/>
        <v>2.7748560000000002</v>
      </c>
      <c r="E81" s="44">
        <v>0.2</v>
      </c>
      <c r="F81" s="28">
        <f>D81*'COVID-19'!F80*E81*$AI$3/1000</f>
        <v>146507.43147267363</v>
      </c>
      <c r="G81" s="49">
        <v>25</v>
      </c>
      <c r="H81" s="38">
        <v>2</v>
      </c>
      <c r="I81" s="38">
        <v>11.5</v>
      </c>
      <c r="J81" s="46">
        <v>23</v>
      </c>
      <c r="K81" s="46">
        <v>33</v>
      </c>
      <c r="L81" s="187">
        <f t="shared" si="30"/>
        <v>7.9777110000000012E-2</v>
      </c>
      <c r="M81" s="51">
        <f t="shared" si="23"/>
        <v>0.15955422000000002</v>
      </c>
      <c r="N81" s="51">
        <f t="shared" si="24"/>
        <v>0.22892562000000002</v>
      </c>
      <c r="O81" s="46">
        <f>L81*$AI$3*'COVID-19'!F80*E81/1000</f>
        <v>4212.0886548393664</v>
      </c>
      <c r="P81" s="50">
        <f>M81*$AI$3*'COVID-19'!F80*E81/1000</f>
        <v>8424.1773096787329</v>
      </c>
      <c r="Q81" s="50">
        <f>N81*$AI$3*'COVID-19'!F80*E81/1000</f>
        <v>12086.863096495572</v>
      </c>
      <c r="R81" s="50">
        <f t="shared" si="31"/>
        <v>29.274016151133598</v>
      </c>
      <c r="S81" s="52">
        <f t="shared" si="18"/>
        <v>58.548032302267195</v>
      </c>
      <c r="T81" s="52">
        <f t="shared" si="18"/>
        <v>84.003698520644207</v>
      </c>
      <c r="U81" s="52">
        <f t="shared" si="32"/>
        <v>1991.2649115753104</v>
      </c>
      <c r="V81" s="52">
        <f t="shared" si="25"/>
        <v>3982.5298231506208</v>
      </c>
      <c r="W81" s="52">
        <f t="shared" si="25"/>
        <v>5714.0645288682808</v>
      </c>
      <c r="X81" s="52">
        <f t="shared" si="33"/>
        <v>669.30088725397536</v>
      </c>
      <c r="Y81" s="52">
        <f t="shared" si="26"/>
        <v>1338.6017745079507</v>
      </c>
      <c r="Z81" s="52">
        <f t="shared" si="26"/>
        <v>1920.6025460331466</v>
      </c>
      <c r="AA81" s="52">
        <f t="shared" si="34"/>
        <v>1202.3407065238973</v>
      </c>
      <c r="AB81" s="52">
        <f t="shared" si="27"/>
        <v>2404.6814130477946</v>
      </c>
      <c r="AC81" s="52">
        <f t="shared" si="27"/>
        <v>3450.1950708946615</v>
      </c>
      <c r="AD81" s="52">
        <f t="shared" si="35"/>
        <v>319.90813333504985</v>
      </c>
      <c r="AE81" s="52">
        <f t="shared" si="28"/>
        <v>639.81626667009971</v>
      </c>
      <c r="AF81" s="52">
        <f t="shared" si="28"/>
        <v>917.99725217883872</v>
      </c>
    </row>
    <row r="82" spans="1:32" ht="15">
      <c r="A82" s="2" t="s">
        <v>101</v>
      </c>
      <c r="B82" s="34">
        <v>61.601999999999997</v>
      </c>
      <c r="C82" s="27">
        <v>0.18</v>
      </c>
      <c r="D82" s="27">
        <f t="shared" si="29"/>
        <v>1.8364559999999999</v>
      </c>
      <c r="E82" s="44">
        <v>0.2</v>
      </c>
      <c r="F82" s="28">
        <f>D82*'COVID-19'!F81*E82*$AI$3/1000</f>
        <v>6357.8114065824002</v>
      </c>
      <c r="G82" s="49">
        <v>25</v>
      </c>
      <c r="H82" s="38">
        <v>4</v>
      </c>
      <c r="I82" s="38">
        <v>33</v>
      </c>
      <c r="J82" s="46">
        <v>66</v>
      </c>
      <c r="K82" s="46">
        <v>76</v>
      </c>
      <c r="L82" s="187">
        <f t="shared" si="30"/>
        <v>0.15150761999999998</v>
      </c>
      <c r="M82" s="51">
        <f t="shared" si="23"/>
        <v>0.30301523999999996</v>
      </c>
      <c r="N82" s="51">
        <f t="shared" si="24"/>
        <v>0.34892663999999995</v>
      </c>
      <c r="O82" s="46">
        <f>L82*$AI$3*'COVID-19'!F81*E82/1000</f>
        <v>524.519441043048</v>
      </c>
      <c r="P82" s="50">
        <f>M82*$AI$3*'COVID-19'!F81*E82/1000</f>
        <v>1049.038882086096</v>
      </c>
      <c r="Q82" s="50">
        <f>N82*$AI$3*'COVID-19'!F81*E82/1000</f>
        <v>1207.9841672506561</v>
      </c>
      <c r="R82" s="50">
        <f t="shared" si="31"/>
        <v>3.6454101152491836</v>
      </c>
      <c r="S82" s="52">
        <f t="shared" si="18"/>
        <v>7.2908202304983671</v>
      </c>
      <c r="T82" s="52">
        <f t="shared" si="18"/>
        <v>8.3954899623920589</v>
      </c>
      <c r="U82" s="52">
        <f t="shared" si="32"/>
        <v>247.96656575310095</v>
      </c>
      <c r="V82" s="52">
        <f t="shared" si="25"/>
        <v>495.9331315062019</v>
      </c>
      <c r="W82" s="52">
        <f t="shared" si="25"/>
        <v>571.0745150677476</v>
      </c>
      <c r="X82" s="52">
        <f t="shared" si="33"/>
        <v>83.346139181740327</v>
      </c>
      <c r="Y82" s="52">
        <f t="shared" si="26"/>
        <v>166.69227836348065</v>
      </c>
      <c r="Z82" s="52">
        <f t="shared" si="26"/>
        <v>191.94868417612929</v>
      </c>
      <c r="AA82" s="52">
        <f t="shared" si="34"/>
        <v>149.72407444573807</v>
      </c>
      <c r="AB82" s="52">
        <f t="shared" si="27"/>
        <v>299.44814889147614</v>
      </c>
      <c r="AC82" s="52">
        <f t="shared" si="27"/>
        <v>344.8190805416998</v>
      </c>
      <c r="AD82" s="52">
        <f t="shared" si="35"/>
        <v>39.837251547219495</v>
      </c>
      <c r="AE82" s="52">
        <f t="shared" si="28"/>
        <v>79.67450309443899</v>
      </c>
      <c r="AF82" s="52">
        <f t="shared" si="28"/>
        <v>91.74639750268733</v>
      </c>
    </row>
    <row r="83" spans="1:32" ht="15">
      <c r="A83" s="2" t="s">
        <v>102</v>
      </c>
      <c r="B83" s="34">
        <v>58.322000000000003</v>
      </c>
      <c r="C83" s="27">
        <v>0.18</v>
      </c>
      <c r="D83" s="27">
        <f t="shared" si="29"/>
        <v>1.7446159999999999</v>
      </c>
      <c r="E83" s="44">
        <v>0.2</v>
      </c>
      <c r="F83" s="28">
        <f>D83*'COVID-19'!F82*E83*$AI$3/1000</f>
        <v>1157.1402887776001</v>
      </c>
      <c r="G83" s="49">
        <v>25</v>
      </c>
      <c r="H83" s="38">
        <v>4</v>
      </c>
      <c r="I83" s="38">
        <v>33</v>
      </c>
      <c r="J83" s="46">
        <v>66</v>
      </c>
      <c r="K83" s="48">
        <v>85.543825800000008</v>
      </c>
      <c r="L83" s="187">
        <f t="shared" si="30"/>
        <v>0.14393082000000001</v>
      </c>
      <c r="M83" s="51">
        <f t="shared" si="23"/>
        <v>0.28786164000000003</v>
      </c>
      <c r="N83" s="51">
        <f t="shared" si="24"/>
        <v>0.37310281797973199</v>
      </c>
      <c r="O83" s="46">
        <f>L83*$AI$3*'COVID-19'!F82*E83/1000</f>
        <v>95.46407382415201</v>
      </c>
      <c r="P83" s="50">
        <f>M83*$AI$3*'COVID-19'!F82*E83/1000</f>
        <v>190.92814764830402</v>
      </c>
      <c r="Q83" s="50">
        <f>N83*$AI$3*'COVID-19'!F82*E83/1000</f>
        <v>247.46551822338179</v>
      </c>
      <c r="R83" s="50">
        <f t="shared" si="31"/>
        <v>0.66347531307785645</v>
      </c>
      <c r="S83" s="52">
        <f t="shared" si="18"/>
        <v>1.3269506261557129</v>
      </c>
      <c r="T83" s="52">
        <f t="shared" si="18"/>
        <v>1.7198853516525034</v>
      </c>
      <c r="U83" s="52">
        <f t="shared" si="32"/>
        <v>45.130640900367865</v>
      </c>
      <c r="V83" s="52">
        <f t="shared" si="25"/>
        <v>90.26128180073573</v>
      </c>
      <c r="W83" s="52">
        <f t="shared" si="25"/>
        <v>116.98932374010374</v>
      </c>
      <c r="X83" s="52">
        <f t="shared" si="33"/>
        <v>15.169241330657755</v>
      </c>
      <c r="Y83" s="52">
        <f t="shared" si="26"/>
        <v>30.33848266131551</v>
      </c>
      <c r="Z83" s="52">
        <f t="shared" si="26"/>
        <v>39.322270845695364</v>
      </c>
      <c r="AA83" s="52">
        <f t="shared" si="34"/>
        <v>27.250219873104193</v>
      </c>
      <c r="AB83" s="52">
        <f t="shared" si="27"/>
        <v>54.500439746208386</v>
      </c>
      <c r="AC83" s="52">
        <f t="shared" si="27"/>
        <v>70.639032176864333</v>
      </c>
      <c r="AD83" s="52">
        <f t="shared" si="35"/>
        <v>7.2504964069443449</v>
      </c>
      <c r="AE83" s="52">
        <f t="shared" si="28"/>
        <v>14.50099281388869</v>
      </c>
      <c r="AF83" s="52">
        <f t="shared" si="28"/>
        <v>18.795006109065845</v>
      </c>
    </row>
    <row r="84" spans="1:32" ht="15">
      <c r="A84" s="2" t="s">
        <v>103</v>
      </c>
      <c r="B84" s="34">
        <v>69.906000000000006</v>
      </c>
      <c r="C84" s="27">
        <v>4.22</v>
      </c>
      <c r="D84" s="27">
        <f t="shared" si="29"/>
        <v>4.5737679999999994</v>
      </c>
      <c r="E84" s="44">
        <v>0.2</v>
      </c>
      <c r="F84" s="28">
        <f>D84*'COVID-19'!F83*E84*$AI$3/1000</f>
        <v>13379.1276093696</v>
      </c>
      <c r="G84" s="49">
        <v>25</v>
      </c>
      <c r="H84" s="38">
        <v>2</v>
      </c>
      <c r="I84" s="38">
        <v>11.5</v>
      </c>
      <c r="J84" s="46">
        <v>23</v>
      </c>
      <c r="K84" s="48">
        <v>85.47648439999999</v>
      </c>
      <c r="L84" s="187">
        <f t="shared" si="30"/>
        <v>0.13149582999999998</v>
      </c>
      <c r="M84" s="51">
        <f t="shared" si="23"/>
        <v>0.26299165999999996</v>
      </c>
      <c r="N84" s="51">
        <f t="shared" si="24"/>
        <v>0.97737402275304774</v>
      </c>
      <c r="O84" s="46">
        <f>L84*$AI$3*'COVID-19'!F83*E84/1000</f>
        <v>384.64991876937597</v>
      </c>
      <c r="P84" s="50">
        <f>M84*$AI$3*'COVID-19'!F83*E84/1000</f>
        <v>769.29983753875194</v>
      </c>
      <c r="Q84" s="50">
        <f>N84*$AI$3*'COVID-19'!F83*E84/1000</f>
        <v>2859.0019809697242</v>
      </c>
      <c r="R84" s="50">
        <f t="shared" si="31"/>
        <v>2.6733169354471631</v>
      </c>
      <c r="S84" s="52">
        <f t="shared" si="18"/>
        <v>5.3466338708943262</v>
      </c>
      <c r="T84" s="52">
        <f t="shared" si="18"/>
        <v>19.87006376773958</v>
      </c>
      <c r="U84" s="52">
        <f t="shared" si="32"/>
        <v>181.84324909822249</v>
      </c>
      <c r="V84" s="52">
        <f t="shared" si="25"/>
        <v>363.68649819644497</v>
      </c>
      <c r="W84" s="52">
        <f t="shared" si="25"/>
        <v>1351.5931865034372</v>
      </c>
      <c r="X84" s="52">
        <f t="shared" si="33"/>
        <v>61.120872092453844</v>
      </c>
      <c r="Y84" s="52">
        <f t="shared" si="26"/>
        <v>122.24174418490769</v>
      </c>
      <c r="Z84" s="52">
        <f t="shared" si="26"/>
        <v>454.29541477608916</v>
      </c>
      <c r="AA84" s="52">
        <f t="shared" si="34"/>
        <v>109.79831931271838</v>
      </c>
      <c r="AB84" s="52">
        <f t="shared" si="27"/>
        <v>219.59663862543675</v>
      </c>
      <c r="AC84" s="52">
        <f t="shared" si="27"/>
        <v>816.10211546780772</v>
      </c>
      <c r="AD84" s="52">
        <f t="shared" si="35"/>
        <v>29.214161330534104</v>
      </c>
      <c r="AE84" s="52">
        <f t="shared" si="28"/>
        <v>58.428322661068208</v>
      </c>
      <c r="AF84" s="52">
        <f t="shared" si="28"/>
        <v>217.14120045465054</v>
      </c>
    </row>
    <row r="85" spans="1:32" ht="15">
      <c r="A85" s="2" t="s">
        <v>104</v>
      </c>
      <c r="B85" s="34">
        <v>64.001000000000005</v>
      </c>
      <c r="C85" s="27">
        <v>0.28000000000000003</v>
      </c>
      <c r="D85" s="27">
        <f t="shared" si="29"/>
        <v>1.9656280000000002</v>
      </c>
      <c r="E85" s="44">
        <v>0.2</v>
      </c>
      <c r="F85" s="28">
        <f>D85*'COVID-19'!F84*E85*$AI$3/1000</f>
        <v>4895.2467531464008</v>
      </c>
      <c r="G85" s="49">
        <v>25</v>
      </c>
      <c r="H85" s="38">
        <v>2</v>
      </c>
      <c r="I85" s="38">
        <v>11.5</v>
      </c>
      <c r="J85" s="46">
        <v>23</v>
      </c>
      <c r="K85" s="48">
        <v>38.417003399999999</v>
      </c>
      <c r="L85" s="187">
        <f t="shared" si="30"/>
        <v>5.6511805000000005E-2</v>
      </c>
      <c r="M85" s="51">
        <f t="shared" si="23"/>
        <v>0.11302361000000001</v>
      </c>
      <c r="N85" s="51">
        <f t="shared" si="24"/>
        <v>0.18878384389783801</v>
      </c>
      <c r="O85" s="46">
        <f>L85*$AI$3*'COVID-19'!F84*E85/1000</f>
        <v>140.738344152959</v>
      </c>
      <c r="P85" s="50">
        <f>M85*$AI$3*'COVID-19'!F84*E85/1000</f>
        <v>281.476688305918</v>
      </c>
      <c r="Q85" s="50">
        <f>N85*$AI$3*'COVID-19'!F84*E85/1000</f>
        <v>470.15177789866061</v>
      </c>
      <c r="R85" s="50">
        <f t="shared" si="31"/>
        <v>0.97813149186306503</v>
      </c>
      <c r="S85" s="52">
        <f t="shared" si="18"/>
        <v>1.9562629837261301</v>
      </c>
      <c r="T85" s="52">
        <f t="shared" si="18"/>
        <v>3.2675548563956909</v>
      </c>
      <c r="U85" s="52">
        <f t="shared" si="32"/>
        <v>66.534052198311372</v>
      </c>
      <c r="V85" s="52">
        <f t="shared" si="25"/>
        <v>133.06810439662274</v>
      </c>
      <c r="W85" s="52">
        <f t="shared" si="25"/>
        <v>222.26425300159178</v>
      </c>
      <c r="X85" s="52">
        <f t="shared" si="33"/>
        <v>22.363322885905188</v>
      </c>
      <c r="Y85" s="52">
        <f t="shared" si="26"/>
        <v>44.726645771810375</v>
      </c>
      <c r="Z85" s="52">
        <f t="shared" si="26"/>
        <v>74.70711750809717</v>
      </c>
      <c r="AA85" s="52">
        <f t="shared" si="34"/>
        <v>40.173760338462145</v>
      </c>
      <c r="AB85" s="52">
        <f t="shared" si="27"/>
        <v>80.34752067692429</v>
      </c>
      <c r="AC85" s="52">
        <f t="shared" si="27"/>
        <v>134.20482500117268</v>
      </c>
      <c r="AD85" s="52">
        <f t="shared" si="35"/>
        <v>10.689077238417235</v>
      </c>
      <c r="AE85" s="52">
        <f t="shared" si="28"/>
        <v>21.378154476834471</v>
      </c>
      <c r="AF85" s="52">
        <f t="shared" si="28"/>
        <v>35.708027531403275</v>
      </c>
    </row>
    <row r="86" spans="1:32" ht="15">
      <c r="A86" s="2" t="s">
        <v>105</v>
      </c>
      <c r="B86" s="34">
        <v>75.27</v>
      </c>
      <c r="C86" s="27">
        <v>1.01</v>
      </c>
      <c r="D86" s="27">
        <f t="shared" si="29"/>
        <v>2.7337599999999997</v>
      </c>
      <c r="E86" s="44">
        <v>0.2</v>
      </c>
      <c r="F86" s="28">
        <f>D86*'COVID-19'!F85*E86*$AI$3/1000</f>
        <v>107395.66865216001</v>
      </c>
      <c r="G86" s="49">
        <v>25</v>
      </c>
      <c r="H86" s="38">
        <v>2</v>
      </c>
      <c r="I86" s="38">
        <v>11.5</v>
      </c>
      <c r="J86" s="46">
        <v>23</v>
      </c>
      <c r="K86" s="48">
        <v>49.278488799999998</v>
      </c>
      <c r="L86" s="187">
        <f t="shared" si="30"/>
        <v>7.8595600000000002E-2</v>
      </c>
      <c r="M86" s="51">
        <f t="shared" si="23"/>
        <v>0.1571912</v>
      </c>
      <c r="N86" s="51">
        <f t="shared" si="24"/>
        <v>0.33678890385471993</v>
      </c>
      <c r="O86" s="46">
        <f>L86*$AI$3*'COVID-19'!F85*E86/1000</f>
        <v>3087.6254737496001</v>
      </c>
      <c r="P86" s="50">
        <f>M86*$AI$3*'COVID-19'!F85*E86/1000</f>
        <v>6175.2509474992003</v>
      </c>
      <c r="Q86" s="50">
        <f>N86*$AI$3*'COVID-19'!F85*E86/1000</f>
        <v>13230.740637109942</v>
      </c>
      <c r="R86" s="50">
        <f t="shared" si="31"/>
        <v>21.458997042559716</v>
      </c>
      <c r="S86" s="52">
        <f t="shared" si="18"/>
        <v>42.917994085119432</v>
      </c>
      <c r="T86" s="52">
        <f t="shared" si="18"/>
        <v>91.953647427914092</v>
      </c>
      <c r="U86" s="52">
        <f t="shared" si="32"/>
        <v>1459.6749427151235</v>
      </c>
      <c r="V86" s="52">
        <f t="shared" si="25"/>
        <v>2919.349885430247</v>
      </c>
      <c r="W86" s="52">
        <f t="shared" si="25"/>
        <v>6254.8326361937252</v>
      </c>
      <c r="X86" s="52">
        <f t="shared" si="33"/>
        <v>490.62368777881153</v>
      </c>
      <c r="Y86" s="52">
        <f t="shared" si="26"/>
        <v>981.24737555762306</v>
      </c>
      <c r="Z86" s="52">
        <f t="shared" si="26"/>
        <v>2102.3646872367699</v>
      </c>
      <c r="AA86" s="52">
        <f t="shared" si="34"/>
        <v>881.36269148182339</v>
      </c>
      <c r="AB86" s="52">
        <f t="shared" si="27"/>
        <v>1762.7253829636468</v>
      </c>
      <c r="AC86" s="52">
        <f t="shared" si="27"/>
        <v>3776.7149148630333</v>
      </c>
      <c r="AD86" s="52">
        <f t="shared" si="35"/>
        <v>234.50515473128212</v>
      </c>
      <c r="AE86" s="52">
        <f t="shared" si="28"/>
        <v>469.01030946256424</v>
      </c>
      <c r="AF86" s="52">
        <f t="shared" si="28"/>
        <v>1004.8747513885002</v>
      </c>
    </row>
    <row r="87" spans="1:32" ht="15">
      <c r="A87" s="2" t="s">
        <v>106</v>
      </c>
      <c r="B87" s="34">
        <v>76.875</v>
      </c>
      <c r="C87" s="27">
        <v>5.23</v>
      </c>
      <c r="D87" s="27">
        <f t="shared" si="29"/>
        <v>5.3951000000000002</v>
      </c>
      <c r="E87" s="44">
        <v>0.2</v>
      </c>
      <c r="F87" s="28">
        <f>D87*'COVID-19'!F86*E87*$AI$3/1000</f>
        <v>526004.68463342008</v>
      </c>
      <c r="G87" s="49">
        <v>25</v>
      </c>
      <c r="H87" s="38">
        <v>2</v>
      </c>
      <c r="I87" s="38">
        <v>11.5</v>
      </c>
      <c r="J87" s="46">
        <v>23</v>
      </c>
      <c r="K87" s="48">
        <v>41.978019799999998</v>
      </c>
      <c r="L87" s="187">
        <f t="shared" si="30"/>
        <v>0.15510912500000001</v>
      </c>
      <c r="M87" s="51">
        <f t="shared" si="23"/>
        <v>0.31021825000000003</v>
      </c>
      <c r="N87" s="51">
        <f t="shared" si="24"/>
        <v>0.56618903655745001</v>
      </c>
      <c r="O87" s="46">
        <f>L87*$AI$3*'COVID-19'!F86*E87/1000</f>
        <v>15122.634683210827</v>
      </c>
      <c r="P87" s="50">
        <f>M87*$AI$3*'COVID-19'!F86*E87/1000</f>
        <v>30245.269366421653</v>
      </c>
      <c r="Q87" s="50">
        <f>N87*$AI$3*'COVID-19'!F86*E87/1000</f>
        <v>55201.587666086154</v>
      </c>
      <c r="R87" s="50">
        <f t="shared" si="31"/>
        <v>105.10231104831524</v>
      </c>
      <c r="S87" s="52">
        <f t="shared" si="18"/>
        <v>210.20462209663049</v>
      </c>
      <c r="T87" s="52">
        <f t="shared" si="18"/>
        <v>383.65103427929876</v>
      </c>
      <c r="U87" s="52">
        <f t="shared" si="32"/>
        <v>7149.2255464879181</v>
      </c>
      <c r="V87" s="52">
        <f t="shared" si="25"/>
        <v>14298.451092975836</v>
      </c>
      <c r="W87" s="52">
        <f t="shared" si="25"/>
        <v>26096.55056914223</v>
      </c>
      <c r="X87" s="52">
        <f t="shared" si="33"/>
        <v>2402.9866511622004</v>
      </c>
      <c r="Y87" s="52">
        <f t="shared" si="26"/>
        <v>4805.9733023244007</v>
      </c>
      <c r="Z87" s="52">
        <f t="shared" si="26"/>
        <v>8771.5322801410912</v>
      </c>
      <c r="AA87" s="52">
        <f t="shared" si="34"/>
        <v>4316.7560703225308</v>
      </c>
      <c r="AB87" s="52">
        <f t="shared" si="27"/>
        <v>8633.5121406450617</v>
      </c>
      <c r="AC87" s="52">
        <f t="shared" si="27"/>
        <v>15757.293199284293</v>
      </c>
      <c r="AD87" s="52">
        <f t="shared" si="35"/>
        <v>1148.5641041898623</v>
      </c>
      <c r="AE87" s="52">
        <f t="shared" si="28"/>
        <v>2297.1282083797246</v>
      </c>
      <c r="AF87" s="52">
        <f t="shared" si="28"/>
        <v>4192.560583239243</v>
      </c>
    </row>
    <row r="88" spans="1:32" ht="15">
      <c r="A88" s="2" t="s">
        <v>107</v>
      </c>
      <c r="B88" s="34">
        <v>82.992999999999995</v>
      </c>
      <c r="C88" s="27">
        <v>11.81</v>
      </c>
      <c r="D88" s="27">
        <f t="shared" si="29"/>
        <v>9.6460040000000014</v>
      </c>
      <c r="E88" s="44">
        <v>0.2</v>
      </c>
      <c r="F88" s="28">
        <f>D88*'COVID-19'!F87*E88*$AI$3/1000</f>
        <v>11727.833521292003</v>
      </c>
      <c r="G88" s="49">
        <v>25</v>
      </c>
      <c r="H88" s="38">
        <v>2</v>
      </c>
      <c r="I88" s="38">
        <v>11.5</v>
      </c>
      <c r="J88" s="46">
        <v>23</v>
      </c>
      <c r="K88" s="46">
        <v>33</v>
      </c>
      <c r="L88" s="187">
        <f t="shared" si="30"/>
        <v>0.27732261500000005</v>
      </c>
      <c r="M88" s="51">
        <f t="shared" si="23"/>
        <v>0.5546452300000001</v>
      </c>
      <c r="N88" s="51">
        <f t="shared" si="24"/>
        <v>0.79579533000000013</v>
      </c>
      <c r="O88" s="46">
        <f>L88*$AI$3*'COVID-19'!F87*E88/1000</f>
        <v>337.17521373714504</v>
      </c>
      <c r="P88" s="50">
        <f>M88*$AI$3*'COVID-19'!F87*E88/1000</f>
        <v>674.35042747429009</v>
      </c>
      <c r="Q88" s="50">
        <f>N88*$AI$3*'COVID-19'!F87*E88/1000</f>
        <v>967.5462655065902</v>
      </c>
      <c r="R88" s="50">
        <f t="shared" si="31"/>
        <v>2.3433677354731581</v>
      </c>
      <c r="S88" s="52">
        <f t="shared" si="18"/>
        <v>4.6867354709463163</v>
      </c>
      <c r="T88" s="52">
        <f t="shared" si="18"/>
        <v>6.7244465452708013</v>
      </c>
      <c r="U88" s="52">
        <f t="shared" si="32"/>
        <v>159.3995822942353</v>
      </c>
      <c r="V88" s="52">
        <f t="shared" si="25"/>
        <v>318.7991645884706</v>
      </c>
      <c r="W88" s="52">
        <f t="shared" si="25"/>
        <v>457.40749701824052</v>
      </c>
      <c r="X88" s="52">
        <f t="shared" si="33"/>
        <v>53.577141462832351</v>
      </c>
      <c r="Y88" s="52">
        <f t="shared" si="26"/>
        <v>107.1542829256647</v>
      </c>
      <c r="Z88" s="52">
        <f t="shared" si="26"/>
        <v>153.74310158899721</v>
      </c>
      <c r="AA88" s="52">
        <f t="shared" si="34"/>
        <v>96.24666476126805</v>
      </c>
      <c r="AB88" s="52">
        <f t="shared" si="27"/>
        <v>192.4933295225361</v>
      </c>
      <c r="AC88" s="52">
        <f t="shared" si="27"/>
        <v>276.18608148885619</v>
      </c>
      <c r="AD88" s="52">
        <f t="shared" si="35"/>
        <v>25.608457483336164</v>
      </c>
      <c r="AE88" s="52">
        <f t="shared" si="28"/>
        <v>51.216914966672327</v>
      </c>
      <c r="AF88" s="52">
        <f t="shared" si="28"/>
        <v>73.485138865225522</v>
      </c>
    </row>
    <row r="89" spans="1:32" ht="15">
      <c r="A89" s="2" t="s">
        <v>108</v>
      </c>
      <c r="B89" s="34">
        <v>69.656000000000006</v>
      </c>
      <c r="C89" s="27">
        <v>1.91</v>
      </c>
      <c r="D89" s="27">
        <f t="shared" si="29"/>
        <v>3.1345679999999998</v>
      </c>
      <c r="E89" s="44">
        <v>0.2</v>
      </c>
      <c r="F89" s="28">
        <f>D89*'COVID-19'!F88*E89*$AI$3/1000</f>
        <v>12226089.656418921</v>
      </c>
      <c r="G89" s="49">
        <v>25</v>
      </c>
      <c r="H89" s="38">
        <v>2</v>
      </c>
      <c r="I89" s="38">
        <v>11.5</v>
      </c>
      <c r="J89" s="46">
        <v>23</v>
      </c>
      <c r="K89" s="46">
        <v>33</v>
      </c>
      <c r="L89" s="187">
        <f t="shared" si="30"/>
        <v>9.0118829999999997E-2</v>
      </c>
      <c r="M89" s="51">
        <f t="shared" si="23"/>
        <v>0.18023765999999999</v>
      </c>
      <c r="N89" s="51">
        <f t="shared" si="24"/>
        <v>0.25860186000000002</v>
      </c>
      <c r="O89" s="46">
        <f>L89*$AI$3*'COVID-19'!F88*E89/1000</f>
        <v>351500.07762204402</v>
      </c>
      <c r="P89" s="50">
        <f>M89*$AI$3*'COVID-19'!F88*E89/1000</f>
        <v>703000.15524408803</v>
      </c>
      <c r="Q89" s="50">
        <f>N89*$AI$3*'COVID-19'!F88*E89/1000</f>
        <v>1008652.3966545613</v>
      </c>
      <c r="R89" s="50">
        <f t="shared" si="31"/>
        <v>2442.9255394732058</v>
      </c>
      <c r="S89" s="52">
        <f t="shared" si="18"/>
        <v>4885.8510789464117</v>
      </c>
      <c r="T89" s="52">
        <f t="shared" si="18"/>
        <v>7010.1341567492009</v>
      </c>
      <c r="U89" s="52">
        <f t="shared" si="32"/>
        <v>166171.6616958213</v>
      </c>
      <c r="V89" s="52">
        <f t="shared" si="25"/>
        <v>332343.3233916426</v>
      </c>
      <c r="W89" s="52">
        <f t="shared" si="25"/>
        <v>476840.4205184438</v>
      </c>
      <c r="X89" s="52">
        <f t="shared" si="33"/>
        <v>55853.362334142796</v>
      </c>
      <c r="Y89" s="52">
        <f t="shared" si="26"/>
        <v>111706.72466828559</v>
      </c>
      <c r="Z89" s="52">
        <f t="shared" si="26"/>
        <v>160274.86582840979</v>
      </c>
      <c r="AA89" s="52">
        <f t="shared" si="34"/>
        <v>100335.69715721247</v>
      </c>
      <c r="AB89" s="52">
        <f t="shared" si="27"/>
        <v>200671.39431442495</v>
      </c>
      <c r="AC89" s="52">
        <f t="shared" si="27"/>
        <v>287919.82662504452</v>
      </c>
      <c r="AD89" s="52">
        <f t="shared" si="35"/>
        <v>26696.430895394242</v>
      </c>
      <c r="AE89" s="52">
        <f t="shared" si="28"/>
        <v>53392.861790788484</v>
      </c>
      <c r="AF89" s="52">
        <f t="shared" si="28"/>
        <v>76607.149525913919</v>
      </c>
    </row>
    <row r="90" spans="1:32" ht="15">
      <c r="A90" s="2" t="s">
        <v>109</v>
      </c>
      <c r="B90" s="34">
        <v>71.715999999999994</v>
      </c>
      <c r="C90" s="27">
        <v>2.0299999999999998</v>
      </c>
      <c r="D90" s="27">
        <f t="shared" si="29"/>
        <v>3.266648</v>
      </c>
      <c r="E90" s="44">
        <v>0.2</v>
      </c>
      <c r="F90" s="28">
        <f>D90*'COVID-19'!F89*E90*$AI$3/1000</f>
        <v>1562537.7344152573</v>
      </c>
      <c r="G90" s="49">
        <v>25</v>
      </c>
      <c r="H90" s="38">
        <v>3</v>
      </c>
      <c r="I90" s="38">
        <v>26.5</v>
      </c>
      <c r="J90" s="46">
        <v>53</v>
      </c>
      <c r="K90" s="47">
        <v>87.385714899999996</v>
      </c>
      <c r="L90" s="187">
        <f t="shared" si="30"/>
        <v>0.21641543000000002</v>
      </c>
      <c r="M90" s="51">
        <f t="shared" si="23"/>
        <v>0.43283086000000004</v>
      </c>
      <c r="N90" s="51">
        <f t="shared" si="24"/>
        <v>0.71364592701663798</v>
      </c>
      <c r="O90" s="46">
        <f>L90*$AI$3*'COVID-19'!F89*E90/1000</f>
        <v>103518.12490501082</v>
      </c>
      <c r="P90" s="50">
        <f>M90*$AI$3*'COVID-19'!F89*E90/1000</f>
        <v>207036.24981002163</v>
      </c>
      <c r="Q90" s="50">
        <f>N90*$AI$3*'COVID-19'!F89*E90/1000</f>
        <v>341358.69245025906</v>
      </c>
      <c r="R90" s="50">
        <f t="shared" si="31"/>
        <v>719.45096808982521</v>
      </c>
      <c r="S90" s="52">
        <f t="shared" si="18"/>
        <v>1438.9019361796504</v>
      </c>
      <c r="T90" s="52">
        <f t="shared" si="18"/>
        <v>2372.4429125293004</v>
      </c>
      <c r="U90" s="52">
        <f t="shared" si="32"/>
        <v>48938.193548843861</v>
      </c>
      <c r="V90" s="52">
        <f t="shared" si="25"/>
        <v>97876.387097687722</v>
      </c>
      <c r="W90" s="52">
        <f t="shared" si="25"/>
        <v>161377.32185585995</v>
      </c>
      <c r="X90" s="52">
        <f t="shared" si="33"/>
        <v>16449.030047406221</v>
      </c>
      <c r="Y90" s="52">
        <f t="shared" si="26"/>
        <v>32898.060094812441</v>
      </c>
      <c r="Z90" s="52">
        <f t="shared" si="26"/>
        <v>54241.896230346167</v>
      </c>
      <c r="AA90" s="52">
        <f t="shared" si="34"/>
        <v>29549.248754135337</v>
      </c>
      <c r="AB90" s="52">
        <f t="shared" si="27"/>
        <v>59098.497508270673</v>
      </c>
      <c r="AC90" s="52">
        <f t="shared" si="27"/>
        <v>97440.838759926439</v>
      </c>
      <c r="AD90" s="52">
        <f t="shared" si="35"/>
        <v>7862.2015865355706</v>
      </c>
      <c r="AE90" s="52">
        <f t="shared" si="28"/>
        <v>15724.403173071141</v>
      </c>
      <c r="AF90" s="52">
        <f t="shared" si="28"/>
        <v>25926.192691597174</v>
      </c>
    </row>
    <row r="91" spans="1:32" ht="15">
      <c r="A91" s="2" t="s">
        <v>110</v>
      </c>
      <c r="B91" s="34">
        <v>76.677000000000007</v>
      </c>
      <c r="C91" s="27">
        <v>8.08</v>
      </c>
      <c r="D91" s="27">
        <f t="shared" si="29"/>
        <v>7.1565560000000001</v>
      </c>
      <c r="E91" s="44">
        <v>0.2</v>
      </c>
      <c r="F91" s="28">
        <f>D91*'COVID-19'!F90*E91*$AI$3/1000</f>
        <v>4023337.7967779567</v>
      </c>
      <c r="G91" s="49">
        <v>25</v>
      </c>
      <c r="H91" s="38">
        <v>3</v>
      </c>
      <c r="I91" s="38">
        <v>26.5</v>
      </c>
      <c r="J91" s="46">
        <v>53</v>
      </c>
      <c r="K91" s="47">
        <v>82.67247429999999</v>
      </c>
      <c r="L91" s="187">
        <f t="shared" si="30"/>
        <v>0.47412183500000005</v>
      </c>
      <c r="M91" s="51">
        <f t="shared" si="23"/>
        <v>0.94824367000000009</v>
      </c>
      <c r="N91" s="51">
        <f t="shared" si="24"/>
        <v>1.4791254799662767</v>
      </c>
      <c r="O91" s="46">
        <f>L91*$AI$3*'COVID-19'!F90*E91/1000</f>
        <v>266546.1290365397</v>
      </c>
      <c r="P91" s="50">
        <f>M91*$AI$3*'COVID-19'!F90*E91/1000</f>
        <v>533092.2580730794</v>
      </c>
      <c r="Q91" s="50">
        <f>N91*$AI$3*'COVID-19'!F90*E91/1000</f>
        <v>831548.22651086061</v>
      </c>
      <c r="R91" s="50">
        <f t="shared" si="31"/>
        <v>1852.495596803951</v>
      </c>
      <c r="S91" s="52">
        <f t="shared" si="18"/>
        <v>3704.991193607902</v>
      </c>
      <c r="T91" s="52">
        <f t="shared" si="18"/>
        <v>5779.2601742504803</v>
      </c>
      <c r="U91" s="52">
        <f t="shared" si="32"/>
        <v>126009.68250202414</v>
      </c>
      <c r="V91" s="52">
        <f t="shared" si="25"/>
        <v>252019.36500404828</v>
      </c>
      <c r="W91" s="52">
        <f t="shared" si="25"/>
        <v>393114.42408300936</v>
      </c>
      <c r="X91" s="52">
        <f t="shared" si="33"/>
        <v>42354.179903906159</v>
      </c>
      <c r="Y91" s="52">
        <f t="shared" si="26"/>
        <v>84708.359807812318</v>
      </c>
      <c r="Z91" s="52">
        <f t="shared" si="26"/>
        <v>132133.01319257577</v>
      </c>
      <c r="AA91" s="52">
        <f t="shared" si="34"/>
        <v>76085.59253348026</v>
      </c>
      <c r="AB91" s="52">
        <f t="shared" si="27"/>
        <v>152171.18506696052</v>
      </c>
      <c r="AC91" s="52">
        <f t="shared" si="27"/>
        <v>237365.44125752515</v>
      </c>
      <c r="AD91" s="52">
        <f t="shared" si="35"/>
        <v>20244.17850032519</v>
      </c>
      <c r="AE91" s="52">
        <f t="shared" si="28"/>
        <v>40488.35700065038</v>
      </c>
      <c r="AF91" s="52">
        <f t="shared" si="28"/>
        <v>63156.08780349986</v>
      </c>
    </row>
    <row r="92" spans="1:32" ht="15">
      <c r="A92" s="2" t="s">
        <v>111</v>
      </c>
      <c r="B92" s="34">
        <v>70.603999999999999</v>
      </c>
      <c r="C92" s="27">
        <v>4.4400000000000004</v>
      </c>
      <c r="D92" s="27">
        <f t="shared" si="29"/>
        <v>4.7297120000000001</v>
      </c>
      <c r="E92" s="44">
        <v>0.2</v>
      </c>
      <c r="F92" s="28">
        <f>D92*'COVID-19'!F91*E92*$AI$3/1000</f>
        <v>1037583.8703930336</v>
      </c>
      <c r="G92" s="49">
        <v>25</v>
      </c>
      <c r="H92" s="38">
        <v>3</v>
      </c>
      <c r="I92" s="38">
        <v>26.5</v>
      </c>
      <c r="J92" s="46">
        <v>53</v>
      </c>
      <c r="K92" s="46">
        <v>63</v>
      </c>
      <c r="L92" s="187">
        <f t="shared" si="30"/>
        <v>0.31334342000000004</v>
      </c>
      <c r="M92" s="51">
        <f t="shared" si="23"/>
        <v>0.62668684000000008</v>
      </c>
      <c r="N92" s="51">
        <f t="shared" si="24"/>
        <v>0.74492964000000006</v>
      </c>
      <c r="O92" s="46">
        <f>L92*$AI$3*'COVID-19'!F91*E92/1000</f>
        <v>68739.931413538507</v>
      </c>
      <c r="P92" s="50">
        <f>M92*$AI$3*'COVID-19'!F91*E92/1000</f>
        <v>137479.86282707701</v>
      </c>
      <c r="Q92" s="50">
        <f>N92*$AI$3*'COVID-19'!F91*E92/1000</f>
        <v>163419.45958690278</v>
      </c>
      <c r="R92" s="50">
        <f t="shared" si="31"/>
        <v>477.74252332409264</v>
      </c>
      <c r="S92" s="52">
        <f t="shared" si="18"/>
        <v>955.48504664818529</v>
      </c>
      <c r="T92" s="52">
        <f t="shared" si="18"/>
        <v>1135.7652441289742</v>
      </c>
      <c r="U92" s="52">
        <f t="shared" si="32"/>
        <v>32496.802575750327</v>
      </c>
      <c r="V92" s="52">
        <f t="shared" si="25"/>
        <v>64993.605151500655</v>
      </c>
      <c r="W92" s="52">
        <f t="shared" si="25"/>
        <v>77256.549519708293</v>
      </c>
      <c r="X92" s="52">
        <f t="shared" si="33"/>
        <v>10922.775101611269</v>
      </c>
      <c r="Y92" s="52">
        <f t="shared" si="26"/>
        <v>21845.550203222538</v>
      </c>
      <c r="Z92" s="52">
        <f t="shared" si="26"/>
        <v>25967.352128358852</v>
      </c>
      <c r="AA92" s="52">
        <f t="shared" si="34"/>
        <v>19621.813421994568</v>
      </c>
      <c r="AB92" s="52">
        <f t="shared" si="27"/>
        <v>39243.626843989136</v>
      </c>
      <c r="AC92" s="52">
        <f t="shared" si="27"/>
        <v>46648.084739081401</v>
      </c>
      <c r="AD92" s="52">
        <f t="shared" si="35"/>
        <v>5220.7977908582498</v>
      </c>
      <c r="AE92" s="52">
        <f t="shared" si="28"/>
        <v>10441.5955817165</v>
      </c>
      <c r="AF92" s="52">
        <f t="shared" si="28"/>
        <v>12411.707955625267</v>
      </c>
    </row>
    <row r="93" spans="1:32" ht="15">
      <c r="A93" s="2" t="s">
        <v>112</v>
      </c>
      <c r="B93" s="34">
        <v>82.305000000000007</v>
      </c>
      <c r="C93" s="27">
        <v>8.32</v>
      </c>
      <c r="D93" s="27">
        <f t="shared" si="29"/>
        <v>7.4629400000000006</v>
      </c>
      <c r="E93" s="44">
        <v>0.2</v>
      </c>
      <c r="F93" s="28">
        <f>D93*'COVID-19'!F92*E93*$AI$3/1000</f>
        <v>302409.25006639602</v>
      </c>
      <c r="G93" s="49">
        <v>25</v>
      </c>
      <c r="H93" s="38">
        <v>2</v>
      </c>
      <c r="I93" s="38">
        <v>11.5</v>
      </c>
      <c r="J93" s="46">
        <v>23</v>
      </c>
      <c r="K93" s="48">
        <v>65.199701199999993</v>
      </c>
      <c r="L93" s="187">
        <f t="shared" si="30"/>
        <v>0.21455952500000003</v>
      </c>
      <c r="M93" s="51">
        <f t="shared" si="23"/>
        <v>0.42911905000000006</v>
      </c>
      <c r="N93" s="51">
        <f t="shared" si="24"/>
        <v>1.2164536451838199</v>
      </c>
      <c r="O93" s="46">
        <f>L93*$AI$3*'COVID-19'!F92*E93/1000</f>
        <v>8694.2659394088878</v>
      </c>
      <c r="P93" s="50">
        <f>M93*$AI$3*'COVID-19'!F92*E93/1000</f>
        <v>17388.531878817776</v>
      </c>
      <c r="Q93" s="50">
        <f>N93*$AI$3*'COVID-19'!F92*E93/1000</f>
        <v>49292.481861112748</v>
      </c>
      <c r="R93" s="50">
        <f t="shared" si="31"/>
        <v>60.425148278891768</v>
      </c>
      <c r="S93" s="52">
        <f t="shared" si="18"/>
        <v>120.85029655778354</v>
      </c>
      <c r="T93" s="52">
        <f t="shared" si="18"/>
        <v>342.58274893473362</v>
      </c>
      <c r="U93" s="52">
        <f t="shared" si="32"/>
        <v>4110.2142228555513</v>
      </c>
      <c r="V93" s="52">
        <f t="shared" si="25"/>
        <v>8220.4284457111025</v>
      </c>
      <c r="W93" s="52">
        <f t="shared" si="25"/>
        <v>23303.020799841051</v>
      </c>
      <c r="X93" s="52">
        <f t="shared" si="33"/>
        <v>1381.5188577720724</v>
      </c>
      <c r="Y93" s="52">
        <f t="shared" si="26"/>
        <v>2763.0377155441447</v>
      </c>
      <c r="Z93" s="52">
        <f t="shared" si="26"/>
        <v>7832.5753677308167</v>
      </c>
      <c r="AA93" s="52">
        <f t="shared" si="34"/>
        <v>2481.7782124042669</v>
      </c>
      <c r="AB93" s="52">
        <f t="shared" si="27"/>
        <v>4963.5564248085338</v>
      </c>
      <c r="AC93" s="52">
        <f t="shared" si="27"/>
        <v>14070.538947254636</v>
      </c>
      <c r="AD93" s="52">
        <f t="shared" si="35"/>
        <v>660.32949809810498</v>
      </c>
      <c r="AE93" s="52">
        <f t="shared" si="28"/>
        <v>1320.65899619621</v>
      </c>
      <c r="AF93" s="52">
        <f t="shared" si="28"/>
        <v>3743.7639973515134</v>
      </c>
    </row>
    <row r="94" spans="1:32" ht="15">
      <c r="A94" s="2" t="s">
        <v>113</v>
      </c>
      <c r="B94" s="34">
        <v>82.971999999999994</v>
      </c>
      <c r="C94" s="27">
        <v>8.0399999999999991</v>
      </c>
      <c r="D94" s="27">
        <f t="shared" si="29"/>
        <v>7.3080159999999985</v>
      </c>
      <c r="E94" s="44">
        <v>0.2</v>
      </c>
      <c r="F94" s="28">
        <f>D94*'COVID-19'!F93*E94*$AI$3/1000</f>
        <v>873693.21252756787</v>
      </c>
      <c r="G94" s="49">
        <v>25</v>
      </c>
      <c r="H94" s="38">
        <v>3</v>
      </c>
      <c r="I94" s="38">
        <v>26.5</v>
      </c>
      <c r="J94" s="46">
        <v>53</v>
      </c>
      <c r="K94" s="46">
        <v>63</v>
      </c>
      <c r="L94" s="187">
        <f t="shared" si="30"/>
        <v>0.48415605999999994</v>
      </c>
      <c r="M94" s="51">
        <f t="shared" si="23"/>
        <v>0.96831211999999989</v>
      </c>
      <c r="N94" s="51">
        <f t="shared" si="24"/>
        <v>1.1510125199999999</v>
      </c>
      <c r="O94" s="46">
        <f>L94*$AI$3*'COVID-19'!F93*E94/1000</f>
        <v>57882.175329951373</v>
      </c>
      <c r="P94" s="50">
        <f>M94*$AI$3*'COVID-19'!F93*E94/1000</f>
        <v>115764.35065990275</v>
      </c>
      <c r="Q94" s="50">
        <f>N94*$AI$3*'COVID-19'!F93*E94/1000</f>
        <v>137606.68097309192</v>
      </c>
      <c r="R94" s="50">
        <f t="shared" si="31"/>
        <v>402.28111854316199</v>
      </c>
      <c r="S94" s="52">
        <f t="shared" si="18"/>
        <v>804.56223708632399</v>
      </c>
      <c r="T94" s="52">
        <f t="shared" si="18"/>
        <v>956.36643276298889</v>
      </c>
      <c r="U94" s="52">
        <f t="shared" si="32"/>
        <v>27363.79838723451</v>
      </c>
      <c r="V94" s="52">
        <f t="shared" si="25"/>
        <v>54727.596774469021</v>
      </c>
      <c r="W94" s="52">
        <f t="shared" si="25"/>
        <v>65053.558430029203</v>
      </c>
      <c r="X94" s="52">
        <f t="shared" si="33"/>
        <v>9197.4776599292745</v>
      </c>
      <c r="Y94" s="52">
        <f t="shared" si="26"/>
        <v>18394.955319858549</v>
      </c>
      <c r="Z94" s="52">
        <f t="shared" si="26"/>
        <v>21865.701606624309</v>
      </c>
      <c r="AA94" s="52">
        <f t="shared" si="34"/>
        <v>16522.466947934619</v>
      </c>
      <c r="AB94" s="52">
        <f t="shared" si="27"/>
        <v>33044.933895869239</v>
      </c>
      <c r="AC94" s="52">
        <f t="shared" si="27"/>
        <v>39279.827083769094</v>
      </c>
      <c r="AD94" s="52">
        <f t="shared" si="35"/>
        <v>4396.1512163098068</v>
      </c>
      <c r="AE94" s="52">
        <f t="shared" si="28"/>
        <v>8792.3024326196137</v>
      </c>
      <c r="AF94" s="52">
        <f t="shared" si="28"/>
        <v>10451.22741990633</v>
      </c>
    </row>
    <row r="95" spans="1:32" ht="15">
      <c r="A95" s="2" t="s">
        <v>114</v>
      </c>
      <c r="B95" s="34">
        <v>83.512</v>
      </c>
      <c r="C95" s="27">
        <v>5.9</v>
      </c>
      <c r="D95" s="27">
        <f t="shared" si="29"/>
        <v>5.9963360000000003</v>
      </c>
      <c r="E95" s="44">
        <v>0.2</v>
      </c>
      <c r="F95" s="28">
        <f>D95*'COVID-19'!F94*E95*$AI$3/1000</f>
        <v>3232327.8146317545</v>
      </c>
      <c r="G95" s="49">
        <v>25</v>
      </c>
      <c r="H95" s="38">
        <v>1</v>
      </c>
      <c r="I95" s="38">
        <v>0</v>
      </c>
      <c r="J95" s="46">
        <v>0</v>
      </c>
      <c r="K95" s="46">
        <v>5</v>
      </c>
      <c r="L95" s="187">
        <f t="shared" si="30"/>
        <v>0</v>
      </c>
      <c r="M95" s="51">
        <f t="shared" si="23"/>
        <v>0</v>
      </c>
      <c r="N95" s="51">
        <f t="shared" si="24"/>
        <v>7.4954200000000012E-2</v>
      </c>
      <c r="O95" s="46">
        <f>L95*$AI$3*'COVID-19'!F94*E95/1000</f>
        <v>0</v>
      </c>
      <c r="P95" s="50">
        <f>M95*$AI$3*'COVID-19'!F94*E95/1000</f>
        <v>0</v>
      </c>
      <c r="Q95" s="50">
        <f>N95*$AI$3*'COVID-19'!F94*E95/1000</f>
        <v>40404.097682896936</v>
      </c>
      <c r="R95" s="50">
        <f t="shared" si="31"/>
        <v>0</v>
      </c>
      <c r="S95" s="52">
        <f t="shared" si="18"/>
        <v>0</v>
      </c>
      <c r="T95" s="52">
        <f t="shared" si="18"/>
        <v>280.80847889613369</v>
      </c>
      <c r="U95" s="52">
        <f t="shared" si="32"/>
        <v>0</v>
      </c>
      <c r="V95" s="52">
        <f t="shared" si="25"/>
        <v>0</v>
      </c>
      <c r="W95" s="52">
        <f t="shared" si="25"/>
        <v>19101.037179589526</v>
      </c>
      <c r="X95" s="52">
        <f t="shared" si="33"/>
        <v>0</v>
      </c>
      <c r="Y95" s="52">
        <f t="shared" si="26"/>
        <v>0</v>
      </c>
      <c r="Z95" s="52">
        <f t="shared" si="26"/>
        <v>6420.2111218123227</v>
      </c>
      <c r="AA95" s="52">
        <f t="shared" si="34"/>
        <v>0</v>
      </c>
      <c r="AB95" s="52">
        <f t="shared" si="27"/>
        <v>0</v>
      </c>
      <c r="AC95" s="52">
        <f t="shared" si="27"/>
        <v>11533.349683582932</v>
      </c>
      <c r="AD95" s="52">
        <f t="shared" si="35"/>
        <v>0</v>
      </c>
      <c r="AE95" s="52">
        <f t="shared" si="28"/>
        <v>0</v>
      </c>
      <c r="AF95" s="52">
        <f t="shared" si="28"/>
        <v>3068.6912190160219</v>
      </c>
    </row>
    <row r="96" spans="1:32" ht="15">
      <c r="A96" s="2" t="s">
        <v>115</v>
      </c>
      <c r="B96" s="34">
        <v>74.474999999999994</v>
      </c>
      <c r="C96" s="27">
        <v>3.08</v>
      </c>
      <c r="D96" s="27">
        <f t="shared" si="29"/>
        <v>3.9948999999999995</v>
      </c>
      <c r="E96" s="44">
        <v>0.2</v>
      </c>
      <c r="F96" s="28">
        <f>D96*'COVID-19'!F95*E96*$AI$3/1000</f>
        <v>29691.401534339995</v>
      </c>
      <c r="G96" s="49">
        <v>25</v>
      </c>
      <c r="H96" s="38">
        <v>2</v>
      </c>
      <c r="I96" s="38">
        <v>11.5</v>
      </c>
      <c r="J96" s="46">
        <v>23</v>
      </c>
      <c r="K96" s="46">
        <v>33</v>
      </c>
      <c r="L96" s="187">
        <f t="shared" si="30"/>
        <v>0.11485337499999999</v>
      </c>
      <c r="M96" s="51">
        <f t="shared" si="23"/>
        <v>0.22970674999999999</v>
      </c>
      <c r="N96" s="51">
        <f t="shared" si="24"/>
        <v>0.32957924999999999</v>
      </c>
      <c r="O96" s="46">
        <f>L96*$AI$3*'COVID-19'!F95*E96/1000</f>
        <v>853.62779411227496</v>
      </c>
      <c r="P96" s="50">
        <f>M96*$AI$3*'COVID-19'!F95*E96/1000</f>
        <v>1707.2555882245499</v>
      </c>
      <c r="Q96" s="50">
        <f>N96*$AI$3*'COVID-19'!F95*E96/1000</f>
        <v>2449.5406265830502</v>
      </c>
      <c r="R96" s="50">
        <f t="shared" si="31"/>
        <v>5.9327131690803103</v>
      </c>
      <c r="S96" s="52">
        <f t="shared" si="18"/>
        <v>11.865426338160621</v>
      </c>
      <c r="T96" s="52">
        <f t="shared" si="18"/>
        <v>17.024307354752196</v>
      </c>
      <c r="U96" s="52">
        <f t="shared" si="32"/>
        <v>403.55253966657796</v>
      </c>
      <c r="V96" s="52">
        <f t="shared" si="25"/>
        <v>807.10507933315591</v>
      </c>
      <c r="W96" s="52">
        <f t="shared" si="25"/>
        <v>1158.020331217137</v>
      </c>
      <c r="X96" s="52">
        <f t="shared" si="33"/>
        <v>135.64145648444048</v>
      </c>
      <c r="Y96" s="52">
        <f t="shared" si="26"/>
        <v>271.28291296888096</v>
      </c>
      <c r="Z96" s="52">
        <f t="shared" si="26"/>
        <v>389.23200556404669</v>
      </c>
      <c r="AA96" s="52">
        <f t="shared" si="34"/>
        <v>243.66805382934891</v>
      </c>
      <c r="AB96" s="52">
        <f t="shared" si="27"/>
        <v>487.33610765869781</v>
      </c>
      <c r="AC96" s="52">
        <f t="shared" si="27"/>
        <v>699.22137185813176</v>
      </c>
      <c r="AD96" s="52">
        <f t="shared" si="35"/>
        <v>64.83303096282728</v>
      </c>
      <c r="AE96" s="52">
        <f t="shared" si="28"/>
        <v>129.66606192565456</v>
      </c>
      <c r="AF96" s="52">
        <f t="shared" si="28"/>
        <v>186.04261058898265</v>
      </c>
    </row>
    <row r="97" spans="1:32" ht="15">
      <c r="A97" s="2" t="s">
        <v>116</v>
      </c>
      <c r="B97" s="34">
        <v>84.629000000000005</v>
      </c>
      <c r="C97" s="27">
        <v>9.6999999999999993</v>
      </c>
      <c r="D97" s="27">
        <f t="shared" si="29"/>
        <v>8.3836119999999994</v>
      </c>
      <c r="E97" s="44">
        <v>0.2</v>
      </c>
      <c r="F97" s="28">
        <f>D97*'COVID-19'!F96*E97*$AI$3/1000</f>
        <v>1310378.9328073272</v>
      </c>
      <c r="G97" s="49">
        <v>25</v>
      </c>
      <c r="H97" s="38">
        <v>1</v>
      </c>
      <c r="I97" s="38">
        <v>0</v>
      </c>
      <c r="J97" s="46">
        <v>0</v>
      </c>
      <c r="K97" s="47">
        <v>28.5310956</v>
      </c>
      <c r="L97" s="187">
        <f t="shared" si="30"/>
        <v>0</v>
      </c>
      <c r="M97" s="51">
        <f t="shared" si="23"/>
        <v>0</v>
      </c>
      <c r="N97" s="51">
        <f t="shared" si="24"/>
        <v>0.59798408861326802</v>
      </c>
      <c r="O97" s="46">
        <f>L97*$AI$3*'COVID-19'!F96*E97/1000</f>
        <v>0</v>
      </c>
      <c r="P97" s="50">
        <f>M97*$AI$3*'COVID-19'!F96*E97/1000</f>
        <v>0</v>
      </c>
      <c r="Q97" s="50">
        <f>N97*$AI$3*'COVID-19'!F96*E97/1000</f>
        <v>93466.366510379579</v>
      </c>
      <c r="R97" s="50">
        <f t="shared" si="31"/>
        <v>0</v>
      </c>
      <c r="S97" s="52">
        <f t="shared" si="18"/>
        <v>0</v>
      </c>
      <c r="T97" s="52">
        <f t="shared" si="18"/>
        <v>649.59124724713797</v>
      </c>
      <c r="U97" s="52">
        <f t="shared" si="32"/>
        <v>0</v>
      </c>
      <c r="V97" s="52">
        <f t="shared" si="25"/>
        <v>0</v>
      </c>
      <c r="W97" s="52">
        <f t="shared" si="25"/>
        <v>44186.22476778194</v>
      </c>
      <c r="X97" s="52">
        <f t="shared" si="33"/>
        <v>0</v>
      </c>
      <c r="Y97" s="52">
        <f t="shared" si="26"/>
        <v>0</v>
      </c>
      <c r="Z97" s="52">
        <f t="shared" si="26"/>
        <v>14851.805638499316</v>
      </c>
      <c r="AA97" s="52">
        <f t="shared" si="34"/>
        <v>0</v>
      </c>
      <c r="AB97" s="52">
        <f t="shared" si="27"/>
        <v>0</v>
      </c>
      <c r="AC97" s="52">
        <f t="shared" si="27"/>
        <v>26679.974320387853</v>
      </c>
      <c r="AD97" s="52">
        <f t="shared" si="35"/>
        <v>0</v>
      </c>
      <c r="AE97" s="52">
        <f t="shared" si="28"/>
        <v>0</v>
      </c>
      <c r="AF97" s="52">
        <f t="shared" si="28"/>
        <v>7098.7705364633293</v>
      </c>
    </row>
    <row r="98" spans="1:32" ht="15">
      <c r="A98" s="2" t="s">
        <v>117</v>
      </c>
      <c r="B98" s="34">
        <v>74.525999999999996</v>
      </c>
      <c r="C98" s="27">
        <v>2.38</v>
      </c>
      <c r="D98" s="27">
        <f t="shared" si="29"/>
        <v>3.5623279999999999</v>
      </c>
      <c r="E98" s="44">
        <v>0.2</v>
      </c>
      <c r="F98" s="28">
        <f>D98*'COVID-19'!F97*E98*$AI$3/1000</f>
        <v>338046.31332373433</v>
      </c>
      <c r="G98" s="49">
        <v>25</v>
      </c>
      <c r="H98" s="38">
        <v>3</v>
      </c>
      <c r="I98" s="38">
        <v>26.5</v>
      </c>
      <c r="J98" s="46">
        <v>53</v>
      </c>
      <c r="K98" s="46">
        <v>63</v>
      </c>
      <c r="L98" s="187">
        <f t="shared" si="30"/>
        <v>0.23600423000000001</v>
      </c>
      <c r="M98" s="51">
        <f t="shared" si="23"/>
        <v>0.47200846000000002</v>
      </c>
      <c r="N98" s="51">
        <f t="shared" si="24"/>
        <v>0.56106665999999994</v>
      </c>
      <c r="O98" s="46">
        <f>L98*$AI$3*'COVID-19'!F97*E98/1000</f>
        <v>22395.568257697403</v>
      </c>
      <c r="P98" s="50">
        <f>M98*$AI$3*'COVID-19'!F97*E98/1000</f>
        <v>44791.136515394806</v>
      </c>
      <c r="Q98" s="50">
        <f>N98*$AI$3*'COVID-19'!F97*E98/1000</f>
        <v>53242.294348488169</v>
      </c>
      <c r="R98" s="50">
        <f t="shared" si="31"/>
        <v>155.64919939099696</v>
      </c>
      <c r="S98" s="52">
        <f t="shared" si="18"/>
        <v>311.29839878199391</v>
      </c>
      <c r="T98" s="52">
        <f t="shared" si="18"/>
        <v>370.03394572199272</v>
      </c>
      <c r="U98" s="52">
        <f t="shared" si="32"/>
        <v>10587.504893826446</v>
      </c>
      <c r="V98" s="52">
        <f t="shared" si="25"/>
        <v>21175.009787652893</v>
      </c>
      <c r="W98" s="52">
        <f t="shared" si="25"/>
        <v>25170.29465324778</v>
      </c>
      <c r="X98" s="52">
        <f t="shared" si="33"/>
        <v>3558.6557961481176</v>
      </c>
      <c r="Y98" s="52">
        <f t="shared" si="26"/>
        <v>7117.3115922962352</v>
      </c>
      <c r="Z98" s="52">
        <f t="shared" si="26"/>
        <v>8460.2005719747704</v>
      </c>
      <c r="AA98" s="52">
        <f t="shared" si="34"/>
        <v>6392.8149591597239</v>
      </c>
      <c r="AB98" s="52">
        <f t="shared" si="27"/>
        <v>12785.629918319448</v>
      </c>
      <c r="AC98" s="52">
        <f t="shared" si="27"/>
        <v>15198.01292177595</v>
      </c>
      <c r="AD98" s="52">
        <f t="shared" si="35"/>
        <v>1700.9434091721178</v>
      </c>
      <c r="AE98" s="52">
        <f t="shared" si="28"/>
        <v>3401.8868183442355</v>
      </c>
      <c r="AF98" s="52">
        <f t="shared" si="28"/>
        <v>4043.7522557676766</v>
      </c>
    </row>
    <row r="99" spans="1:32" ht="15">
      <c r="A99" s="2" t="s">
        <v>118</v>
      </c>
      <c r="B99" s="34">
        <v>73.596999999999994</v>
      </c>
      <c r="C99" s="27">
        <v>13.01</v>
      </c>
      <c r="D99" s="27">
        <f t="shared" si="29"/>
        <v>10.126916</v>
      </c>
      <c r="E99" s="44">
        <v>0.2</v>
      </c>
      <c r="F99" s="28">
        <f>D99*'COVID-19'!F98*E99*$AI$3/1000</f>
        <v>904688.48644430412</v>
      </c>
      <c r="G99" s="49">
        <v>25</v>
      </c>
      <c r="H99" s="38">
        <v>3</v>
      </c>
      <c r="I99" s="38">
        <v>26.5</v>
      </c>
      <c r="J99" s="46">
        <v>53</v>
      </c>
      <c r="K99" s="46">
        <v>63</v>
      </c>
      <c r="L99" s="187">
        <f t="shared" si="30"/>
        <v>0.67090818500000005</v>
      </c>
      <c r="M99" s="51">
        <f t="shared" ref="M99:M135" si="36">D99*G99/100*(J99/100)</f>
        <v>1.3418163700000001</v>
      </c>
      <c r="N99" s="51">
        <f t="shared" ref="N99:N135" si="37">D99*G99/100*(K99/100)</f>
        <v>1.5949892699999999</v>
      </c>
      <c r="O99" s="46">
        <f>L99*$AI$3*'COVID-19'!F98*E99/1000</f>
        <v>59935.612226935147</v>
      </c>
      <c r="P99" s="50">
        <f>M99*$AI$3*'COVID-19'!F98*E99/1000</f>
        <v>119871.22445387029</v>
      </c>
      <c r="Q99" s="50">
        <f>N99*$AI$3*'COVID-19'!F98*E99/1000</f>
        <v>142488.43661497787</v>
      </c>
      <c r="R99" s="50">
        <f t="shared" si="31"/>
        <v>416.55250497719931</v>
      </c>
      <c r="S99" s="52">
        <f t="shared" ref="S99:T162" si="38">P99*$AI$4/100</f>
        <v>833.10500995439861</v>
      </c>
      <c r="T99" s="52">
        <f t="shared" si="38"/>
        <v>990.29463447409614</v>
      </c>
      <c r="U99" s="52">
        <f t="shared" si="32"/>
        <v>28334.560680283594</v>
      </c>
      <c r="V99" s="52">
        <f t="shared" si="25"/>
        <v>56669.121360567187</v>
      </c>
      <c r="W99" s="52">
        <f t="shared" si="25"/>
        <v>67361.408409730779</v>
      </c>
      <c r="X99" s="52">
        <f t="shared" si="33"/>
        <v>9523.7687828599956</v>
      </c>
      <c r="Y99" s="52">
        <f t="shared" si="26"/>
        <v>19047.537565719991</v>
      </c>
      <c r="Z99" s="52">
        <f t="shared" si="26"/>
        <v>22641.412578119984</v>
      </c>
      <c r="AA99" s="52">
        <f t="shared" si="34"/>
        <v>17108.62051017864</v>
      </c>
      <c r="AB99" s="52">
        <f t="shared" si="27"/>
        <v>34217.24102035728</v>
      </c>
      <c r="AC99" s="52">
        <f t="shared" si="27"/>
        <v>40673.324231745435</v>
      </c>
      <c r="AD99" s="52">
        <f t="shared" si="35"/>
        <v>4552.1097486357248</v>
      </c>
      <c r="AE99" s="52">
        <f t="shared" si="28"/>
        <v>9104.2194972714497</v>
      </c>
      <c r="AF99" s="52">
        <f t="shared" si="28"/>
        <v>10821.996760907568</v>
      </c>
    </row>
    <row r="100" spans="1:32" ht="15">
      <c r="A100" s="2" t="s">
        <v>119</v>
      </c>
      <c r="B100" s="34">
        <v>66.698999999999998</v>
      </c>
      <c r="C100" s="27">
        <v>0.33</v>
      </c>
      <c r="D100" s="27">
        <f t="shared" si="29"/>
        <v>2.0721720000000001</v>
      </c>
      <c r="E100" s="44">
        <v>0.2</v>
      </c>
      <c r="F100" s="28">
        <f>D100*'COVID-19'!F99*E100*$AI$3/1000</f>
        <v>57040.433713269616</v>
      </c>
      <c r="G100" s="49">
        <v>25</v>
      </c>
      <c r="H100" s="38">
        <v>3</v>
      </c>
      <c r="I100" s="38">
        <v>26.5</v>
      </c>
      <c r="J100" s="46">
        <v>53</v>
      </c>
      <c r="K100" s="46">
        <v>63</v>
      </c>
      <c r="L100" s="187">
        <f t="shared" si="30"/>
        <v>0.13728139500000003</v>
      </c>
      <c r="M100" s="51">
        <f t="shared" si="36"/>
        <v>0.27456279000000006</v>
      </c>
      <c r="N100" s="51">
        <f t="shared" si="37"/>
        <v>0.32636709000000003</v>
      </c>
      <c r="O100" s="46">
        <f>L100*$AI$3*'COVID-19'!F99*E100/1000</f>
        <v>3778.9287335041122</v>
      </c>
      <c r="P100" s="50">
        <f>M100*$AI$3*'COVID-19'!F99*E100/1000</f>
        <v>7557.8574670082244</v>
      </c>
      <c r="Q100" s="50">
        <f>N100*$AI$3*'COVID-19'!F99*E100/1000</f>
        <v>8983.8683098399615</v>
      </c>
      <c r="R100" s="50">
        <f t="shared" si="31"/>
        <v>26.263554697853579</v>
      </c>
      <c r="S100" s="52">
        <f t="shared" si="38"/>
        <v>52.527109395707157</v>
      </c>
      <c r="T100" s="52">
        <f t="shared" si="38"/>
        <v>62.437884753387728</v>
      </c>
      <c r="U100" s="52">
        <f t="shared" si="32"/>
        <v>1786.4885587640688</v>
      </c>
      <c r="V100" s="52">
        <f t="shared" si="25"/>
        <v>3572.9771175281376</v>
      </c>
      <c r="W100" s="52">
        <f t="shared" si="25"/>
        <v>4247.1237434768418</v>
      </c>
      <c r="X100" s="52">
        <f t="shared" si="33"/>
        <v>600.4717757538034</v>
      </c>
      <c r="Y100" s="52">
        <f t="shared" si="26"/>
        <v>1200.9435515076068</v>
      </c>
      <c r="Z100" s="52">
        <f t="shared" si="26"/>
        <v>1427.5366744335699</v>
      </c>
      <c r="AA100" s="52">
        <f t="shared" si="34"/>
        <v>1078.695206978749</v>
      </c>
      <c r="AB100" s="52">
        <f t="shared" si="27"/>
        <v>2157.3904139574979</v>
      </c>
      <c r="AC100" s="52">
        <f t="shared" si="27"/>
        <v>2564.4452090438172</v>
      </c>
      <c r="AD100" s="52">
        <f t="shared" si="35"/>
        <v>287.00963730963736</v>
      </c>
      <c r="AE100" s="52">
        <f t="shared" si="28"/>
        <v>574.01927461927471</v>
      </c>
      <c r="AF100" s="52">
        <f t="shared" si="28"/>
        <v>682.32479813234499</v>
      </c>
    </row>
    <row r="101" spans="1:32" ht="15">
      <c r="A101" s="2" t="s">
        <v>120</v>
      </c>
      <c r="B101" s="35">
        <v>72.274000000000001</v>
      </c>
      <c r="C101" s="30">
        <v>11.85</v>
      </c>
      <c r="D101" s="27">
        <f t="shared" si="29"/>
        <v>9.370671999999999</v>
      </c>
      <c r="E101" s="44">
        <v>0.2</v>
      </c>
      <c r="F101" s="28">
        <f>D101*'COVID-19'!F100*E101*$AI$3/1000</f>
        <v>267826.89096638077</v>
      </c>
      <c r="G101" s="49">
        <v>25</v>
      </c>
      <c r="H101" s="38">
        <v>2</v>
      </c>
      <c r="I101" s="38">
        <v>11.5</v>
      </c>
      <c r="J101" s="46">
        <v>23</v>
      </c>
      <c r="K101" s="46">
        <v>33</v>
      </c>
      <c r="L101" s="187">
        <f t="shared" si="30"/>
        <v>0.26940681999999999</v>
      </c>
      <c r="M101" s="51">
        <f t="shared" si="36"/>
        <v>0.53881363999999998</v>
      </c>
      <c r="N101" s="51">
        <f t="shared" si="37"/>
        <v>0.77308043999999998</v>
      </c>
      <c r="O101" s="46">
        <f>L101*$AI$3*'COVID-19'!F100*E101/1000</f>
        <v>7700.0231152834485</v>
      </c>
      <c r="P101" s="50">
        <f>M101*$AI$3*'COVID-19'!F100*E101/1000</f>
        <v>15400.046230566897</v>
      </c>
      <c r="Q101" s="50">
        <f>N101*$AI$3*'COVID-19'!F100*E101/1000</f>
        <v>22095.718504726417</v>
      </c>
      <c r="R101" s="50">
        <f t="shared" si="31"/>
        <v>53.515160651219965</v>
      </c>
      <c r="S101" s="52">
        <f t="shared" si="38"/>
        <v>107.03032130243993</v>
      </c>
      <c r="T101" s="52">
        <f t="shared" si="38"/>
        <v>153.5652436078486</v>
      </c>
      <c r="U101" s="52">
        <f t="shared" si="32"/>
        <v>3640.1859277502499</v>
      </c>
      <c r="V101" s="52">
        <f t="shared" si="25"/>
        <v>7280.3718555004998</v>
      </c>
      <c r="W101" s="52">
        <f t="shared" si="25"/>
        <v>10445.750923109414</v>
      </c>
      <c r="X101" s="52">
        <f t="shared" si="33"/>
        <v>1223.53367301854</v>
      </c>
      <c r="Y101" s="52">
        <f t="shared" si="26"/>
        <v>2447.0673460370799</v>
      </c>
      <c r="Z101" s="52">
        <f t="shared" si="26"/>
        <v>3511.009670401028</v>
      </c>
      <c r="AA101" s="52">
        <f t="shared" si="34"/>
        <v>2197.9715982576604</v>
      </c>
      <c r="AB101" s="52">
        <f t="shared" si="27"/>
        <v>4395.9431965153208</v>
      </c>
      <c r="AC101" s="52">
        <f t="shared" si="27"/>
        <v>6307.2228471741555</v>
      </c>
      <c r="AD101" s="52">
        <f t="shared" si="35"/>
        <v>584.81675560577787</v>
      </c>
      <c r="AE101" s="52">
        <f t="shared" si="28"/>
        <v>1169.6335112115557</v>
      </c>
      <c r="AF101" s="52">
        <f t="shared" si="28"/>
        <v>1678.1698204339714</v>
      </c>
    </row>
    <row r="102" spans="1:32" ht="15">
      <c r="A102" s="2" t="s">
        <v>121</v>
      </c>
      <c r="B102" s="34">
        <v>75.489000000000004</v>
      </c>
      <c r="C102" s="27">
        <v>25.65</v>
      </c>
      <c r="D102" s="27">
        <f t="shared" si="29"/>
        <v>18.016691999999999</v>
      </c>
      <c r="E102" s="44">
        <v>0.2</v>
      </c>
      <c r="F102" s="28">
        <f>D102*'COVID-19'!F101*E102*$AI$3/1000</f>
        <v>884097.97594990791</v>
      </c>
      <c r="G102" s="49">
        <v>25</v>
      </c>
      <c r="H102" s="38">
        <v>1</v>
      </c>
      <c r="I102" s="38">
        <v>0</v>
      </c>
      <c r="J102" s="46">
        <v>0</v>
      </c>
      <c r="K102" s="47">
        <v>84.689300399999993</v>
      </c>
      <c r="L102" s="187">
        <f t="shared" si="30"/>
        <v>0</v>
      </c>
      <c r="M102" s="51">
        <f t="shared" si="36"/>
        <v>0</v>
      </c>
      <c r="N102" s="51">
        <f t="shared" si="37"/>
        <v>3.8145526025056915</v>
      </c>
      <c r="O102" s="46">
        <f>L102*$AI$3*'COVID-19'!F101*E102/1000</f>
        <v>0</v>
      </c>
      <c r="P102" s="50">
        <f>M102*$AI$3*'COVID-19'!F101*E102/1000</f>
        <v>0</v>
      </c>
      <c r="Q102" s="50">
        <f>N102*$AI$3*'COVID-19'!F101*E102/1000</f>
        <v>187184.09767063431</v>
      </c>
      <c r="R102" s="50">
        <f t="shared" si="31"/>
        <v>0</v>
      </c>
      <c r="S102" s="52">
        <f t="shared" si="38"/>
        <v>0</v>
      </c>
      <c r="T102" s="52">
        <f t="shared" si="38"/>
        <v>1300.9294788109082</v>
      </c>
      <c r="U102" s="52">
        <f t="shared" si="32"/>
        <v>0</v>
      </c>
      <c r="V102" s="52">
        <f t="shared" si="25"/>
        <v>0</v>
      </c>
      <c r="W102" s="52">
        <f t="shared" si="25"/>
        <v>88491.282173792366</v>
      </c>
      <c r="X102" s="52">
        <f t="shared" si="33"/>
        <v>0</v>
      </c>
      <c r="Y102" s="52">
        <f t="shared" si="26"/>
        <v>0</v>
      </c>
      <c r="Z102" s="52">
        <f t="shared" si="26"/>
        <v>29743.553119863795</v>
      </c>
      <c r="AA102" s="52">
        <f t="shared" si="34"/>
        <v>0</v>
      </c>
      <c r="AB102" s="52">
        <f t="shared" si="27"/>
        <v>0</v>
      </c>
      <c r="AC102" s="52">
        <f t="shared" si="27"/>
        <v>53431.700680082562</v>
      </c>
      <c r="AD102" s="52">
        <f t="shared" si="35"/>
        <v>0</v>
      </c>
      <c r="AE102" s="52">
        <f t="shared" si="28"/>
        <v>0</v>
      </c>
      <c r="AF102" s="52">
        <f t="shared" si="28"/>
        <v>14216.632218084675</v>
      </c>
    </row>
    <row r="103" spans="1:32" ht="15">
      <c r="A103" s="2" t="s">
        <v>122</v>
      </c>
      <c r="B103" s="34">
        <v>71.45</v>
      </c>
      <c r="C103" s="27">
        <v>1.1399999999999999</v>
      </c>
      <c r="D103" s="27">
        <f t="shared" si="29"/>
        <v>2.7073999999999998</v>
      </c>
      <c r="E103" s="44">
        <v>0.2</v>
      </c>
      <c r="F103" s="28">
        <f>D103*'COVID-19'!F102*E103*$AI$3/1000</f>
        <v>56672.893083039999</v>
      </c>
      <c r="G103" s="49">
        <v>25</v>
      </c>
      <c r="H103" s="38">
        <v>3</v>
      </c>
      <c r="I103" s="38">
        <v>26.5</v>
      </c>
      <c r="J103" s="46">
        <v>53</v>
      </c>
      <c r="K103" s="46">
        <v>63</v>
      </c>
      <c r="L103" s="187">
        <f t="shared" si="30"/>
        <v>0.17936525000000003</v>
      </c>
      <c r="M103" s="51">
        <f t="shared" si="36"/>
        <v>0.35873050000000006</v>
      </c>
      <c r="N103" s="51">
        <f t="shared" si="37"/>
        <v>0.42641550000000006</v>
      </c>
      <c r="O103" s="46">
        <f>L103*$AI$3*'COVID-19'!F102*E103/1000</f>
        <v>3754.5791667514013</v>
      </c>
      <c r="P103" s="50">
        <f>M103*$AI$3*'COVID-19'!F102*E103/1000</f>
        <v>7509.1583335028026</v>
      </c>
      <c r="Q103" s="50">
        <f>N103*$AI$3*'COVID-19'!F102*E103/1000</f>
        <v>8925.9806605788017</v>
      </c>
      <c r="R103" s="50">
        <f t="shared" si="31"/>
        <v>26.094325208922236</v>
      </c>
      <c r="S103" s="52">
        <f t="shared" si="38"/>
        <v>52.188650417844471</v>
      </c>
      <c r="T103" s="52">
        <f t="shared" si="38"/>
        <v>62.035565591022667</v>
      </c>
      <c r="U103" s="52">
        <f t="shared" si="32"/>
        <v>1774.9773010817248</v>
      </c>
      <c r="V103" s="52">
        <f t="shared" si="25"/>
        <v>3549.9546021634496</v>
      </c>
      <c r="W103" s="52">
        <f t="shared" si="25"/>
        <v>4219.7573572886286</v>
      </c>
      <c r="X103" s="52">
        <f t="shared" si="33"/>
        <v>596.60262959679767</v>
      </c>
      <c r="Y103" s="52">
        <f t="shared" si="26"/>
        <v>1193.2052591935953</v>
      </c>
      <c r="Z103" s="52">
        <f t="shared" si="26"/>
        <v>1418.3383269659714</v>
      </c>
      <c r="AA103" s="52">
        <f t="shared" si="34"/>
        <v>1071.7446231491876</v>
      </c>
      <c r="AB103" s="52">
        <f t="shared" si="27"/>
        <v>2143.4892462983753</v>
      </c>
      <c r="AC103" s="52">
        <f t="shared" si="27"/>
        <v>2547.9211795622191</v>
      </c>
      <c r="AD103" s="52">
        <f t="shared" si="35"/>
        <v>285.16028771476891</v>
      </c>
      <c r="AE103" s="52">
        <f t="shared" si="28"/>
        <v>570.32057542953783</v>
      </c>
      <c r="AF103" s="52">
        <f t="shared" si="28"/>
        <v>677.92823117095986</v>
      </c>
    </row>
    <row r="104" spans="1:32" ht="15">
      <c r="A104" s="14" t="s">
        <v>123</v>
      </c>
      <c r="B104" s="34">
        <v>67.923000000000002</v>
      </c>
      <c r="C104" s="27">
        <v>0.66</v>
      </c>
      <c r="D104" s="27">
        <f t="shared" si="29"/>
        <v>2.3110439999999999</v>
      </c>
      <c r="E104" s="44">
        <v>0.2</v>
      </c>
      <c r="F104" s="28">
        <f>D104*'COVID-19'!F103*E104*$AI$3/1000</f>
        <v>3505.9558961448001</v>
      </c>
      <c r="G104" s="49">
        <v>25</v>
      </c>
      <c r="H104" s="38">
        <v>3</v>
      </c>
      <c r="I104" s="38">
        <v>26.5</v>
      </c>
      <c r="J104" s="46">
        <v>53</v>
      </c>
      <c r="K104" s="47">
        <v>84.182096928571454</v>
      </c>
      <c r="L104" s="187">
        <f t="shared" si="30"/>
        <v>0.153106665</v>
      </c>
      <c r="M104" s="51">
        <f t="shared" si="36"/>
        <v>0.30621333000000001</v>
      </c>
      <c r="N104" s="51">
        <f t="shared" si="37"/>
        <v>0.48637132503548375</v>
      </c>
      <c r="O104" s="46">
        <f>L104*$AI$3*'COVID-19'!F103*E104/1000</f>
        <v>232.26957811959304</v>
      </c>
      <c r="P104" s="50">
        <f>M104*$AI$3*'COVID-19'!F103*E104/1000</f>
        <v>464.53915623918607</v>
      </c>
      <c r="Q104" s="50">
        <f>N104*$AI$3*'COVID-19'!F103*E104/1000</f>
        <v>737.84679769139552</v>
      </c>
      <c r="R104" s="50">
        <f t="shared" si="31"/>
        <v>1.6142735679311715</v>
      </c>
      <c r="S104" s="52">
        <f t="shared" si="38"/>
        <v>3.228547135862343</v>
      </c>
      <c r="T104" s="52">
        <f t="shared" si="38"/>
        <v>5.1280352439551988</v>
      </c>
      <c r="U104" s="52">
        <f t="shared" si="32"/>
        <v>109.8054430560376</v>
      </c>
      <c r="V104" s="52">
        <f t="shared" si="25"/>
        <v>219.61088611207521</v>
      </c>
      <c r="W104" s="52">
        <f t="shared" si="25"/>
        <v>348.81707360860725</v>
      </c>
      <c r="X104" s="52">
        <f t="shared" si="33"/>
        <v>36.907635963203333</v>
      </c>
      <c r="Y104" s="52">
        <f t="shared" si="26"/>
        <v>73.815271926406666</v>
      </c>
      <c r="Z104" s="52">
        <f t="shared" si="26"/>
        <v>117.24385615316277</v>
      </c>
      <c r="AA104" s="52">
        <f t="shared" si="34"/>
        <v>66.301351074237843</v>
      </c>
      <c r="AB104" s="52">
        <f t="shared" si="27"/>
        <v>132.60270214847569</v>
      </c>
      <c r="AC104" s="52">
        <f t="shared" si="27"/>
        <v>210.61836840100884</v>
      </c>
      <c r="AD104" s="52">
        <f t="shared" si="35"/>
        <v>17.640874458183092</v>
      </c>
      <c r="AE104" s="52">
        <f t="shared" si="28"/>
        <v>35.281748916366183</v>
      </c>
      <c r="AF104" s="52">
        <f t="shared" si="28"/>
        <v>56.039464284661491</v>
      </c>
    </row>
    <row r="105" spans="1:32" ht="15">
      <c r="A105" s="2" t="s">
        <v>124</v>
      </c>
      <c r="B105" s="34">
        <v>75.292000000000002</v>
      </c>
      <c r="C105" s="27">
        <v>4.13</v>
      </c>
      <c r="D105" s="27">
        <f t="shared" si="29"/>
        <v>4.6687760000000003</v>
      </c>
      <c r="E105" s="44">
        <v>0.2</v>
      </c>
      <c r="F105" s="28">
        <f>D105*'COVID-19'!F104*E105*$AI$3/1000</f>
        <v>79193.569454473603</v>
      </c>
      <c r="G105" s="49">
        <v>25</v>
      </c>
      <c r="H105" s="38">
        <v>2</v>
      </c>
      <c r="I105" s="38">
        <v>11.5</v>
      </c>
      <c r="J105" s="46">
        <v>23</v>
      </c>
      <c r="K105" s="48">
        <v>84.182096928571454</v>
      </c>
      <c r="L105" s="187">
        <f t="shared" si="30"/>
        <v>0.13422731000000002</v>
      </c>
      <c r="M105" s="51">
        <f t="shared" si="36"/>
        <v>0.26845462000000003</v>
      </c>
      <c r="N105" s="51">
        <f t="shared" si="37"/>
        <v>0.98256838442447036</v>
      </c>
      <c r="O105" s="46">
        <f>L105*$AI$3*'COVID-19'!F104*E105/1000</f>
        <v>2276.8151218161165</v>
      </c>
      <c r="P105" s="50">
        <f>M105*$AI$3*'COVID-19'!F104*E105/1000</f>
        <v>4553.630243632233</v>
      </c>
      <c r="Q105" s="50">
        <f>N105*$AI$3*'COVID-19'!F104*E105/1000</f>
        <v>16666.701849840134</v>
      </c>
      <c r="R105" s="50">
        <f t="shared" si="31"/>
        <v>15.82386509662201</v>
      </c>
      <c r="S105" s="52">
        <f t="shared" si="38"/>
        <v>31.647730193244019</v>
      </c>
      <c r="T105" s="52">
        <f t="shared" si="38"/>
        <v>115.83357785638893</v>
      </c>
      <c r="U105" s="52">
        <f t="shared" si="32"/>
        <v>1076.364348838569</v>
      </c>
      <c r="V105" s="52">
        <f t="shared" si="25"/>
        <v>2152.7286976771379</v>
      </c>
      <c r="W105" s="52">
        <f t="shared" si="25"/>
        <v>7879.1832995119221</v>
      </c>
      <c r="X105" s="52">
        <f t="shared" si="33"/>
        <v>361.78592285658095</v>
      </c>
      <c r="Y105" s="52">
        <f t="shared" si="26"/>
        <v>723.57184571316191</v>
      </c>
      <c r="Z105" s="52">
        <f t="shared" si="26"/>
        <v>2648.3389239395974</v>
      </c>
      <c r="AA105" s="52">
        <f t="shared" si="34"/>
        <v>649.91687652241058</v>
      </c>
      <c r="AB105" s="52">
        <f t="shared" si="27"/>
        <v>1299.8337530448212</v>
      </c>
      <c r="AC105" s="52">
        <f t="shared" si="27"/>
        <v>4757.5100430368666</v>
      </c>
      <c r="AD105" s="52">
        <f t="shared" si="35"/>
        <v>172.92410850193406</v>
      </c>
      <c r="AE105" s="52">
        <f t="shared" si="28"/>
        <v>345.84821700386811</v>
      </c>
      <c r="AF105" s="52">
        <f t="shared" si="28"/>
        <v>1265.8360054953582</v>
      </c>
    </row>
    <row r="106" spans="1:32" ht="15">
      <c r="A106" s="2" t="s">
        <v>125</v>
      </c>
      <c r="B106" s="34">
        <v>78.930000000000007</v>
      </c>
      <c r="C106" s="27">
        <v>3.26</v>
      </c>
      <c r="D106" s="27">
        <f t="shared" si="29"/>
        <v>4.2312399999999997</v>
      </c>
      <c r="E106" s="44">
        <v>0.2</v>
      </c>
      <c r="F106" s="28">
        <f>D106*'COVID-19'!F105*E106*$AI$3/1000</f>
        <v>301167.609243488</v>
      </c>
      <c r="G106" s="49">
        <v>25</v>
      </c>
      <c r="H106" s="38">
        <v>3</v>
      </c>
      <c r="I106" s="38">
        <v>26.5</v>
      </c>
      <c r="J106" s="46">
        <v>53</v>
      </c>
      <c r="K106" s="46">
        <v>63</v>
      </c>
      <c r="L106" s="187">
        <f t="shared" si="30"/>
        <v>0.28031964999999998</v>
      </c>
      <c r="M106" s="51">
        <f t="shared" si="36"/>
        <v>0.56063929999999995</v>
      </c>
      <c r="N106" s="51">
        <f t="shared" si="37"/>
        <v>0.66642029999999997</v>
      </c>
      <c r="O106" s="46">
        <f>L106*$AI$3*'COVID-19'!F105*E106/1000</f>
        <v>19952.354112381083</v>
      </c>
      <c r="P106" s="50">
        <f>M106*$AI$3*'COVID-19'!F105*E106/1000</f>
        <v>39904.708224762166</v>
      </c>
      <c r="Q106" s="50">
        <f>N106*$AI$3*'COVID-19'!F105*E106/1000</f>
        <v>47433.898455849361</v>
      </c>
      <c r="R106" s="50">
        <f t="shared" si="31"/>
        <v>138.6688610810485</v>
      </c>
      <c r="S106" s="52">
        <f t="shared" si="38"/>
        <v>277.33772216209701</v>
      </c>
      <c r="T106" s="52">
        <f t="shared" si="38"/>
        <v>329.66559426815309</v>
      </c>
      <c r="U106" s="52">
        <f t="shared" si="32"/>
        <v>9432.4754066281566</v>
      </c>
      <c r="V106" s="52">
        <f t="shared" si="25"/>
        <v>18864.950813256313</v>
      </c>
      <c r="W106" s="52">
        <f t="shared" si="25"/>
        <v>22424.375495002787</v>
      </c>
      <c r="X106" s="52">
        <f t="shared" si="33"/>
        <v>3170.4290684573543</v>
      </c>
      <c r="Y106" s="52">
        <f t="shared" si="26"/>
        <v>6340.8581369147087</v>
      </c>
      <c r="Z106" s="52">
        <f t="shared" si="26"/>
        <v>7537.2464646344633</v>
      </c>
      <c r="AA106" s="52">
        <f t="shared" si="34"/>
        <v>5695.3994813791805</v>
      </c>
      <c r="AB106" s="52">
        <f t="shared" si="27"/>
        <v>11390.798962758361</v>
      </c>
      <c r="AC106" s="52">
        <f t="shared" si="27"/>
        <v>13540.006314222201</v>
      </c>
      <c r="AD106" s="52">
        <f t="shared" si="35"/>
        <v>1515.3812948353432</v>
      </c>
      <c r="AE106" s="52">
        <f t="shared" si="28"/>
        <v>3030.7625896706863</v>
      </c>
      <c r="AF106" s="52">
        <f t="shared" si="28"/>
        <v>3602.6045877217589</v>
      </c>
    </row>
    <row r="107" spans="1:32" ht="15">
      <c r="A107" s="2" t="s">
        <v>126</v>
      </c>
      <c r="B107" s="34">
        <v>54.331000000000003</v>
      </c>
      <c r="C107" s="27">
        <v>0.15</v>
      </c>
      <c r="D107" s="27">
        <f t="shared" si="29"/>
        <v>1.614268</v>
      </c>
      <c r="E107" s="44">
        <v>0.2</v>
      </c>
      <c r="F107" s="28">
        <f>D107*'COVID-19'!F106*E107*$AI$3/1000</f>
        <v>2790.6115655952003</v>
      </c>
      <c r="G107" s="49">
        <v>25</v>
      </c>
      <c r="H107" s="38">
        <v>4</v>
      </c>
      <c r="I107" s="38">
        <v>33</v>
      </c>
      <c r="J107" s="46">
        <v>66</v>
      </c>
      <c r="K107" s="46">
        <v>76</v>
      </c>
      <c r="L107" s="187">
        <f t="shared" si="30"/>
        <v>0.13317711000000002</v>
      </c>
      <c r="M107" s="51">
        <f t="shared" si="36"/>
        <v>0.26635422000000003</v>
      </c>
      <c r="N107" s="51">
        <f t="shared" si="37"/>
        <v>0.30671092</v>
      </c>
      <c r="O107" s="46">
        <f>L107*$AI$3*'COVID-19'!F106*E107/1000</f>
        <v>230.22545416160406</v>
      </c>
      <c r="P107" s="50">
        <f>M107*$AI$3*'COVID-19'!F106*E107/1000</f>
        <v>460.45090832320813</v>
      </c>
      <c r="Q107" s="50">
        <f>N107*$AI$3*'COVID-19'!F106*E107/1000</f>
        <v>530.21619746308806</v>
      </c>
      <c r="R107" s="50">
        <f t="shared" si="31"/>
        <v>1.6000669064231483</v>
      </c>
      <c r="S107" s="52">
        <f t="shared" si="38"/>
        <v>3.2001338128462966</v>
      </c>
      <c r="T107" s="52">
        <f t="shared" si="38"/>
        <v>3.6850025723684614</v>
      </c>
      <c r="U107" s="52">
        <f t="shared" si="32"/>
        <v>108.83908345489832</v>
      </c>
      <c r="V107" s="52">
        <f t="shared" si="25"/>
        <v>217.67816690979663</v>
      </c>
      <c r="W107" s="52">
        <f t="shared" si="25"/>
        <v>250.65970735067486</v>
      </c>
      <c r="X107" s="52">
        <f t="shared" si="33"/>
        <v>36.582824666278889</v>
      </c>
      <c r="Y107" s="52">
        <f t="shared" si="26"/>
        <v>73.165649332557777</v>
      </c>
      <c r="Z107" s="52">
        <f t="shared" si="26"/>
        <v>84.251353776884699</v>
      </c>
      <c r="AA107" s="52">
        <f t="shared" si="34"/>
        <v>65.717855890429888</v>
      </c>
      <c r="AB107" s="52">
        <f t="shared" si="27"/>
        <v>131.43571178085978</v>
      </c>
      <c r="AC107" s="52">
        <f t="shared" si="27"/>
        <v>151.35021356583849</v>
      </c>
      <c r="AD107" s="52">
        <f t="shared" si="35"/>
        <v>17.485623243573826</v>
      </c>
      <c r="AE107" s="52">
        <f t="shared" si="28"/>
        <v>34.971246487147653</v>
      </c>
      <c r="AF107" s="52">
        <f t="shared" si="28"/>
        <v>40.269920197321532</v>
      </c>
    </row>
    <row r="108" spans="1:32" ht="15">
      <c r="A108" s="2" t="s">
        <v>127</v>
      </c>
      <c r="B108" s="34">
        <v>64.103999999999999</v>
      </c>
      <c r="C108" s="27">
        <v>0.18</v>
      </c>
      <c r="D108" s="27">
        <f t="shared" si="29"/>
        <v>1.906512</v>
      </c>
      <c r="E108" s="44">
        <v>0.2</v>
      </c>
      <c r="F108" s="28">
        <f>D108*'COVID-19'!F107*E108*$AI$3/1000</f>
        <v>1250.9994107616001</v>
      </c>
      <c r="G108" s="49">
        <v>25</v>
      </c>
      <c r="H108" s="38">
        <v>4</v>
      </c>
      <c r="I108" s="38">
        <v>33</v>
      </c>
      <c r="J108" s="46">
        <v>66</v>
      </c>
      <c r="K108" s="46">
        <v>76</v>
      </c>
      <c r="L108" s="187">
        <f t="shared" si="30"/>
        <v>0.15728723999999999</v>
      </c>
      <c r="M108" s="51">
        <f t="shared" si="36"/>
        <v>0.31457447999999999</v>
      </c>
      <c r="N108" s="51">
        <f t="shared" si="37"/>
        <v>0.36223727999999999</v>
      </c>
      <c r="O108" s="46">
        <f>L108*$AI$3*'COVID-19'!F107*E108/1000</f>
        <v>103.20745138783199</v>
      </c>
      <c r="P108" s="50">
        <f>M108*$AI$3*'COVID-19'!F107*E108/1000</f>
        <v>206.41490277566399</v>
      </c>
      <c r="Q108" s="50">
        <f>N108*$AI$3*'COVID-19'!F107*E108/1000</f>
        <v>237.68988804470405</v>
      </c>
      <c r="R108" s="50">
        <f t="shared" si="31"/>
        <v>0.7172917871454324</v>
      </c>
      <c r="S108" s="52">
        <f t="shared" si="38"/>
        <v>1.4345835742908648</v>
      </c>
      <c r="T108" s="52">
        <f t="shared" si="38"/>
        <v>1.6519447219106931</v>
      </c>
      <c r="U108" s="52">
        <f t="shared" si="32"/>
        <v>48.791322643597574</v>
      </c>
      <c r="V108" s="52">
        <f t="shared" si="25"/>
        <v>97.582645287195149</v>
      </c>
      <c r="W108" s="52">
        <f t="shared" si="25"/>
        <v>112.36789457313384</v>
      </c>
      <c r="X108" s="52">
        <f t="shared" si="33"/>
        <v>16.399664025526505</v>
      </c>
      <c r="Y108" s="52">
        <f t="shared" si="26"/>
        <v>32.79932805105301</v>
      </c>
      <c r="Z108" s="52">
        <f t="shared" si="26"/>
        <v>37.768923210303477</v>
      </c>
      <c r="AA108" s="52">
        <f t="shared" si="34"/>
        <v>29.460566998656645</v>
      </c>
      <c r="AB108" s="52">
        <f t="shared" si="27"/>
        <v>58.921133997313291</v>
      </c>
      <c r="AC108" s="52">
        <f t="shared" si="27"/>
        <v>67.848578542360769</v>
      </c>
      <c r="AD108" s="52">
        <f t="shared" si="35"/>
        <v>7.83860593290584</v>
      </c>
      <c r="AE108" s="52">
        <f t="shared" si="28"/>
        <v>15.67721186581168</v>
      </c>
      <c r="AF108" s="52">
        <f t="shared" si="28"/>
        <v>18.052546996995272</v>
      </c>
    </row>
    <row r="109" spans="1:32" ht="15">
      <c r="A109" s="2" t="s">
        <v>128</v>
      </c>
      <c r="B109" s="34">
        <v>72.912999999999997</v>
      </c>
      <c r="C109" s="27">
        <v>8.1199999999999992</v>
      </c>
      <c r="D109" s="27">
        <f t="shared" si="29"/>
        <v>7.0759639999999999</v>
      </c>
      <c r="E109" s="44">
        <v>0.2</v>
      </c>
      <c r="F109" s="28">
        <f>D109*'COVID-19'!F108*E109*$AI$3/1000</f>
        <v>251122.64231769118</v>
      </c>
      <c r="G109" s="49">
        <v>25</v>
      </c>
      <c r="H109" s="38">
        <v>4</v>
      </c>
      <c r="I109" s="38">
        <v>33</v>
      </c>
      <c r="J109" s="46">
        <v>66</v>
      </c>
      <c r="K109" s="48">
        <v>86.434386900000007</v>
      </c>
      <c r="L109" s="187">
        <f t="shared" si="30"/>
        <v>0.58376703000000008</v>
      </c>
      <c r="M109" s="51">
        <f t="shared" si="36"/>
        <v>1.1675340600000002</v>
      </c>
      <c r="N109" s="51">
        <f t="shared" si="37"/>
        <v>1.5290165251661791</v>
      </c>
      <c r="O109" s="46">
        <f>L109*$AI$3*'COVID-19'!F108*E109/1000</f>
        <v>20717.617991209529</v>
      </c>
      <c r="P109" s="50">
        <f>M109*$AI$3*'COVID-19'!F108*E109/1000</f>
        <v>41435.235982419057</v>
      </c>
      <c r="Q109" s="50">
        <f>N109*$AI$3*'COVID-19'!F108*E109/1000</f>
        <v>54264.079063594094</v>
      </c>
      <c r="R109" s="50">
        <f t="shared" si="31"/>
        <v>143.9874450389062</v>
      </c>
      <c r="S109" s="52">
        <f t="shared" si="38"/>
        <v>287.9748900778124</v>
      </c>
      <c r="T109" s="52">
        <f t="shared" si="38"/>
        <v>377.1353494919789</v>
      </c>
      <c r="U109" s="52">
        <f t="shared" si="32"/>
        <v>9794.2539053443033</v>
      </c>
      <c r="V109" s="52">
        <f t="shared" si="25"/>
        <v>19588.507810688607</v>
      </c>
      <c r="W109" s="52">
        <f t="shared" si="25"/>
        <v>25653.343377314108</v>
      </c>
      <c r="X109" s="52">
        <f t="shared" si="33"/>
        <v>3292.0294988031942</v>
      </c>
      <c r="Y109" s="52">
        <f t="shared" si="26"/>
        <v>6584.0589976063884</v>
      </c>
      <c r="Z109" s="52">
        <f t="shared" si="26"/>
        <v>8622.5621632051007</v>
      </c>
      <c r="AA109" s="52">
        <f t="shared" si="34"/>
        <v>5913.84405559076</v>
      </c>
      <c r="AB109" s="52">
        <f t="shared" si="27"/>
        <v>11827.68811118152</v>
      </c>
      <c r="AC109" s="52">
        <f t="shared" si="27"/>
        <v>15489.681368702933</v>
      </c>
      <c r="AD109" s="52">
        <f t="shared" si="35"/>
        <v>1573.5030864323637</v>
      </c>
      <c r="AE109" s="52">
        <f t="shared" si="28"/>
        <v>3147.0061728647274</v>
      </c>
      <c r="AF109" s="52">
        <f t="shared" si="28"/>
        <v>4121.3568048799716</v>
      </c>
    </row>
    <row r="110" spans="1:32" ht="15">
      <c r="A110" s="2" t="s">
        <v>129</v>
      </c>
      <c r="B110" s="34">
        <v>75.933000000000007</v>
      </c>
      <c r="C110" s="27">
        <v>4.74</v>
      </c>
      <c r="D110" s="27">
        <f t="shared" si="29"/>
        <v>5.0649240000000004</v>
      </c>
      <c r="E110" s="44">
        <v>0.2</v>
      </c>
      <c r="F110" s="28">
        <f>D110*'COVID-19'!F109*E110*$AI$3/1000</f>
        <v>179040.69338357283</v>
      </c>
      <c r="G110" s="49">
        <v>25</v>
      </c>
      <c r="H110" s="38">
        <v>2</v>
      </c>
      <c r="I110" s="38">
        <v>11.5</v>
      </c>
      <c r="J110" s="46">
        <v>23</v>
      </c>
      <c r="K110" s="46">
        <v>33</v>
      </c>
      <c r="L110" s="187">
        <f t="shared" si="30"/>
        <v>0.14561656500000003</v>
      </c>
      <c r="M110" s="51">
        <f t="shared" si="36"/>
        <v>0.29123313000000006</v>
      </c>
      <c r="N110" s="51">
        <f t="shared" si="37"/>
        <v>0.41785623000000005</v>
      </c>
      <c r="O110" s="46">
        <f>L110*$AI$3*'COVID-19'!F109*E110/1000</f>
        <v>5147.4199347777194</v>
      </c>
      <c r="P110" s="50">
        <f>M110*$AI$3*'COVID-19'!F109*E110/1000</f>
        <v>10294.839869555439</v>
      </c>
      <c r="Q110" s="50">
        <f>N110*$AI$3*'COVID-19'!F109*E110/1000</f>
        <v>14770.857204144759</v>
      </c>
      <c r="R110" s="50">
        <f t="shared" si="31"/>
        <v>35.774568546705147</v>
      </c>
      <c r="S110" s="52">
        <f t="shared" si="38"/>
        <v>71.549137093410295</v>
      </c>
      <c r="T110" s="52">
        <f t="shared" si="38"/>
        <v>102.65745756880605</v>
      </c>
      <c r="U110" s="52">
        <f t="shared" si="32"/>
        <v>2433.4427741661666</v>
      </c>
      <c r="V110" s="52">
        <f t="shared" si="25"/>
        <v>4866.8855483323332</v>
      </c>
      <c r="W110" s="52">
        <f t="shared" si="25"/>
        <v>6982.9227432594344</v>
      </c>
      <c r="X110" s="52">
        <f t="shared" si="33"/>
        <v>817.92502763617961</v>
      </c>
      <c r="Y110" s="52">
        <f t="shared" si="26"/>
        <v>1635.8500552723592</v>
      </c>
      <c r="Z110" s="52">
        <f t="shared" si="26"/>
        <v>2347.0892097386022</v>
      </c>
      <c r="AA110" s="52">
        <f t="shared" si="34"/>
        <v>1469.3310203823003</v>
      </c>
      <c r="AB110" s="52">
        <f t="shared" si="27"/>
        <v>2938.6620407646005</v>
      </c>
      <c r="AC110" s="52">
        <f t="shared" si="27"/>
        <v>4216.341188923122</v>
      </c>
      <c r="AD110" s="52">
        <f t="shared" si="35"/>
        <v>390.94654404636776</v>
      </c>
      <c r="AE110" s="52">
        <f t="shared" si="28"/>
        <v>781.89308809273552</v>
      </c>
      <c r="AF110" s="52">
        <f t="shared" si="28"/>
        <v>1121.8466046547944</v>
      </c>
    </row>
    <row r="111" spans="1:32" ht="15">
      <c r="A111" s="2" t="s">
        <v>130</v>
      </c>
      <c r="B111" s="34">
        <v>82.25</v>
      </c>
      <c r="C111" s="27">
        <v>17.510000000000002</v>
      </c>
      <c r="D111" s="27">
        <f t="shared" si="29"/>
        <v>13.159200000000002</v>
      </c>
      <c r="E111" s="44">
        <v>0.2</v>
      </c>
      <c r="F111" s="28">
        <f>D111*'COVID-19'!F110*E111*$AI$3/1000</f>
        <v>118606.46196240003</v>
      </c>
      <c r="G111" s="49">
        <v>25</v>
      </c>
      <c r="H111" s="38">
        <v>2</v>
      </c>
      <c r="I111" s="38">
        <v>11.5</v>
      </c>
      <c r="J111" s="46">
        <v>23</v>
      </c>
      <c r="K111" s="46">
        <v>33</v>
      </c>
      <c r="L111" s="187">
        <f t="shared" si="30"/>
        <v>0.37832700000000014</v>
      </c>
      <c r="M111" s="51">
        <f t="shared" si="36"/>
        <v>0.75665400000000027</v>
      </c>
      <c r="N111" s="51">
        <f t="shared" si="37"/>
        <v>1.0856340000000004</v>
      </c>
      <c r="O111" s="46">
        <f>L111*$AI$3*'COVID-19'!F110*E111/1000</f>
        <v>3409.9357814190016</v>
      </c>
      <c r="P111" s="50">
        <f>M111*$AI$3*'COVID-19'!F110*E111/1000</f>
        <v>6819.8715628380032</v>
      </c>
      <c r="Q111" s="50">
        <f>N111*$AI$3*'COVID-19'!F110*E111/1000</f>
        <v>9785.033111898003</v>
      </c>
      <c r="R111" s="50">
        <f t="shared" si="31"/>
        <v>23.699053680862061</v>
      </c>
      <c r="S111" s="52">
        <f t="shared" si="38"/>
        <v>47.398107361724122</v>
      </c>
      <c r="T111" s="52">
        <f t="shared" si="38"/>
        <v>68.005980127691117</v>
      </c>
      <c r="U111" s="52">
        <f t="shared" si="32"/>
        <v>1612.0471406658328</v>
      </c>
      <c r="V111" s="52">
        <f t="shared" si="25"/>
        <v>3224.0942813316656</v>
      </c>
      <c r="W111" s="52">
        <f t="shared" si="25"/>
        <v>4625.874403649781</v>
      </c>
      <c r="X111" s="52">
        <f t="shared" si="33"/>
        <v>541.8387956674793</v>
      </c>
      <c r="Y111" s="52">
        <f t="shared" si="26"/>
        <v>1083.6775913349586</v>
      </c>
      <c r="Z111" s="52">
        <f t="shared" si="26"/>
        <v>1554.8417614805928</v>
      </c>
      <c r="AA111" s="52">
        <f t="shared" si="34"/>
        <v>973.36616880605402</v>
      </c>
      <c r="AB111" s="52">
        <f t="shared" si="27"/>
        <v>1946.732337612108</v>
      </c>
      <c r="AC111" s="52">
        <f t="shared" si="27"/>
        <v>2793.1377017912851</v>
      </c>
      <c r="AD111" s="52">
        <f t="shared" si="35"/>
        <v>258.98462259877317</v>
      </c>
      <c r="AE111" s="52">
        <f t="shared" si="28"/>
        <v>517.96924519754634</v>
      </c>
      <c r="AF111" s="52">
        <f t="shared" si="28"/>
        <v>743.17326484865339</v>
      </c>
    </row>
    <row r="112" spans="1:32" ht="15">
      <c r="A112" s="2" t="s">
        <v>131</v>
      </c>
      <c r="B112" s="34">
        <v>67.040999999999997</v>
      </c>
      <c r="C112" s="27">
        <v>0.12</v>
      </c>
      <c r="D112" s="27">
        <f t="shared" si="29"/>
        <v>1.9515480000000001</v>
      </c>
      <c r="E112" s="44">
        <v>0.2</v>
      </c>
      <c r="F112" s="28">
        <f>D112*'COVID-19'!F111*E112*$AI$3/1000</f>
        <v>10050.411702012001</v>
      </c>
      <c r="G112" s="49">
        <v>25</v>
      </c>
      <c r="H112" s="38">
        <v>4</v>
      </c>
      <c r="I112" s="38">
        <v>33</v>
      </c>
      <c r="J112" s="46">
        <v>66</v>
      </c>
      <c r="K112" s="46">
        <v>76</v>
      </c>
      <c r="L112" s="187">
        <f t="shared" si="30"/>
        <v>0.16100270999999999</v>
      </c>
      <c r="M112" s="51">
        <f t="shared" si="36"/>
        <v>0.32200541999999999</v>
      </c>
      <c r="N112" s="51">
        <f t="shared" si="37"/>
        <v>0.37079411999999995</v>
      </c>
      <c r="O112" s="46">
        <f>L112*$AI$3*'COVID-19'!F111*E112/1000</f>
        <v>829.15896541599</v>
      </c>
      <c r="P112" s="50">
        <f>M112*$AI$3*'COVID-19'!F111*E112/1000</f>
        <v>1658.31793083198</v>
      </c>
      <c r="Q112" s="50">
        <f>N112*$AI$3*'COVID-19'!F111*E112/1000</f>
        <v>1909.5782233822797</v>
      </c>
      <c r="R112" s="50">
        <f t="shared" si="31"/>
        <v>5.7626548096411296</v>
      </c>
      <c r="S112" s="52">
        <f t="shared" si="38"/>
        <v>11.525309619282259</v>
      </c>
      <c r="T112" s="52">
        <f t="shared" si="38"/>
        <v>13.271568652506843</v>
      </c>
      <c r="U112" s="52">
        <f t="shared" si="32"/>
        <v>391.98490090040929</v>
      </c>
      <c r="V112" s="52">
        <f t="shared" si="25"/>
        <v>783.96980180081857</v>
      </c>
      <c r="W112" s="52">
        <f t="shared" si="25"/>
        <v>902.75310510397264</v>
      </c>
      <c r="X112" s="52">
        <f t="shared" si="33"/>
        <v>131.7533596046008</v>
      </c>
      <c r="Y112" s="52">
        <f t="shared" si="26"/>
        <v>263.50671920920161</v>
      </c>
      <c r="Z112" s="52">
        <f t="shared" si="26"/>
        <v>303.43197969544423</v>
      </c>
      <c r="AA112" s="52">
        <f t="shared" si="34"/>
        <v>236.68342667799436</v>
      </c>
      <c r="AB112" s="52">
        <f t="shared" si="27"/>
        <v>473.36685335598872</v>
      </c>
      <c r="AC112" s="52">
        <f t="shared" si="27"/>
        <v>545.08910386447178</v>
      </c>
      <c r="AD112" s="52">
        <f t="shared" si="35"/>
        <v>62.97462342334444</v>
      </c>
      <c r="AE112" s="52">
        <f t="shared" si="28"/>
        <v>125.94924684668888</v>
      </c>
      <c r="AF112" s="52">
        <f t="shared" si="28"/>
        <v>145.03246606588414</v>
      </c>
    </row>
    <row r="113" spans="1:32" ht="15">
      <c r="A113" s="2" t="s">
        <v>132</v>
      </c>
      <c r="B113" s="34">
        <v>64.263000000000005</v>
      </c>
      <c r="C113" s="27">
        <v>0.11</v>
      </c>
      <c r="D113" s="27">
        <f t="shared" si="29"/>
        <v>1.8675640000000002</v>
      </c>
      <c r="E113" s="44">
        <v>0.2</v>
      </c>
      <c r="F113" s="28">
        <f>D113*'COVID-19'!F112*E113*$AI$3/1000</f>
        <v>13350.121017008803</v>
      </c>
      <c r="G113" s="49">
        <v>25</v>
      </c>
      <c r="H113" s="38">
        <v>4</v>
      </c>
      <c r="I113" s="38">
        <v>33</v>
      </c>
      <c r="J113" s="46">
        <v>66</v>
      </c>
      <c r="K113" s="48">
        <v>85.847147100000001</v>
      </c>
      <c r="L113" s="187">
        <f t="shared" si="30"/>
        <v>0.15407403000000003</v>
      </c>
      <c r="M113" s="51">
        <f t="shared" si="36"/>
        <v>0.30814806000000006</v>
      </c>
      <c r="N113" s="51">
        <f t="shared" si="37"/>
        <v>0.40081260356666104</v>
      </c>
      <c r="O113" s="46">
        <f>L113*$AI$3*'COVID-19'!F112*E113/1000</f>
        <v>1101.3849839032262</v>
      </c>
      <c r="P113" s="50">
        <f>M113*$AI$3*'COVID-19'!F112*E113/1000</f>
        <v>2202.7699678064523</v>
      </c>
      <c r="Q113" s="50">
        <f>N113*$AI$3*'COVID-19'!F112*E113/1000</f>
        <v>2865.1745068748905</v>
      </c>
      <c r="R113" s="50">
        <f t="shared" si="31"/>
        <v>7.6546256381274214</v>
      </c>
      <c r="S113" s="52">
        <f t="shared" si="38"/>
        <v>15.309251276254843</v>
      </c>
      <c r="T113" s="52">
        <f t="shared" si="38"/>
        <v>19.912962822780486</v>
      </c>
      <c r="U113" s="52">
        <f t="shared" si="32"/>
        <v>520.67975114025012</v>
      </c>
      <c r="V113" s="52">
        <f t="shared" si="25"/>
        <v>1041.3595022805002</v>
      </c>
      <c r="W113" s="52">
        <f t="shared" si="25"/>
        <v>1354.5112481251044</v>
      </c>
      <c r="X113" s="52">
        <f t="shared" si="33"/>
        <v>175.01007394222262</v>
      </c>
      <c r="Y113" s="52">
        <f t="shared" si="26"/>
        <v>350.02014788444524</v>
      </c>
      <c r="Z113" s="52">
        <f t="shared" si="26"/>
        <v>455.27622914242011</v>
      </c>
      <c r="AA113" s="52">
        <f t="shared" si="34"/>
        <v>314.39034365517591</v>
      </c>
      <c r="AB113" s="52">
        <f t="shared" si="27"/>
        <v>628.78068731035182</v>
      </c>
      <c r="AC113" s="52">
        <f t="shared" si="27"/>
        <v>817.86406298743748</v>
      </c>
      <c r="AD113" s="52">
        <f t="shared" si="35"/>
        <v>83.650189527450024</v>
      </c>
      <c r="AE113" s="52">
        <f t="shared" si="28"/>
        <v>167.30037905490005</v>
      </c>
      <c r="AF113" s="52">
        <f t="shared" si="28"/>
        <v>217.61000379714795</v>
      </c>
    </row>
    <row r="114" spans="1:32" ht="15">
      <c r="A114" s="2" t="s">
        <v>133</v>
      </c>
      <c r="B114" s="34">
        <v>76.156000000000006</v>
      </c>
      <c r="C114" s="27">
        <v>8.68</v>
      </c>
      <c r="D114" s="27">
        <f t="shared" si="29"/>
        <v>7.5139680000000002</v>
      </c>
      <c r="E114" s="44">
        <v>0.2</v>
      </c>
      <c r="F114" s="28">
        <f>D114*'COVID-19'!F113*E114*$AI$3/1000</f>
        <v>1404527.2684906847</v>
      </c>
      <c r="G114" s="49">
        <v>25</v>
      </c>
      <c r="H114" s="38">
        <v>3</v>
      </c>
      <c r="I114" s="38">
        <v>26.5</v>
      </c>
      <c r="J114" s="46">
        <v>53</v>
      </c>
      <c r="K114" s="47">
        <v>84.182096928571454</v>
      </c>
      <c r="L114" s="187">
        <f t="shared" si="30"/>
        <v>0.49780038000000004</v>
      </c>
      <c r="M114" s="51">
        <f t="shared" si="36"/>
        <v>0.99560076000000008</v>
      </c>
      <c r="N114" s="51">
        <f t="shared" si="37"/>
        <v>1.5813539562354606</v>
      </c>
      <c r="O114" s="46">
        <f>L114*$AI$3*'COVID-19'!F113*E114/1000</f>
        <v>93049.931537507873</v>
      </c>
      <c r="P114" s="50">
        <f>M114*$AI$3*'COVID-19'!F113*E114/1000</f>
        <v>186099.86307501575</v>
      </c>
      <c r="Q114" s="50">
        <f>N114*$AI$3*'COVID-19'!F113*E114/1000</f>
        <v>295590.1266372613</v>
      </c>
      <c r="R114" s="50">
        <f t="shared" si="31"/>
        <v>646.69702418567965</v>
      </c>
      <c r="S114" s="52">
        <f t="shared" si="38"/>
        <v>1293.3940483713593</v>
      </c>
      <c r="T114" s="52">
        <f t="shared" si="38"/>
        <v>2054.351380128966</v>
      </c>
      <c r="U114" s="52">
        <f t="shared" si="32"/>
        <v>43989.35513435684</v>
      </c>
      <c r="V114" s="52">
        <f t="shared" si="25"/>
        <v>87978.710268713679</v>
      </c>
      <c r="W114" s="52">
        <f t="shared" si="25"/>
        <v>139740.23236776527</v>
      </c>
      <c r="X114" s="52">
        <f t="shared" si="33"/>
        <v>14785.63412131</v>
      </c>
      <c r="Y114" s="52">
        <f t="shared" si="26"/>
        <v>29571.268242620001</v>
      </c>
      <c r="Z114" s="52">
        <f t="shared" si="26"/>
        <v>46969.271122660823</v>
      </c>
      <c r="AA114" s="52">
        <f t="shared" si="34"/>
        <v>26561.102957381623</v>
      </c>
      <c r="AB114" s="52">
        <f t="shared" si="27"/>
        <v>53122.205914763246</v>
      </c>
      <c r="AC114" s="52">
        <f t="shared" si="27"/>
        <v>84376.201648606249</v>
      </c>
      <c r="AD114" s="52">
        <f t="shared" si="35"/>
        <v>7067.1423002737229</v>
      </c>
      <c r="AE114" s="52">
        <f t="shared" si="28"/>
        <v>14134.284600547446</v>
      </c>
      <c r="AF114" s="52">
        <f t="shared" si="28"/>
        <v>22450.070118099997</v>
      </c>
    </row>
    <row r="115" spans="1:32" ht="15">
      <c r="A115" s="2" t="s">
        <v>134</v>
      </c>
      <c r="B115" s="34">
        <v>78.921000000000006</v>
      </c>
      <c r="C115" s="27">
        <v>2.59</v>
      </c>
      <c r="D115" s="27">
        <f t="shared" si="29"/>
        <v>3.815588</v>
      </c>
      <c r="E115" s="44">
        <v>0.2</v>
      </c>
      <c r="F115" s="28">
        <f>D115*'COVID-19'!F114*E115*$AI$3/1000</f>
        <v>36671.890227218406</v>
      </c>
      <c r="G115" s="49">
        <v>25</v>
      </c>
      <c r="H115" s="38">
        <v>3</v>
      </c>
      <c r="I115" s="38">
        <v>26.5</v>
      </c>
      <c r="J115" s="46">
        <v>53</v>
      </c>
      <c r="K115" s="46">
        <v>63</v>
      </c>
      <c r="L115" s="187">
        <f t="shared" si="30"/>
        <v>0.252782705</v>
      </c>
      <c r="M115" s="51">
        <f t="shared" si="36"/>
        <v>0.50556540999999999</v>
      </c>
      <c r="N115" s="51">
        <f t="shared" si="37"/>
        <v>0.60095511000000001</v>
      </c>
      <c r="O115" s="46">
        <f>L115*$AI$3*'COVID-19'!F114*E115/1000</f>
        <v>2429.5127275532191</v>
      </c>
      <c r="P115" s="50">
        <f>M115*$AI$3*'COVID-19'!F114*E115/1000</f>
        <v>4859.0254551064381</v>
      </c>
      <c r="Q115" s="50">
        <f>N115*$AI$3*'COVID-19'!F114*E115/1000</f>
        <v>5775.8227107868988</v>
      </c>
      <c r="R115" s="50">
        <f t="shared" si="31"/>
        <v>16.885113456494871</v>
      </c>
      <c r="S115" s="52">
        <f t="shared" si="38"/>
        <v>33.770226912989742</v>
      </c>
      <c r="T115" s="52">
        <f t="shared" si="38"/>
        <v>40.141967839968942</v>
      </c>
      <c r="U115" s="52">
        <f t="shared" si="32"/>
        <v>1148.5521419507843</v>
      </c>
      <c r="V115" s="52">
        <f t="shared" si="25"/>
        <v>2297.1042839015686</v>
      </c>
      <c r="W115" s="52">
        <f t="shared" si="25"/>
        <v>2730.5201865245062</v>
      </c>
      <c r="X115" s="52">
        <f t="shared" si="33"/>
        <v>386.04957240820653</v>
      </c>
      <c r="Y115" s="52">
        <f t="shared" si="26"/>
        <v>772.09914481641306</v>
      </c>
      <c r="Z115" s="52">
        <f t="shared" si="26"/>
        <v>917.77822874403819</v>
      </c>
      <c r="AA115" s="52">
        <f t="shared" si="34"/>
        <v>693.50440808006647</v>
      </c>
      <c r="AB115" s="52">
        <f t="shared" si="27"/>
        <v>1387.0088161601329</v>
      </c>
      <c r="AC115" s="52">
        <f t="shared" si="27"/>
        <v>1648.7085927941205</v>
      </c>
      <c r="AD115" s="52">
        <f t="shared" si="35"/>
        <v>184.52149165766699</v>
      </c>
      <c r="AE115" s="52">
        <f t="shared" si="28"/>
        <v>369.04298331533397</v>
      </c>
      <c r="AF115" s="52">
        <f t="shared" si="28"/>
        <v>438.67373488426495</v>
      </c>
    </row>
    <row r="116" spans="1:32" ht="15">
      <c r="A116" s="2" t="s">
        <v>135</v>
      </c>
      <c r="B116" s="34">
        <v>59.305999999999997</v>
      </c>
      <c r="C116" s="27">
        <v>0.09</v>
      </c>
      <c r="D116" s="27">
        <f t="shared" si="29"/>
        <v>1.7163680000000001</v>
      </c>
      <c r="E116" s="44">
        <v>0.2</v>
      </c>
      <c r="F116" s="28">
        <f>D116*'COVID-19'!F115*E116*$AI$3/1000</f>
        <v>3044.4787976352004</v>
      </c>
      <c r="G116" s="49">
        <v>25</v>
      </c>
      <c r="H116" s="38">
        <v>4</v>
      </c>
      <c r="I116" s="38">
        <v>33</v>
      </c>
      <c r="J116" s="46">
        <v>66</v>
      </c>
      <c r="K116" s="46">
        <v>76</v>
      </c>
      <c r="L116" s="187">
        <f t="shared" si="30"/>
        <v>0.14160036000000001</v>
      </c>
      <c r="M116" s="51">
        <f t="shared" si="36"/>
        <v>0.28320072000000002</v>
      </c>
      <c r="N116" s="51">
        <f t="shared" si="37"/>
        <v>0.32610992000000005</v>
      </c>
      <c r="O116" s="46">
        <f>L116*$AI$3*'COVID-19'!F115*E116/1000</f>
        <v>251.16950080490403</v>
      </c>
      <c r="P116" s="50">
        <f>M116*$AI$3*'COVID-19'!F115*E116/1000</f>
        <v>502.33900160980807</v>
      </c>
      <c r="Q116" s="50">
        <f>N116*$AI$3*'COVID-19'!F115*E116/1000</f>
        <v>578.450971550688</v>
      </c>
      <c r="R116" s="50">
        <f t="shared" si="31"/>
        <v>1.7456280305940828</v>
      </c>
      <c r="S116" s="52">
        <f t="shared" si="38"/>
        <v>3.4912560611881656</v>
      </c>
      <c r="T116" s="52">
        <f t="shared" si="38"/>
        <v>4.0202342522772812</v>
      </c>
      <c r="U116" s="52">
        <f t="shared" si="32"/>
        <v>118.74038150551839</v>
      </c>
      <c r="V116" s="52">
        <f t="shared" si="25"/>
        <v>237.48076301103677</v>
      </c>
      <c r="W116" s="52">
        <f t="shared" si="25"/>
        <v>273.46269680058771</v>
      </c>
      <c r="X116" s="52">
        <f t="shared" si="33"/>
        <v>39.910833677899255</v>
      </c>
      <c r="Y116" s="52">
        <f t="shared" si="26"/>
        <v>79.82166735579851</v>
      </c>
      <c r="Z116" s="52">
        <f t="shared" si="26"/>
        <v>91.915859379404324</v>
      </c>
      <c r="AA116" s="52">
        <f t="shared" si="34"/>
        <v>71.696334004759862</v>
      </c>
      <c r="AB116" s="52">
        <f t="shared" si="27"/>
        <v>143.39266800951972</v>
      </c>
      <c r="AC116" s="52">
        <f t="shared" si="27"/>
        <v>165.11882982914392</v>
      </c>
      <c r="AD116" s="52">
        <f t="shared" si="35"/>
        <v>19.07632358613246</v>
      </c>
      <c r="AE116" s="52">
        <f t="shared" si="28"/>
        <v>38.152647172264921</v>
      </c>
      <c r="AF116" s="52">
        <f t="shared" si="28"/>
        <v>43.933351289274754</v>
      </c>
    </row>
    <row r="117" spans="1:32" ht="15">
      <c r="A117" s="2" t="s">
        <v>136</v>
      </c>
      <c r="B117" s="34">
        <v>82.53</v>
      </c>
      <c r="C117" s="27">
        <v>5.18</v>
      </c>
      <c r="D117" s="27">
        <f t="shared" si="29"/>
        <v>5.5224399999999996</v>
      </c>
      <c r="E117" s="44">
        <v>0.2</v>
      </c>
      <c r="F117" s="28">
        <f>D117*'COVID-19'!F116*E117*$AI$3/1000</f>
        <v>23746.684180912001</v>
      </c>
      <c r="G117" s="49">
        <v>25</v>
      </c>
      <c r="H117" s="38">
        <v>2</v>
      </c>
      <c r="I117" s="38">
        <v>11.5</v>
      </c>
      <c r="J117" s="46">
        <v>23</v>
      </c>
      <c r="K117" s="48">
        <v>84.182096928571454</v>
      </c>
      <c r="L117" s="187">
        <f t="shared" si="30"/>
        <v>0.15877015</v>
      </c>
      <c r="M117" s="51">
        <f t="shared" si="36"/>
        <v>0.3175403</v>
      </c>
      <c r="N117" s="51">
        <f t="shared" si="37"/>
        <v>1.1622264484055502</v>
      </c>
      <c r="O117" s="46">
        <f>L117*$AI$3*'COVID-19'!F116*E117/1000</f>
        <v>682.71717020122003</v>
      </c>
      <c r="P117" s="50">
        <f>M117*$AI$3*'COVID-19'!F116*E117/1000</f>
        <v>1365.4343404024401</v>
      </c>
      <c r="Q117" s="50">
        <f>N117*$AI$3*'COVID-19'!F116*E117/1000</f>
        <v>4997.6141736242716</v>
      </c>
      <c r="R117" s="50">
        <f t="shared" si="31"/>
        <v>4.7448843328984784</v>
      </c>
      <c r="S117" s="52">
        <f t="shared" si="38"/>
        <v>9.4897686657969569</v>
      </c>
      <c r="T117" s="52">
        <f t="shared" si="38"/>
        <v>34.733418506688686</v>
      </c>
      <c r="U117" s="52">
        <f t="shared" si="32"/>
        <v>322.75454221262675</v>
      </c>
      <c r="V117" s="52">
        <f t="shared" si="25"/>
        <v>645.50908442525349</v>
      </c>
      <c r="W117" s="52">
        <f t="shared" si="25"/>
        <v>2362.6221005808743</v>
      </c>
      <c r="X117" s="52">
        <f t="shared" si="33"/>
        <v>108.48375834497386</v>
      </c>
      <c r="Y117" s="52">
        <f t="shared" si="26"/>
        <v>216.96751668994773</v>
      </c>
      <c r="Z117" s="52">
        <f t="shared" si="26"/>
        <v>794.12089218889685</v>
      </c>
      <c r="AA117" s="52">
        <f t="shared" si="34"/>
        <v>194.88161623393825</v>
      </c>
      <c r="AB117" s="52">
        <f t="shared" si="27"/>
        <v>389.76323246787649</v>
      </c>
      <c r="AC117" s="52">
        <f t="shared" si="27"/>
        <v>1426.5689658610486</v>
      </c>
      <c r="AD117" s="52">
        <f t="shared" si="35"/>
        <v>51.852369076782658</v>
      </c>
      <c r="AE117" s="52">
        <f t="shared" si="28"/>
        <v>103.70473815356532</v>
      </c>
      <c r="AF117" s="52">
        <f t="shared" si="28"/>
        <v>379.5687964867634</v>
      </c>
    </row>
    <row r="118" spans="1:32" ht="15">
      <c r="A118" s="2" t="s">
        <v>137</v>
      </c>
      <c r="B118" s="34">
        <v>82.545000000000002</v>
      </c>
      <c r="C118" s="27">
        <v>7.21</v>
      </c>
      <c r="D118" s="27">
        <f t="shared" si="29"/>
        <v>6.7814600000000009</v>
      </c>
      <c r="E118" s="44">
        <v>0.2</v>
      </c>
      <c r="F118" s="28">
        <f>D118*'COVID-19'!F117*E118*$AI$3/1000</f>
        <v>25569.859772548007</v>
      </c>
      <c r="G118" s="49">
        <v>25</v>
      </c>
      <c r="H118" s="38">
        <v>2</v>
      </c>
      <c r="I118" s="38">
        <v>11.5</v>
      </c>
      <c r="J118" s="46">
        <v>23</v>
      </c>
      <c r="K118" s="46">
        <v>33</v>
      </c>
      <c r="L118" s="187">
        <f t="shared" si="30"/>
        <v>0.19496697500000004</v>
      </c>
      <c r="M118" s="51">
        <f t="shared" si="36"/>
        <v>0.38993395000000008</v>
      </c>
      <c r="N118" s="51">
        <f t="shared" si="37"/>
        <v>0.55947045000000006</v>
      </c>
      <c r="O118" s="46">
        <f>L118*$AI$3*'COVID-19'!F117*E118/1000</f>
        <v>735.13346846075524</v>
      </c>
      <c r="P118" s="50">
        <f>M118*$AI$3*'COVID-19'!F117*E118/1000</f>
        <v>1470.2669369215105</v>
      </c>
      <c r="Q118" s="50">
        <f>N118*$AI$3*'COVID-19'!F117*E118/1000</f>
        <v>2109.5134312352106</v>
      </c>
      <c r="R118" s="50">
        <f t="shared" si="31"/>
        <v>5.1091776058022482</v>
      </c>
      <c r="S118" s="52">
        <f t="shared" si="38"/>
        <v>10.218355211604496</v>
      </c>
      <c r="T118" s="52">
        <f t="shared" si="38"/>
        <v>14.661118347084715</v>
      </c>
      <c r="U118" s="52">
        <f t="shared" si="32"/>
        <v>347.53434721482205</v>
      </c>
      <c r="V118" s="52">
        <f t="shared" si="25"/>
        <v>695.0686944296441</v>
      </c>
      <c r="W118" s="52">
        <f t="shared" si="25"/>
        <v>997.27247461644583</v>
      </c>
      <c r="X118" s="52">
        <f t="shared" si="33"/>
        <v>116.81270813841402</v>
      </c>
      <c r="Y118" s="52">
        <f t="shared" si="26"/>
        <v>233.62541627682805</v>
      </c>
      <c r="Z118" s="52">
        <f t="shared" si="26"/>
        <v>335.20168422327498</v>
      </c>
      <c r="AA118" s="52">
        <f t="shared" si="34"/>
        <v>209.8438485721226</v>
      </c>
      <c r="AB118" s="52">
        <f t="shared" si="27"/>
        <v>419.68769714424519</v>
      </c>
      <c r="AC118" s="52">
        <f t="shared" si="27"/>
        <v>602.16060894609097</v>
      </c>
      <c r="AD118" s="52">
        <f t="shared" si="35"/>
        <v>55.833386929594361</v>
      </c>
      <c r="AE118" s="52">
        <f t="shared" si="28"/>
        <v>111.66677385918872</v>
      </c>
      <c r="AF118" s="52">
        <f t="shared" si="28"/>
        <v>160.21754510231426</v>
      </c>
    </row>
    <row r="119" spans="1:32" ht="15">
      <c r="A119" s="2" t="s">
        <v>138</v>
      </c>
      <c r="B119" s="34">
        <v>64.924999999999997</v>
      </c>
      <c r="C119" s="27">
        <v>0.62</v>
      </c>
      <c r="D119" s="27">
        <f t="shared" si="29"/>
        <v>2.2022999999999997</v>
      </c>
      <c r="E119" s="44">
        <v>0.2</v>
      </c>
      <c r="F119" s="28">
        <f>D119*'COVID-19'!F118*E119*$AI$3/1000</f>
        <v>8423.8071901200001</v>
      </c>
      <c r="G119" s="49">
        <v>25</v>
      </c>
      <c r="H119" s="38">
        <v>3</v>
      </c>
      <c r="I119" s="38">
        <v>26.5</v>
      </c>
      <c r="J119" s="46">
        <v>53</v>
      </c>
      <c r="K119" s="46">
        <v>63</v>
      </c>
      <c r="L119" s="187">
        <f t="shared" si="30"/>
        <v>0.145902375</v>
      </c>
      <c r="M119" s="51">
        <f t="shared" si="36"/>
        <v>0.29180475</v>
      </c>
      <c r="N119" s="51">
        <f t="shared" si="37"/>
        <v>0.34686224999999998</v>
      </c>
      <c r="O119" s="46">
        <f>L119*$AI$3*'COVID-19'!F118*E119/1000</f>
        <v>558.07722634545007</v>
      </c>
      <c r="P119" s="50">
        <f>M119*$AI$3*'COVID-19'!F118*E119/1000</f>
        <v>1116.1544526909001</v>
      </c>
      <c r="Q119" s="50">
        <f>N119*$AI$3*'COVID-19'!F118*E119/1000</f>
        <v>1326.7496324439003</v>
      </c>
      <c r="R119" s="50">
        <f t="shared" si="31"/>
        <v>3.878636723100878</v>
      </c>
      <c r="S119" s="52">
        <f t="shared" si="38"/>
        <v>7.7572734462017561</v>
      </c>
      <c r="T119" s="52">
        <f t="shared" si="38"/>
        <v>9.220909945485106</v>
      </c>
      <c r="U119" s="52">
        <f t="shared" si="32"/>
        <v>263.83100875481153</v>
      </c>
      <c r="V119" s="52">
        <f t="shared" si="25"/>
        <v>527.66201750962307</v>
      </c>
      <c r="W119" s="52">
        <f t="shared" si="25"/>
        <v>627.22088873785378</v>
      </c>
      <c r="X119" s="52">
        <f t="shared" si="33"/>
        <v>88.678471266292021</v>
      </c>
      <c r="Y119" s="52">
        <f t="shared" si="26"/>
        <v>177.35694253258404</v>
      </c>
      <c r="Z119" s="52">
        <f t="shared" si="26"/>
        <v>210.82051659533576</v>
      </c>
      <c r="AA119" s="52">
        <f t="shared" si="34"/>
        <v>159.30314426030873</v>
      </c>
      <c r="AB119" s="52">
        <f t="shared" si="27"/>
        <v>318.60628852061745</v>
      </c>
      <c r="AC119" s="52">
        <f t="shared" si="27"/>
        <v>378.7206825811113</v>
      </c>
      <c r="AD119" s="52">
        <f t="shared" si="35"/>
        <v>42.385965340936927</v>
      </c>
      <c r="AE119" s="52">
        <f t="shared" si="28"/>
        <v>84.771930681873854</v>
      </c>
      <c r="AF119" s="52">
        <f t="shared" si="28"/>
        <v>100.76663458411421</v>
      </c>
    </row>
    <row r="120" spans="1:32" ht="15">
      <c r="A120" s="2" t="s">
        <v>139</v>
      </c>
      <c r="B120" s="34">
        <v>74.991</v>
      </c>
      <c r="C120" s="27">
        <v>2.5299999999999998</v>
      </c>
      <c r="D120" s="27">
        <f t="shared" si="29"/>
        <v>3.6683479999999999</v>
      </c>
      <c r="E120" s="44">
        <v>0.2</v>
      </c>
      <c r="F120" s="28">
        <f>D120*'COVID-19'!F119*E120*$AI$3/1000</f>
        <v>3117.4134872720006</v>
      </c>
      <c r="G120" s="49">
        <v>25</v>
      </c>
      <c r="H120" s="38">
        <v>4</v>
      </c>
      <c r="I120" s="38">
        <v>33</v>
      </c>
      <c r="J120" s="46">
        <v>66</v>
      </c>
      <c r="K120" s="48">
        <v>84.355892600000004</v>
      </c>
      <c r="L120" s="187">
        <f t="shared" si="30"/>
        <v>0.30263871000000003</v>
      </c>
      <c r="M120" s="51">
        <f t="shared" si="36"/>
        <v>0.60527742000000007</v>
      </c>
      <c r="N120" s="51">
        <f t="shared" si="37"/>
        <v>0.77361692476856203</v>
      </c>
      <c r="O120" s="46">
        <f>L120*$AI$3*'COVID-19'!F119*E120/1000</f>
        <v>257.18661269994004</v>
      </c>
      <c r="P120" s="50">
        <f>M120*$AI$3*'COVID-19'!F119*E120/1000</f>
        <v>514.37322539988008</v>
      </c>
      <c r="Q120" s="50">
        <f>N120*$AI$3*'COVID-19'!F119*E120/1000</f>
        <v>657.43049330527083</v>
      </c>
      <c r="R120" s="50">
        <f t="shared" si="31"/>
        <v>1.7874469582645833</v>
      </c>
      <c r="S120" s="52">
        <f t="shared" si="38"/>
        <v>3.5748939165291667</v>
      </c>
      <c r="T120" s="52">
        <f t="shared" si="38"/>
        <v>4.5691419284716321</v>
      </c>
      <c r="U120" s="52">
        <f t="shared" si="32"/>
        <v>121.58497115389666</v>
      </c>
      <c r="V120" s="52">
        <f t="shared" si="25"/>
        <v>243.16994230779332</v>
      </c>
      <c r="W120" s="52">
        <f t="shared" si="25"/>
        <v>310.80026571006675</v>
      </c>
      <c r="X120" s="52">
        <f t="shared" si="33"/>
        <v>40.866952758020474</v>
      </c>
      <c r="Y120" s="52">
        <f t="shared" si="26"/>
        <v>81.733905516040949</v>
      </c>
      <c r="Z120" s="52">
        <f t="shared" si="26"/>
        <v>104.46570538620753</v>
      </c>
      <c r="AA120" s="52">
        <f t="shared" si="34"/>
        <v>73.413918595197899</v>
      </c>
      <c r="AB120" s="52">
        <f t="shared" si="27"/>
        <v>146.8278371903958</v>
      </c>
      <c r="AC120" s="52">
        <f t="shared" si="27"/>
        <v>187.66353431398957</v>
      </c>
      <c r="AD120" s="52">
        <f t="shared" si="35"/>
        <v>19.533323234560445</v>
      </c>
      <c r="AE120" s="52">
        <f t="shared" si="28"/>
        <v>39.06664646912089</v>
      </c>
      <c r="AF120" s="52">
        <f t="shared" si="28"/>
        <v>49.93184596653532</v>
      </c>
    </row>
    <row r="121" spans="1:32" ht="15">
      <c r="A121" s="2" t="s">
        <v>140</v>
      </c>
      <c r="B121" s="34">
        <v>75.054000000000002</v>
      </c>
      <c r="C121" s="27">
        <v>3.58</v>
      </c>
      <c r="D121" s="27">
        <f t="shared" si="29"/>
        <v>4.3211120000000003</v>
      </c>
      <c r="E121" s="44">
        <v>0.2</v>
      </c>
      <c r="F121" s="28">
        <f>D121*'COVID-19'!F120*E121*$AI$3/1000</f>
        <v>1675095.3772693553</v>
      </c>
      <c r="G121" s="49">
        <v>25</v>
      </c>
      <c r="H121" s="38">
        <v>2</v>
      </c>
      <c r="I121" s="38">
        <v>11.5</v>
      </c>
      <c r="J121" s="46">
        <v>23</v>
      </c>
      <c r="K121" s="48">
        <v>53.4281164</v>
      </c>
      <c r="L121" s="187">
        <f t="shared" si="30"/>
        <v>0.12423197000000001</v>
      </c>
      <c r="M121" s="51">
        <f t="shared" si="36"/>
        <v>0.24846394000000002</v>
      </c>
      <c r="N121" s="51">
        <f t="shared" si="37"/>
        <v>0.5771721872835921</v>
      </c>
      <c r="O121" s="46">
        <f>L121*$AI$3*'COVID-19'!F120*E121/1000</f>
        <v>48158.992096493967</v>
      </c>
      <c r="P121" s="50">
        <f>M121*$AI$3*'COVID-19'!F120*E121/1000</f>
        <v>96317.984192987933</v>
      </c>
      <c r="Q121" s="50">
        <f>N121*$AI$3*'COVID-19'!F120*E121/1000</f>
        <v>223742.97699462262</v>
      </c>
      <c r="R121" s="50">
        <f t="shared" si="31"/>
        <v>334.704995070633</v>
      </c>
      <c r="S121" s="52">
        <f t="shared" si="38"/>
        <v>669.40999014126601</v>
      </c>
      <c r="T121" s="52">
        <f t="shared" si="38"/>
        <v>1555.013690112627</v>
      </c>
      <c r="U121" s="52">
        <f t="shared" si="32"/>
        <v>22767.163513617521</v>
      </c>
      <c r="V121" s="52">
        <f t="shared" si="25"/>
        <v>45534.327027235042</v>
      </c>
      <c r="W121" s="52">
        <f t="shared" si="25"/>
        <v>105774.49237420784</v>
      </c>
      <c r="X121" s="52">
        <f t="shared" si="33"/>
        <v>7652.4638441328916</v>
      </c>
      <c r="Y121" s="52">
        <f t="shared" si="26"/>
        <v>15304.927688265783</v>
      </c>
      <c r="Z121" s="52">
        <f t="shared" si="26"/>
        <v>35552.759044445535</v>
      </c>
      <c r="AA121" s="52">
        <f t="shared" si="34"/>
        <v>13746.984293944204</v>
      </c>
      <c r="AB121" s="52">
        <f t="shared" si="27"/>
        <v>27493.968587888408</v>
      </c>
      <c r="AC121" s="52">
        <f t="shared" si="27"/>
        <v>63867.432783115029</v>
      </c>
      <c r="AD121" s="52">
        <f t="shared" si="35"/>
        <v>3657.6754497287166</v>
      </c>
      <c r="AE121" s="52">
        <f t="shared" si="28"/>
        <v>7315.3508994574331</v>
      </c>
      <c r="AF121" s="52">
        <f t="shared" si="28"/>
        <v>16993.279102741588</v>
      </c>
    </row>
    <row r="122" spans="1:32" ht="15">
      <c r="A122" s="2" t="s">
        <v>141</v>
      </c>
      <c r="B122" s="34">
        <v>71.900999999999996</v>
      </c>
      <c r="C122" s="27">
        <v>2.0299999999999998</v>
      </c>
      <c r="D122" s="27">
        <f t="shared" si="29"/>
        <v>3.2718279999999997</v>
      </c>
      <c r="E122" s="44">
        <v>0.2</v>
      </c>
      <c r="F122" s="28">
        <f>D122*'COVID-19'!F121*E122*$AI$3/1000</f>
        <v>103994.1578078592</v>
      </c>
      <c r="G122" s="49">
        <v>25</v>
      </c>
      <c r="H122" s="38">
        <v>2</v>
      </c>
      <c r="I122" s="38">
        <v>11.5</v>
      </c>
      <c r="J122" s="46">
        <v>23</v>
      </c>
      <c r="K122" s="46">
        <v>33</v>
      </c>
      <c r="L122" s="187">
        <f t="shared" si="30"/>
        <v>9.4065054999999995E-2</v>
      </c>
      <c r="M122" s="51">
        <f t="shared" si="36"/>
        <v>0.18813010999999999</v>
      </c>
      <c r="N122" s="51">
        <f t="shared" si="37"/>
        <v>0.26992580999999999</v>
      </c>
      <c r="O122" s="46">
        <f>L122*$AI$3*'COVID-19'!F121*E122/1000</f>
        <v>2989.8320369759517</v>
      </c>
      <c r="P122" s="50">
        <f>M122*$AI$3*'COVID-19'!F121*E122/1000</f>
        <v>5979.6640739519034</v>
      </c>
      <c r="Q122" s="50">
        <f>N122*$AI$3*'COVID-19'!F121*E122/1000</f>
        <v>8579.5180191483851</v>
      </c>
      <c r="R122" s="50">
        <f t="shared" si="31"/>
        <v>20.779332656982866</v>
      </c>
      <c r="S122" s="52">
        <f t="shared" si="38"/>
        <v>41.558665313965733</v>
      </c>
      <c r="T122" s="52">
        <f t="shared" si="38"/>
        <v>59.627650233081276</v>
      </c>
      <c r="U122" s="52">
        <f t="shared" si="32"/>
        <v>1413.4430954803811</v>
      </c>
      <c r="V122" s="52">
        <f t="shared" si="25"/>
        <v>2826.8861909607622</v>
      </c>
      <c r="W122" s="52">
        <f t="shared" si="25"/>
        <v>4055.9671435523987</v>
      </c>
      <c r="X122" s="52">
        <f t="shared" si="33"/>
        <v>475.08431067547878</v>
      </c>
      <c r="Y122" s="52">
        <f t="shared" si="26"/>
        <v>950.16862135095755</v>
      </c>
      <c r="Z122" s="52">
        <f t="shared" si="26"/>
        <v>1363.2854132426783</v>
      </c>
      <c r="AA122" s="52">
        <f t="shared" si="34"/>
        <v>853.44755495478546</v>
      </c>
      <c r="AB122" s="52">
        <f t="shared" si="27"/>
        <v>1706.8951099095709</v>
      </c>
      <c r="AC122" s="52">
        <f t="shared" si="27"/>
        <v>2449.0234185659069</v>
      </c>
      <c r="AD122" s="52">
        <f t="shared" si="35"/>
        <v>227.07774320832351</v>
      </c>
      <c r="AE122" s="52">
        <f t="shared" si="28"/>
        <v>454.15548641664702</v>
      </c>
      <c r="AF122" s="52">
        <f t="shared" si="28"/>
        <v>651.6143935543198</v>
      </c>
    </row>
    <row r="123" spans="1:32" ht="15">
      <c r="A123" s="2" t="s">
        <v>142</v>
      </c>
      <c r="B123" s="34">
        <v>76.884</v>
      </c>
      <c r="C123" s="27">
        <v>25.9</v>
      </c>
      <c r="D123" s="27">
        <f t="shared" si="29"/>
        <v>18.210751999999999</v>
      </c>
      <c r="E123" s="44">
        <v>0.2</v>
      </c>
      <c r="F123" s="28">
        <f>D123*'COVID-19'!F122*E123*$AI$3/1000</f>
        <v>240699.38351316482</v>
      </c>
      <c r="G123" s="49">
        <v>25</v>
      </c>
      <c r="H123" s="38">
        <v>2</v>
      </c>
      <c r="I123" s="38">
        <v>11.5</v>
      </c>
      <c r="J123" s="46">
        <v>23</v>
      </c>
      <c r="K123" s="48">
        <v>69.144116886363619</v>
      </c>
      <c r="L123" s="187">
        <f t="shared" si="30"/>
        <v>0.52355912000000004</v>
      </c>
      <c r="M123" s="51">
        <f t="shared" si="36"/>
        <v>1.0471182400000001</v>
      </c>
      <c r="N123" s="51">
        <f t="shared" si="37"/>
        <v>3.1479159121914497</v>
      </c>
      <c r="O123" s="46">
        <f>L123*$AI$3*'COVID-19'!F122*E123/1000</f>
        <v>6920.1072760034895</v>
      </c>
      <c r="P123" s="50">
        <f>M123*$AI$3*'COVID-19'!F122*E123/1000</f>
        <v>13840.214552006979</v>
      </c>
      <c r="Q123" s="50">
        <f>N123*$AI$3*'COVID-19'!F122*E123/1000</f>
        <v>41607.365770274824</v>
      </c>
      <c r="R123" s="50">
        <f t="shared" si="31"/>
        <v>48.094745568224255</v>
      </c>
      <c r="S123" s="52">
        <f t="shared" si="38"/>
        <v>96.18949113644851</v>
      </c>
      <c r="T123" s="52">
        <f t="shared" si="38"/>
        <v>289.17119210341002</v>
      </c>
      <c r="U123" s="52">
        <f t="shared" si="32"/>
        <v>3271.4807147306497</v>
      </c>
      <c r="V123" s="52">
        <f t="shared" si="25"/>
        <v>6542.9614294612993</v>
      </c>
      <c r="W123" s="52">
        <f t="shared" si="25"/>
        <v>19669.882167897424</v>
      </c>
      <c r="X123" s="52">
        <f t="shared" si="33"/>
        <v>1099.6050461569546</v>
      </c>
      <c r="Y123" s="52">
        <f t="shared" si="26"/>
        <v>2199.2100923139092</v>
      </c>
      <c r="Z123" s="52">
        <f t="shared" si="26"/>
        <v>6611.4104208966692</v>
      </c>
      <c r="AA123" s="52">
        <f t="shared" si="34"/>
        <v>1975.3446219351961</v>
      </c>
      <c r="AB123" s="52">
        <f t="shared" si="27"/>
        <v>3950.6892438703921</v>
      </c>
      <c r="AC123" s="52">
        <f t="shared" si="27"/>
        <v>11876.822559124948</v>
      </c>
      <c r="AD123" s="52">
        <f t="shared" si="35"/>
        <v>525.58214761246495</v>
      </c>
      <c r="AE123" s="52">
        <f t="shared" si="28"/>
        <v>1051.1642952249299</v>
      </c>
      <c r="AF123" s="52">
        <f t="shared" si="28"/>
        <v>3160.0794302523732</v>
      </c>
    </row>
    <row r="124" spans="1:32" ht="15">
      <c r="A124" s="2" t="s">
        <v>143</v>
      </c>
      <c r="B124" s="35">
        <v>76.680000000000007</v>
      </c>
      <c r="C124" s="30">
        <v>1.64</v>
      </c>
      <c r="D124" s="27">
        <f t="shared" si="29"/>
        <v>3.16384</v>
      </c>
      <c r="E124" s="44">
        <v>0.2</v>
      </c>
      <c r="F124" s="28">
        <f>D124*'COVID-19'!F123*E124*$AI$3/1000</f>
        <v>308398.688676032</v>
      </c>
      <c r="G124" s="49">
        <v>25</v>
      </c>
      <c r="H124" s="38">
        <v>3</v>
      </c>
      <c r="I124" s="38">
        <v>26.5</v>
      </c>
      <c r="J124" s="46">
        <v>53</v>
      </c>
      <c r="K124" s="46">
        <v>69.099999999999994</v>
      </c>
      <c r="L124" s="187">
        <f t="shared" si="30"/>
        <v>0.2096044</v>
      </c>
      <c r="M124" s="51">
        <f t="shared" si="36"/>
        <v>0.41920879999999999</v>
      </c>
      <c r="N124" s="51">
        <f t="shared" si="37"/>
        <v>0.54655335999999999</v>
      </c>
      <c r="O124" s="46">
        <f>L124*$AI$3*'COVID-19'!F123*E124/1000</f>
        <v>20431.413124787123</v>
      </c>
      <c r="P124" s="50">
        <f>M124*$AI$3*'COVID-19'!F123*E124/1000</f>
        <v>40862.826249574246</v>
      </c>
      <c r="Q124" s="50">
        <f>N124*$AI$3*'COVID-19'!F123*E124/1000</f>
        <v>53275.873468784535</v>
      </c>
      <c r="R124" s="50">
        <f t="shared" si="31"/>
        <v>141.9983212172705</v>
      </c>
      <c r="S124" s="52">
        <f t="shared" si="38"/>
        <v>283.996642434541</v>
      </c>
      <c r="T124" s="52">
        <f t="shared" si="38"/>
        <v>370.26732060805244</v>
      </c>
      <c r="U124" s="52">
        <f t="shared" si="32"/>
        <v>9658.9505547431127</v>
      </c>
      <c r="V124" s="52">
        <f t="shared" si="25"/>
        <v>19317.901109486225</v>
      </c>
      <c r="W124" s="52">
        <f t="shared" si="25"/>
        <v>25186.169182367888</v>
      </c>
      <c r="X124" s="52">
        <f t="shared" si="33"/>
        <v>3246.5515455286741</v>
      </c>
      <c r="Y124" s="52">
        <f t="shared" si="26"/>
        <v>6493.1030910573481</v>
      </c>
      <c r="Z124" s="52">
        <f t="shared" si="26"/>
        <v>8465.536294189862</v>
      </c>
      <c r="AA124" s="52">
        <f t="shared" si="34"/>
        <v>5832.146876470485</v>
      </c>
      <c r="AB124" s="52">
        <f t="shared" si="27"/>
        <v>11664.29375294097</v>
      </c>
      <c r="AC124" s="52">
        <f t="shared" si="27"/>
        <v>15207.598081664546</v>
      </c>
      <c r="AD124" s="52">
        <f t="shared" si="35"/>
        <v>1551.7658268275818</v>
      </c>
      <c r="AE124" s="52">
        <f t="shared" si="28"/>
        <v>3103.5316536551636</v>
      </c>
      <c r="AF124" s="52">
        <f t="shared" si="28"/>
        <v>4046.3025899541854</v>
      </c>
    </row>
    <row r="125" spans="1:32" ht="15">
      <c r="A125" s="2" t="s">
        <v>144</v>
      </c>
      <c r="B125" s="34">
        <v>60.853999999999999</v>
      </c>
      <c r="C125" s="27">
        <v>0.21</v>
      </c>
      <c r="D125" s="27">
        <f t="shared" si="29"/>
        <v>1.8341120000000002</v>
      </c>
      <c r="E125" s="44">
        <v>0.2</v>
      </c>
      <c r="F125" s="28">
        <f>D125*'COVID-19'!F124*E125*$AI$3/1000</f>
        <v>31478.198106521602</v>
      </c>
      <c r="G125" s="49">
        <v>25</v>
      </c>
      <c r="H125" s="38">
        <v>4</v>
      </c>
      <c r="I125" s="38">
        <v>33</v>
      </c>
      <c r="J125" s="46">
        <v>66</v>
      </c>
      <c r="K125" s="46">
        <v>76</v>
      </c>
      <c r="L125" s="187">
        <f t="shared" si="30"/>
        <v>0.15131424000000002</v>
      </c>
      <c r="M125" s="51">
        <f t="shared" si="36"/>
        <v>0.30262848000000003</v>
      </c>
      <c r="N125" s="51">
        <f t="shared" si="37"/>
        <v>0.34848128000000006</v>
      </c>
      <c r="O125" s="46">
        <f>L125*$AI$3*'COVID-19'!F124*E125/1000</f>
        <v>2596.9513437880323</v>
      </c>
      <c r="P125" s="50">
        <f>M125*$AI$3*'COVID-19'!F124*E125/1000</f>
        <v>5193.9026875760646</v>
      </c>
      <c r="Q125" s="50">
        <f>N125*$AI$3*'COVID-19'!F124*E125/1000</f>
        <v>5980.8576402391045</v>
      </c>
      <c r="R125" s="50">
        <f t="shared" si="31"/>
        <v>18.048811839326824</v>
      </c>
      <c r="S125" s="52">
        <f t="shared" si="38"/>
        <v>36.097623678653648</v>
      </c>
      <c r="T125" s="52">
        <f t="shared" si="38"/>
        <v>41.566960599661769</v>
      </c>
      <c r="U125" s="52">
        <f t="shared" si="32"/>
        <v>1227.7087477757923</v>
      </c>
      <c r="V125" s="52">
        <f t="shared" si="25"/>
        <v>2455.4174955515846</v>
      </c>
      <c r="W125" s="52">
        <f t="shared" si="25"/>
        <v>2827.4504494230368</v>
      </c>
      <c r="X125" s="52">
        <f t="shared" si="33"/>
        <v>412.65556852791838</v>
      </c>
      <c r="Y125" s="52">
        <f t="shared" si="26"/>
        <v>825.31113705583675</v>
      </c>
      <c r="Z125" s="52">
        <f t="shared" si="26"/>
        <v>950.35827903399377</v>
      </c>
      <c r="AA125" s="52">
        <f t="shared" si="34"/>
        <v>741.29976108429389</v>
      </c>
      <c r="AB125" s="52">
        <f t="shared" si="27"/>
        <v>1482.5995221685878</v>
      </c>
      <c r="AC125" s="52">
        <f t="shared" si="27"/>
        <v>1707.2358134062524</v>
      </c>
      <c r="AD125" s="52">
        <f t="shared" si="35"/>
        <v>197.23845456070106</v>
      </c>
      <c r="AE125" s="52">
        <f t="shared" si="28"/>
        <v>394.47690912140212</v>
      </c>
      <c r="AF125" s="52">
        <f t="shared" si="28"/>
        <v>454.24613777615997</v>
      </c>
    </row>
    <row r="126" spans="1:32" ht="15">
      <c r="A126" s="2" t="s">
        <v>145</v>
      </c>
      <c r="B126" s="34">
        <v>67.134</v>
      </c>
      <c r="C126" s="27">
        <v>0.31</v>
      </c>
      <c r="D126" s="27">
        <f t="shared" si="29"/>
        <v>2.071952</v>
      </c>
      <c r="E126" s="44">
        <v>0.2</v>
      </c>
      <c r="F126" s="28">
        <f>D126*'COVID-19'!F125*E126*$AI$3/1000</f>
        <v>93065.73745102399</v>
      </c>
      <c r="G126" s="49">
        <v>25</v>
      </c>
      <c r="H126" s="38">
        <v>3</v>
      </c>
      <c r="I126" s="38">
        <v>26.5</v>
      </c>
      <c r="J126" s="46">
        <v>53</v>
      </c>
      <c r="K126" s="47">
        <v>85.925267599999998</v>
      </c>
      <c r="L126" s="187">
        <f t="shared" si="30"/>
        <v>0.13726682000000001</v>
      </c>
      <c r="M126" s="51">
        <f t="shared" si="36"/>
        <v>0.27453364000000002</v>
      </c>
      <c r="N126" s="51">
        <f t="shared" si="37"/>
        <v>0.445082575135888</v>
      </c>
      <c r="O126" s="46">
        <f>L126*$AI$3*'COVID-19'!F125*E126/1000</f>
        <v>6165.6051061303406</v>
      </c>
      <c r="P126" s="50">
        <f>M126*$AI$3*'COVID-19'!F125*E126/1000</f>
        <v>12331.210212260681</v>
      </c>
      <c r="Q126" s="50">
        <f>N126*$AI$3*'COVID-19'!F125*E126/1000</f>
        <v>19991.745987176448</v>
      </c>
      <c r="R126" s="50">
        <f t="shared" si="31"/>
        <v>42.850955487605859</v>
      </c>
      <c r="S126" s="52">
        <f t="shared" si="38"/>
        <v>85.701910975211717</v>
      </c>
      <c r="T126" s="52">
        <f t="shared" si="38"/>
        <v>138.9426346108763</v>
      </c>
      <c r="U126" s="52">
        <f t="shared" si="32"/>
        <v>2914.7898139231188</v>
      </c>
      <c r="V126" s="52">
        <f t="shared" si="25"/>
        <v>5829.5796278462376</v>
      </c>
      <c r="W126" s="52">
        <f t="shared" si="25"/>
        <v>9451.0979154376655</v>
      </c>
      <c r="X126" s="52">
        <f t="shared" si="33"/>
        <v>979.71465136411121</v>
      </c>
      <c r="Y126" s="52">
        <f t="shared" si="26"/>
        <v>1959.4293027282224</v>
      </c>
      <c r="Z126" s="52">
        <f t="shared" si="26"/>
        <v>3176.6884373623379</v>
      </c>
      <c r="AA126" s="52">
        <f t="shared" si="34"/>
        <v>1759.9719775449059</v>
      </c>
      <c r="AB126" s="52">
        <f t="shared" si="27"/>
        <v>3519.9439550898119</v>
      </c>
      <c r="AC126" s="52">
        <f t="shared" si="27"/>
        <v>5706.6438920395167</v>
      </c>
      <c r="AD126" s="52">
        <f t="shared" si="35"/>
        <v>468.2777078105994</v>
      </c>
      <c r="AE126" s="52">
        <f t="shared" si="28"/>
        <v>936.55541562119879</v>
      </c>
      <c r="AF126" s="52">
        <f t="shared" si="28"/>
        <v>1518.3731077260513</v>
      </c>
    </row>
    <row r="127" spans="1:32" ht="15">
      <c r="A127" s="2" t="s">
        <v>146</v>
      </c>
      <c r="B127" s="34">
        <v>63.707999999999998</v>
      </c>
      <c r="C127" s="27">
        <v>1.65</v>
      </c>
      <c r="D127" s="27">
        <f t="shared" si="29"/>
        <v>2.8068239999999998</v>
      </c>
      <c r="E127" s="44">
        <v>0.2</v>
      </c>
      <c r="F127" s="28">
        <f>D127*'COVID-19'!F126*E127*$AI$3/1000</f>
        <v>41693.788032628807</v>
      </c>
      <c r="G127" s="49">
        <v>25</v>
      </c>
      <c r="H127" s="38">
        <v>4</v>
      </c>
      <c r="I127" s="38">
        <v>33</v>
      </c>
      <c r="J127" s="46">
        <v>66</v>
      </c>
      <c r="K127" s="48">
        <v>88.657225600000004</v>
      </c>
      <c r="L127" s="187">
        <f t="shared" si="30"/>
        <v>0.23156298</v>
      </c>
      <c r="M127" s="51">
        <f t="shared" si="36"/>
        <v>0.46312596</v>
      </c>
      <c r="N127" s="51">
        <f t="shared" si="37"/>
        <v>0.62211307146873596</v>
      </c>
      <c r="O127" s="46">
        <f>L127*$AI$3*'COVID-19'!F126*E127/1000</f>
        <v>3439.737512691876</v>
      </c>
      <c r="P127" s="50">
        <f>M127*$AI$3*'COVID-19'!F126*E127/1000</f>
        <v>6879.4750253837519</v>
      </c>
      <c r="Q127" s="50">
        <f>N127*$AI$3*'COVID-19'!F126*E127/1000</f>
        <v>9241.1389293183802</v>
      </c>
      <c r="R127" s="50">
        <f t="shared" si="31"/>
        <v>23.906175713208537</v>
      </c>
      <c r="S127" s="52">
        <f t="shared" si="38"/>
        <v>47.812351426417074</v>
      </c>
      <c r="T127" s="52">
        <f t="shared" si="38"/>
        <v>64.225915558762736</v>
      </c>
      <c r="U127" s="52">
        <f t="shared" si="32"/>
        <v>1626.1359091250843</v>
      </c>
      <c r="V127" s="52">
        <f t="shared" si="25"/>
        <v>3252.2718182501685</v>
      </c>
      <c r="W127" s="52">
        <f t="shared" si="25"/>
        <v>4368.7484288352643</v>
      </c>
      <c r="X127" s="52">
        <f t="shared" si="33"/>
        <v>546.57429076673918</v>
      </c>
      <c r="Y127" s="52">
        <f t="shared" si="26"/>
        <v>1093.1485815334784</v>
      </c>
      <c r="Z127" s="52">
        <f t="shared" si="26"/>
        <v>1468.4169758686905</v>
      </c>
      <c r="AA127" s="52">
        <f t="shared" si="34"/>
        <v>981.87307299789609</v>
      </c>
      <c r="AB127" s="52">
        <f t="shared" si="27"/>
        <v>1963.7461459957922</v>
      </c>
      <c r="AC127" s="52">
        <f t="shared" si="27"/>
        <v>2637.8831073739316</v>
      </c>
      <c r="AD127" s="52">
        <f t="shared" si="35"/>
        <v>261.24806408894796</v>
      </c>
      <c r="AE127" s="52">
        <f t="shared" si="28"/>
        <v>522.49612817789591</v>
      </c>
      <c r="AF127" s="52">
        <f t="shared" si="28"/>
        <v>701.86450168173087</v>
      </c>
    </row>
    <row r="128" spans="1:32" ht="15">
      <c r="A128" s="2" t="s">
        <v>147</v>
      </c>
      <c r="B128" s="34">
        <v>70.778000000000006</v>
      </c>
      <c r="C128" s="27">
        <v>0.28999999999999998</v>
      </c>
      <c r="D128" s="27">
        <f t="shared" si="29"/>
        <v>2.1615840000000004</v>
      </c>
      <c r="E128" s="44">
        <v>0.2</v>
      </c>
      <c r="F128" s="28">
        <f>D128*'COVID-19'!F127*E128*$AI$3/1000</f>
        <v>194199.83350741447</v>
      </c>
      <c r="G128" s="49">
        <v>25</v>
      </c>
      <c r="H128" s="38">
        <v>3</v>
      </c>
      <c r="I128" s="38">
        <v>26.5</v>
      </c>
      <c r="J128" s="46">
        <v>53</v>
      </c>
      <c r="K128" s="47">
        <v>67.514691400000004</v>
      </c>
      <c r="L128" s="187">
        <f t="shared" si="30"/>
        <v>0.14320494000000003</v>
      </c>
      <c r="M128" s="51">
        <f t="shared" si="36"/>
        <v>0.28640988000000006</v>
      </c>
      <c r="N128" s="51">
        <f t="shared" si="37"/>
        <v>0.3648466917379441</v>
      </c>
      <c r="O128" s="46">
        <f>L128*$AI$3*'COVID-19'!F127*E128/1000</f>
        <v>12865.738969866206</v>
      </c>
      <c r="P128" s="50">
        <f>M128*$AI$3*'COVID-19'!F127*E128/1000</f>
        <v>25731.477939732413</v>
      </c>
      <c r="Q128" s="50">
        <f>N128*$AI$3*'COVID-19'!F127*E128/1000</f>
        <v>32778.354572961165</v>
      </c>
      <c r="R128" s="50">
        <f t="shared" si="31"/>
        <v>89.416885840570117</v>
      </c>
      <c r="S128" s="52">
        <f t="shared" si="38"/>
        <v>178.83377168114023</v>
      </c>
      <c r="T128" s="52">
        <f t="shared" si="38"/>
        <v>227.80956428208006</v>
      </c>
      <c r="U128" s="52">
        <f t="shared" si="32"/>
        <v>6082.278098004248</v>
      </c>
      <c r="V128" s="52">
        <f t="shared" si="25"/>
        <v>12164.556196008496</v>
      </c>
      <c r="W128" s="52">
        <f t="shared" si="25"/>
        <v>15495.967124367391</v>
      </c>
      <c r="X128" s="52">
        <f t="shared" si="33"/>
        <v>2044.3659223117402</v>
      </c>
      <c r="Y128" s="52">
        <f t="shared" si="26"/>
        <v>4088.7318446234804</v>
      </c>
      <c r="Z128" s="52">
        <f t="shared" si="26"/>
        <v>5208.4805416435292</v>
      </c>
      <c r="AA128" s="52">
        <f t="shared" si="34"/>
        <v>3672.5251889483088</v>
      </c>
      <c r="AB128" s="52">
        <f t="shared" si="27"/>
        <v>7345.0503778966176</v>
      </c>
      <c r="AC128" s="52">
        <f t="shared" si="27"/>
        <v>9356.5813128517657</v>
      </c>
      <c r="AD128" s="52">
        <f t="shared" si="35"/>
        <v>977.15287476133835</v>
      </c>
      <c r="AE128" s="52">
        <f t="shared" si="28"/>
        <v>1954.3057495226767</v>
      </c>
      <c r="AF128" s="52">
        <f t="shared" si="28"/>
        <v>2489.5160298164005</v>
      </c>
    </row>
    <row r="129" spans="1:32" ht="15">
      <c r="A129" s="2" t="s">
        <v>148</v>
      </c>
      <c r="B129" s="34">
        <v>82.283000000000001</v>
      </c>
      <c r="C129" s="27">
        <v>9.6199999999999992</v>
      </c>
      <c r="D129" s="27">
        <f t="shared" si="29"/>
        <v>8.2683239999999998</v>
      </c>
      <c r="E129" s="44">
        <v>0.2</v>
      </c>
      <c r="F129" s="28">
        <f>D129*'COVID-19'!F128*E129*$AI$3/1000</f>
        <v>1906973.4535333514</v>
      </c>
      <c r="G129" s="49">
        <v>25</v>
      </c>
      <c r="H129" s="38">
        <v>2</v>
      </c>
      <c r="I129" s="38">
        <v>11.5</v>
      </c>
      <c r="J129" s="46">
        <v>23</v>
      </c>
      <c r="K129" s="48">
        <v>84.182096928571454</v>
      </c>
      <c r="L129" s="187">
        <f t="shared" si="30"/>
        <v>0.23771431500000001</v>
      </c>
      <c r="M129" s="51">
        <f t="shared" si="36"/>
        <v>0.47542863000000002</v>
      </c>
      <c r="N129" s="51">
        <f t="shared" si="37"/>
        <v>1.7401121310120842</v>
      </c>
      <c r="O129" s="46">
        <f>L129*$AI$3*'COVID-19'!F128*E129/1000</f>
        <v>54825.48678908385</v>
      </c>
      <c r="P129" s="50">
        <f>M129*$AI$3*'COVID-19'!F128*E129/1000</f>
        <v>109650.9735781677</v>
      </c>
      <c r="Q129" s="50">
        <f>N129*$AI$3*'COVID-19'!F128*E129/1000</f>
        <v>401332.56026389304</v>
      </c>
      <c r="R129" s="50">
        <f t="shared" si="31"/>
        <v>381.03713318413276</v>
      </c>
      <c r="S129" s="52">
        <f t="shared" si="38"/>
        <v>762.07426636826551</v>
      </c>
      <c r="T129" s="52">
        <f t="shared" si="38"/>
        <v>2789.2612938340567</v>
      </c>
      <c r="U129" s="52">
        <f t="shared" si="32"/>
        <v>25918.748879539387</v>
      </c>
      <c r="V129" s="52">
        <f t="shared" si="25"/>
        <v>51837.497759078775</v>
      </c>
      <c r="W129" s="52">
        <f t="shared" si="25"/>
        <v>189729.96786475542</v>
      </c>
      <c r="X129" s="52">
        <f t="shared" si="33"/>
        <v>8711.7698507854238</v>
      </c>
      <c r="Y129" s="52">
        <f t="shared" si="26"/>
        <v>17423.539701570848</v>
      </c>
      <c r="Z129" s="52">
        <f t="shared" si="26"/>
        <v>63771.743825932608</v>
      </c>
      <c r="AA129" s="52">
        <f t="shared" si="34"/>
        <v>15649.935203943985</v>
      </c>
      <c r="AB129" s="52">
        <f t="shared" si="27"/>
        <v>31299.870407887971</v>
      </c>
      <c r="AC129" s="52">
        <f t="shared" si="27"/>
        <v>114560.37932732828</v>
      </c>
      <c r="AD129" s="52">
        <f t="shared" si="35"/>
        <v>4163.9957216309185</v>
      </c>
      <c r="AE129" s="52">
        <f t="shared" si="28"/>
        <v>8327.991443261837</v>
      </c>
      <c r="AF129" s="52">
        <f t="shared" si="28"/>
        <v>30481.207952042674</v>
      </c>
    </row>
    <row r="130" spans="1:32" ht="15">
      <c r="A130" s="2" t="s">
        <v>150</v>
      </c>
      <c r="B130" s="34">
        <v>77.55</v>
      </c>
      <c r="C130" s="27">
        <v>8.5299999999999994</v>
      </c>
      <c r="D130" s="27">
        <f t="shared" si="29"/>
        <v>7.4599999999999991</v>
      </c>
      <c r="E130" s="44">
        <v>0.2</v>
      </c>
      <c r="F130" s="28">
        <f>D130*'COVID-19'!F129*E130*$AI$3/1000</f>
        <v>121.05342</v>
      </c>
      <c r="G130" s="49">
        <v>25</v>
      </c>
      <c r="H130" s="38">
        <v>1</v>
      </c>
      <c r="I130" s="38">
        <v>0</v>
      </c>
      <c r="J130" s="46">
        <v>0</v>
      </c>
      <c r="K130" s="46">
        <v>5</v>
      </c>
      <c r="L130" s="187">
        <f t="shared" si="30"/>
        <v>0</v>
      </c>
      <c r="M130" s="51">
        <f t="shared" si="36"/>
        <v>0</v>
      </c>
      <c r="N130" s="51">
        <f t="shared" si="37"/>
        <v>9.325E-2</v>
      </c>
      <c r="O130" s="46">
        <f>L130*$AI$3*'COVID-19'!F129*E130/1000</f>
        <v>0</v>
      </c>
      <c r="P130" s="50">
        <f>M130*$AI$3*'COVID-19'!F129*E130/1000</f>
        <v>0</v>
      </c>
      <c r="Q130" s="50">
        <f>N130*$AI$3*'COVID-19'!F129*E130/1000</f>
        <v>1.51316775</v>
      </c>
      <c r="R130" s="50">
        <f t="shared" si="31"/>
        <v>0</v>
      </c>
      <c r="S130" s="52">
        <f t="shared" si="38"/>
        <v>0</v>
      </c>
      <c r="T130" s="52">
        <f t="shared" si="38"/>
        <v>1.0516515862499999E-2</v>
      </c>
      <c r="U130" s="52">
        <f t="shared" si="32"/>
        <v>0</v>
      </c>
      <c r="V130" s="52">
        <f t="shared" si="25"/>
        <v>0</v>
      </c>
      <c r="W130" s="52">
        <f t="shared" si="25"/>
        <v>0.71535005381250005</v>
      </c>
      <c r="X130" s="52">
        <f t="shared" si="33"/>
        <v>0</v>
      </c>
      <c r="Y130" s="52">
        <f t="shared" si="26"/>
        <v>0</v>
      </c>
      <c r="Z130" s="52">
        <f t="shared" si="26"/>
        <v>0.24044235547500001</v>
      </c>
      <c r="AA130" s="52">
        <f t="shared" si="34"/>
        <v>0</v>
      </c>
      <c r="AB130" s="52">
        <f t="shared" si="27"/>
        <v>0</v>
      </c>
      <c r="AC130" s="52">
        <f t="shared" si="27"/>
        <v>0.43193373423750003</v>
      </c>
      <c r="AD130" s="52">
        <f t="shared" si="35"/>
        <v>0</v>
      </c>
      <c r="AE130" s="52">
        <f t="shared" si="28"/>
        <v>0</v>
      </c>
      <c r="AF130" s="52">
        <f t="shared" si="28"/>
        <v>0.1149250906125</v>
      </c>
    </row>
    <row r="131" spans="1:32" ht="15">
      <c r="A131" s="2" t="s">
        <v>151</v>
      </c>
      <c r="B131" s="34">
        <v>82.287999999999997</v>
      </c>
      <c r="C131" s="27">
        <v>7.14</v>
      </c>
      <c r="D131" s="27">
        <f t="shared" si="29"/>
        <v>6.7308640000000004</v>
      </c>
      <c r="E131" s="44">
        <v>0.2</v>
      </c>
      <c r="F131" s="28">
        <f>D131*'COVID-19'!F130*E131*$AI$3/1000</f>
        <v>2470.8382504512001</v>
      </c>
      <c r="G131" s="49">
        <v>25</v>
      </c>
      <c r="H131" s="38">
        <v>1</v>
      </c>
      <c r="I131" s="38">
        <v>0</v>
      </c>
      <c r="J131" s="46">
        <v>0</v>
      </c>
      <c r="K131" s="46">
        <v>5</v>
      </c>
      <c r="L131" s="187">
        <f t="shared" si="30"/>
        <v>0</v>
      </c>
      <c r="M131" s="51">
        <f t="shared" si="36"/>
        <v>0</v>
      </c>
      <c r="N131" s="51">
        <f t="shared" si="37"/>
        <v>8.4135800000000011E-2</v>
      </c>
      <c r="O131" s="46">
        <f>L131*$AI$3*'COVID-19'!F130*E131/1000</f>
        <v>0</v>
      </c>
      <c r="P131" s="50">
        <f>M131*$AI$3*'COVID-19'!F130*E131/1000</f>
        <v>0</v>
      </c>
      <c r="Q131" s="50">
        <f>N131*$AI$3*'COVID-19'!F130*E131/1000</f>
        <v>30.885478130640003</v>
      </c>
      <c r="R131" s="50">
        <f t="shared" si="31"/>
        <v>0</v>
      </c>
      <c r="S131" s="52">
        <f t="shared" si="38"/>
        <v>0</v>
      </c>
      <c r="T131" s="52">
        <f t="shared" si="38"/>
        <v>0.214654073007948</v>
      </c>
      <c r="U131" s="52">
        <f t="shared" si="32"/>
        <v>0</v>
      </c>
      <c r="V131" s="52">
        <f t="shared" ref="V131:W194" si="39">P131*$AI$5/100</f>
        <v>0</v>
      </c>
      <c r="W131" s="52">
        <f t="shared" si="39"/>
        <v>14.601109786260061</v>
      </c>
      <c r="X131" s="52">
        <f t="shared" si="33"/>
        <v>0</v>
      </c>
      <c r="Y131" s="52">
        <f t="shared" ref="Y131:Z194" si="40">P131*$AI$6/100</f>
        <v>0</v>
      </c>
      <c r="Z131" s="52">
        <f t="shared" si="40"/>
        <v>4.9077024749586968</v>
      </c>
      <c r="AA131" s="52">
        <f t="shared" si="34"/>
        <v>0</v>
      </c>
      <c r="AB131" s="52">
        <f t="shared" ref="AB131:AC194" si="41">P131*$AI$7/100</f>
        <v>0</v>
      </c>
      <c r="AC131" s="52">
        <f t="shared" si="41"/>
        <v>8.81625973239119</v>
      </c>
      <c r="AD131" s="52">
        <f t="shared" si="35"/>
        <v>0</v>
      </c>
      <c r="AE131" s="52">
        <f t="shared" ref="AE131:AF194" si="42">P131*$AI$8/100</f>
        <v>0</v>
      </c>
      <c r="AF131" s="52">
        <f t="shared" si="42"/>
        <v>2.3457520640221081</v>
      </c>
    </row>
    <row r="132" spans="1:32" ht="15">
      <c r="A132" s="2" t="s">
        <v>152</v>
      </c>
      <c r="B132" s="34">
        <v>74.484999999999999</v>
      </c>
      <c r="C132" s="27">
        <v>0.84</v>
      </c>
      <c r="D132" s="27">
        <f t="shared" ref="D132:D195" si="43">2*(0.014*B132+0.31*C132)</f>
        <v>2.6063800000000001</v>
      </c>
      <c r="E132" s="44">
        <v>0.2</v>
      </c>
      <c r="F132" s="28">
        <f>D132*'COVID-19'!F131*E132*$AI$3/1000</f>
        <v>3343.3975406720001</v>
      </c>
      <c r="G132" s="49">
        <v>25</v>
      </c>
      <c r="H132" s="38">
        <v>2</v>
      </c>
      <c r="I132" s="38">
        <v>11.5</v>
      </c>
      <c r="J132" s="46">
        <v>23</v>
      </c>
      <c r="K132" s="46">
        <v>33</v>
      </c>
      <c r="L132" s="187">
        <f t="shared" ref="L132:L195" si="44">D132*G132/100*(I132/100)</f>
        <v>7.4933425000000012E-2</v>
      </c>
      <c r="M132" s="51">
        <f t="shared" si="36"/>
        <v>0.14986685000000002</v>
      </c>
      <c r="N132" s="51">
        <f t="shared" si="37"/>
        <v>0.21502635000000003</v>
      </c>
      <c r="O132" s="46">
        <f>L132*$AI$3*'COVID-19'!F131*E132/1000</f>
        <v>96.122679294320022</v>
      </c>
      <c r="P132" s="50">
        <f>M132*$AI$3*'COVID-19'!F131*E132/1000</f>
        <v>192.24535858864004</v>
      </c>
      <c r="Q132" s="50">
        <f>N132*$AI$3*'COVID-19'!F131*E132/1000</f>
        <v>275.83029710544014</v>
      </c>
      <c r="R132" s="50">
        <f t="shared" ref="R132:R195" si="45">O132*$AI$4/100</f>
        <v>0.66805262109552421</v>
      </c>
      <c r="S132" s="52">
        <f t="shared" si="38"/>
        <v>1.3361052421910484</v>
      </c>
      <c r="T132" s="52">
        <f t="shared" si="38"/>
        <v>1.9170205648828087</v>
      </c>
      <c r="U132" s="52">
        <f t="shared" ref="U132:U195" si="46">O132*$AI$5/100</f>
        <v>45.441996636389788</v>
      </c>
      <c r="V132" s="52">
        <f t="shared" si="39"/>
        <v>90.883993272779577</v>
      </c>
      <c r="W132" s="52">
        <f t="shared" si="39"/>
        <v>130.39877295659682</v>
      </c>
      <c r="X132" s="52">
        <f t="shared" ref="X132:X195" si="47">O132*$AI$6/100</f>
        <v>15.273893739867452</v>
      </c>
      <c r="Y132" s="52">
        <f t="shared" si="40"/>
        <v>30.547787479734904</v>
      </c>
      <c r="Z132" s="52">
        <f t="shared" si="40"/>
        <v>43.829434210054444</v>
      </c>
      <c r="AA132" s="52">
        <f t="shared" ref="AA132:AA195" si="48">O132*$AI$7/100</f>
        <v>27.438218804563654</v>
      </c>
      <c r="AB132" s="52">
        <f t="shared" si="41"/>
        <v>54.876437609127308</v>
      </c>
      <c r="AC132" s="52">
        <f t="shared" si="41"/>
        <v>78.73575830874789</v>
      </c>
      <c r="AD132" s="52">
        <f t="shared" ref="AD132:AD195" si="49">O132*$AI$8/100</f>
        <v>7.3005174924036051</v>
      </c>
      <c r="AE132" s="52">
        <f t="shared" si="42"/>
        <v>14.60103498480721</v>
      </c>
      <c r="AF132" s="52">
        <f t="shared" si="42"/>
        <v>20.949311065158177</v>
      </c>
    </row>
    <row r="133" spans="1:32" ht="15">
      <c r="A133" s="2" t="s">
        <v>153</v>
      </c>
      <c r="B133" s="34">
        <v>62.42</v>
      </c>
      <c r="C133" s="27">
        <v>0.1</v>
      </c>
      <c r="D133" s="27">
        <f t="shared" si="43"/>
        <v>1.80976</v>
      </c>
      <c r="E133" s="44">
        <v>0.2</v>
      </c>
      <c r="F133" s="28">
        <f>D133*'COVID-19'!F132*E133*$AI$3/1000</f>
        <v>1255.16628704</v>
      </c>
      <c r="G133" s="49">
        <v>25</v>
      </c>
      <c r="H133" s="38">
        <v>4</v>
      </c>
      <c r="I133" s="38">
        <v>33</v>
      </c>
      <c r="J133" s="46">
        <v>66</v>
      </c>
      <c r="K133" s="46">
        <v>76</v>
      </c>
      <c r="L133" s="187">
        <f t="shared" si="44"/>
        <v>0.1493052</v>
      </c>
      <c r="M133" s="51">
        <f t="shared" si="36"/>
        <v>0.2986104</v>
      </c>
      <c r="N133" s="51">
        <f t="shared" si="37"/>
        <v>0.3438544</v>
      </c>
      <c r="O133" s="46">
        <f>L133*$AI$3*'COVID-19'!F132*E133/1000</f>
        <v>103.55121868079999</v>
      </c>
      <c r="P133" s="50">
        <f>M133*$AI$3*'COVID-19'!F132*E133/1000</f>
        <v>207.10243736159998</v>
      </c>
      <c r="Q133" s="50">
        <f>N133*$AI$3*'COVID-19'!F132*E133/1000</f>
        <v>238.48159453760007</v>
      </c>
      <c r="R133" s="50">
        <f t="shared" si="45"/>
        <v>0.71968096983155982</v>
      </c>
      <c r="S133" s="52">
        <f t="shared" si="38"/>
        <v>1.4393619396631196</v>
      </c>
      <c r="T133" s="52">
        <f t="shared" si="38"/>
        <v>1.6574470820363203</v>
      </c>
      <c r="U133" s="52">
        <f t="shared" si="46"/>
        <v>48.953838631348198</v>
      </c>
      <c r="V133" s="52">
        <f t="shared" si="39"/>
        <v>97.907677262696396</v>
      </c>
      <c r="W133" s="52">
        <f t="shared" si="39"/>
        <v>112.74217381765044</v>
      </c>
      <c r="X133" s="52">
        <f t="shared" si="47"/>
        <v>16.454288648379119</v>
      </c>
      <c r="Y133" s="52">
        <f t="shared" si="40"/>
        <v>32.908577296758239</v>
      </c>
      <c r="Z133" s="52">
        <f t="shared" si="40"/>
        <v>37.894725372024652</v>
      </c>
      <c r="AA133" s="52">
        <f t="shared" si="48"/>
        <v>29.558695372434357</v>
      </c>
      <c r="AB133" s="52">
        <f t="shared" si="41"/>
        <v>59.117390744868715</v>
      </c>
      <c r="AC133" s="52">
        <f t="shared" si="41"/>
        <v>68.074571160757941</v>
      </c>
      <c r="AD133" s="52">
        <f t="shared" si="49"/>
        <v>7.8647150588067589</v>
      </c>
      <c r="AE133" s="52">
        <f t="shared" si="42"/>
        <v>15.729430117613518</v>
      </c>
      <c r="AF133" s="52">
        <f t="shared" si="42"/>
        <v>18.112677105130725</v>
      </c>
    </row>
    <row r="134" spans="1:32" ht="15">
      <c r="A134" s="2" t="s">
        <v>154</v>
      </c>
      <c r="B134" s="34">
        <v>54.686999999999998</v>
      </c>
      <c r="C134" s="27">
        <v>0.44</v>
      </c>
      <c r="D134" s="27">
        <f t="shared" si="43"/>
        <v>1.804036</v>
      </c>
      <c r="E134" s="44">
        <v>0.2</v>
      </c>
      <c r="F134" s="28">
        <f>D134*'COVID-19'!F133*E134*$AI$3/1000</f>
        <v>40555.026224325607</v>
      </c>
      <c r="G134" s="49">
        <v>25</v>
      </c>
      <c r="H134" s="38">
        <v>3</v>
      </c>
      <c r="I134" s="38">
        <v>26.5</v>
      </c>
      <c r="J134" s="46">
        <v>53</v>
      </c>
      <c r="K134" s="47">
        <v>84.182096928571454</v>
      </c>
      <c r="L134" s="187">
        <f t="shared" si="44"/>
        <v>0.11951738499999999</v>
      </c>
      <c r="M134" s="51">
        <f t="shared" si="36"/>
        <v>0.23903476999999998</v>
      </c>
      <c r="N134" s="51">
        <f t="shared" si="37"/>
        <v>0.37966883353658082</v>
      </c>
      <c r="O134" s="46">
        <f>L134*$AI$3*'COVID-19'!F133*E134/1000</f>
        <v>2686.7704873615708</v>
      </c>
      <c r="P134" s="50">
        <f>M134*$AI$3*'COVID-19'!F133*E134/1000</f>
        <v>5373.5409747231415</v>
      </c>
      <c r="Q134" s="50">
        <f>N134*$AI$3*'COVID-19'!F133*E134/1000</f>
        <v>8535.0178713923378</v>
      </c>
      <c r="R134" s="50">
        <f t="shared" si="45"/>
        <v>18.673054887162916</v>
      </c>
      <c r="S134" s="52">
        <f t="shared" si="38"/>
        <v>37.346109774325832</v>
      </c>
      <c r="T134" s="52">
        <f t="shared" si="38"/>
        <v>59.318374206176742</v>
      </c>
      <c r="U134" s="52">
        <f t="shared" si="46"/>
        <v>1270.1707479001825</v>
      </c>
      <c r="V134" s="52">
        <f t="shared" si="39"/>
        <v>2540.341495800365</v>
      </c>
      <c r="W134" s="52">
        <f t="shared" si="39"/>
        <v>4034.9296987007274</v>
      </c>
      <c r="X134" s="52">
        <f t="shared" si="47"/>
        <v>426.9278304417536</v>
      </c>
      <c r="Y134" s="52">
        <f t="shared" si="40"/>
        <v>853.8556608835072</v>
      </c>
      <c r="Z134" s="52">
        <f t="shared" si="40"/>
        <v>1356.2143397642424</v>
      </c>
      <c r="AA134" s="52">
        <f t="shared" si="48"/>
        <v>766.93863561736043</v>
      </c>
      <c r="AB134" s="52">
        <f t="shared" si="41"/>
        <v>1533.8772712347209</v>
      </c>
      <c r="AC134" s="52">
        <f t="shared" si="41"/>
        <v>2436.3208513889431</v>
      </c>
      <c r="AD134" s="52">
        <f t="shared" si="49"/>
        <v>204.0602185151113</v>
      </c>
      <c r="AE134" s="52">
        <f t="shared" si="42"/>
        <v>408.1204370302226</v>
      </c>
      <c r="AF134" s="52">
        <f t="shared" si="42"/>
        <v>648.23460733224806</v>
      </c>
    </row>
    <row r="135" spans="1:32" ht="15">
      <c r="A135" s="2" t="s">
        <v>155</v>
      </c>
      <c r="B135" s="35">
        <v>75.900000000000006</v>
      </c>
      <c r="C135" s="30">
        <v>4.28</v>
      </c>
      <c r="D135" s="27">
        <f t="shared" si="43"/>
        <v>4.7788000000000004</v>
      </c>
      <c r="E135" s="44">
        <v>0.2</v>
      </c>
      <c r="F135" s="28">
        <f>D135*'COVID-19'!F134*E135*$AI$3/1000</f>
        <v>97002.062734720021</v>
      </c>
      <c r="G135" s="49">
        <v>25</v>
      </c>
      <c r="H135" s="38">
        <v>3</v>
      </c>
      <c r="I135" s="38">
        <v>26.5</v>
      </c>
      <c r="J135" s="46">
        <v>53</v>
      </c>
      <c r="K135" s="46">
        <v>63</v>
      </c>
      <c r="L135" s="187">
        <f t="shared" si="44"/>
        <v>0.31659550000000003</v>
      </c>
      <c r="M135" s="51">
        <f t="shared" si="36"/>
        <v>0.63319100000000006</v>
      </c>
      <c r="N135" s="51">
        <f t="shared" si="37"/>
        <v>0.75266100000000002</v>
      </c>
      <c r="O135" s="46">
        <f>L135*$AI$3*'COVID-19'!F134*E135/1000</f>
        <v>6426.3866561752011</v>
      </c>
      <c r="P135" s="50">
        <f>M135*$AI$3*'COVID-19'!F134*E135/1000</f>
        <v>12852.773312350402</v>
      </c>
      <c r="Q135" s="50">
        <f>N135*$AI$3*'COVID-19'!F134*E135/1000</f>
        <v>15277.824880718403</v>
      </c>
      <c r="R135" s="50">
        <f t="shared" si="45"/>
        <v>44.66338726041765</v>
      </c>
      <c r="S135" s="52">
        <f t="shared" si="38"/>
        <v>89.326774520835301</v>
      </c>
      <c r="T135" s="52">
        <f t="shared" si="38"/>
        <v>106.1808829209929</v>
      </c>
      <c r="U135" s="52">
        <f t="shared" si="46"/>
        <v>3038.074291706826</v>
      </c>
      <c r="V135" s="52">
        <f t="shared" si="39"/>
        <v>6076.148583413652</v>
      </c>
      <c r="W135" s="52">
        <f t="shared" si="39"/>
        <v>7222.5917123596246</v>
      </c>
      <c r="X135" s="52">
        <f t="shared" si="47"/>
        <v>1021.1528396662394</v>
      </c>
      <c r="Y135" s="52">
        <f t="shared" si="40"/>
        <v>2042.3056793324788</v>
      </c>
      <c r="Z135" s="52">
        <f t="shared" si="40"/>
        <v>2427.6463735461543</v>
      </c>
      <c r="AA135" s="52">
        <f t="shared" si="48"/>
        <v>1834.4120710052114</v>
      </c>
      <c r="AB135" s="52">
        <f t="shared" si="41"/>
        <v>3668.8241420104227</v>
      </c>
      <c r="AC135" s="52">
        <f t="shared" si="41"/>
        <v>4361.0551122010684</v>
      </c>
      <c r="AD135" s="52">
        <f t="shared" si="49"/>
        <v>488.0840665365065</v>
      </c>
      <c r="AE135" s="52">
        <f t="shared" si="42"/>
        <v>976.168133073013</v>
      </c>
      <c r="AF135" s="52">
        <f t="shared" si="42"/>
        <v>1160.3507996905628</v>
      </c>
    </row>
    <row r="136" spans="1:32" ht="15">
      <c r="A136" s="14" t="s">
        <v>156</v>
      </c>
      <c r="B136" s="34">
        <v>76.734999999999999</v>
      </c>
      <c r="C136" s="27" t="s">
        <v>149</v>
      </c>
      <c r="D136" s="27" t="s">
        <v>149</v>
      </c>
      <c r="E136" s="44">
        <v>0.2</v>
      </c>
      <c r="F136" s="28" t="s">
        <v>335</v>
      </c>
      <c r="G136" s="49">
        <v>25</v>
      </c>
      <c r="H136" s="38">
        <v>3</v>
      </c>
      <c r="I136" s="38">
        <v>26.5</v>
      </c>
      <c r="J136" s="46">
        <v>53</v>
      </c>
      <c r="K136" s="47">
        <v>82.988919699999997</v>
      </c>
      <c r="L136" s="147" t="s">
        <v>149</v>
      </c>
      <c r="M136" s="147" t="s">
        <v>335</v>
      </c>
      <c r="N136" s="147" t="s">
        <v>335</v>
      </c>
      <c r="O136" s="147" t="s">
        <v>149</v>
      </c>
      <c r="P136" s="147" t="s">
        <v>335</v>
      </c>
      <c r="Q136" s="147" t="s">
        <v>335</v>
      </c>
      <c r="R136" s="147" t="s">
        <v>149</v>
      </c>
      <c r="S136" s="147" t="s">
        <v>335</v>
      </c>
      <c r="T136" s="147" t="s">
        <v>335</v>
      </c>
      <c r="U136" s="147" t="s">
        <v>149</v>
      </c>
      <c r="V136" s="53" t="s">
        <v>149</v>
      </c>
      <c r="W136" s="53" t="s">
        <v>149</v>
      </c>
      <c r="X136" s="147" t="s">
        <v>149</v>
      </c>
      <c r="Y136" s="53" t="s">
        <v>149</v>
      </c>
      <c r="Z136" s="53" t="s">
        <v>149</v>
      </c>
      <c r="AA136" s="147" t="s">
        <v>149</v>
      </c>
      <c r="AB136" s="53" t="s">
        <v>149</v>
      </c>
      <c r="AC136" s="53" t="s">
        <v>149</v>
      </c>
      <c r="AD136" s="147" t="s">
        <v>149</v>
      </c>
      <c r="AE136" s="53" t="s">
        <v>149</v>
      </c>
      <c r="AF136" s="53" t="s">
        <v>149</v>
      </c>
    </row>
    <row r="137" spans="1:32" ht="15">
      <c r="A137" s="2" t="s">
        <v>157</v>
      </c>
      <c r="B137" s="34">
        <v>82.403999999999996</v>
      </c>
      <c r="C137" s="27">
        <v>8.2799999999999994</v>
      </c>
      <c r="D137" s="27">
        <f t="shared" si="43"/>
        <v>7.4409119999999991</v>
      </c>
      <c r="E137" s="44">
        <v>0.2</v>
      </c>
      <c r="F137" s="28">
        <f>D137*'COVID-19'!F136*E137*$AI$3/1000</f>
        <v>132914.6418696192</v>
      </c>
      <c r="G137" s="49">
        <v>25</v>
      </c>
      <c r="H137" s="38">
        <v>2</v>
      </c>
      <c r="I137" s="38">
        <v>11.5</v>
      </c>
      <c r="J137" s="46">
        <v>23</v>
      </c>
      <c r="K137" s="46">
        <v>33</v>
      </c>
      <c r="L137" s="187">
        <f t="shared" si="44"/>
        <v>0.21392622</v>
      </c>
      <c r="M137" s="51">
        <f t="shared" ref="M137:M155" si="50">D137*G137/100*(J137/100)</f>
        <v>0.42785244</v>
      </c>
      <c r="N137" s="51">
        <f t="shared" ref="N137:N155" si="51">D137*G137/100*(K137/100)</f>
        <v>0.61387524000000004</v>
      </c>
      <c r="O137" s="46">
        <f>L137*$AI$3*'COVID-19'!F136*E137/1000</f>
        <v>3821.2959537515526</v>
      </c>
      <c r="P137" s="50">
        <f>M137*$AI$3*'COVID-19'!F136*E137/1000</f>
        <v>7642.5919075031052</v>
      </c>
      <c r="Q137" s="50">
        <f>N137*$AI$3*'COVID-19'!F136*E137/1000</f>
        <v>10965.457954243586</v>
      </c>
      <c r="R137" s="50">
        <f t="shared" si="45"/>
        <v>26.558006878573288</v>
      </c>
      <c r="S137" s="52">
        <f t="shared" si="38"/>
        <v>53.116013757146575</v>
      </c>
      <c r="T137" s="52">
        <f t="shared" si="38"/>
        <v>76.209932781992919</v>
      </c>
      <c r="U137" s="52">
        <f t="shared" si="46"/>
        <v>1806.5176621360465</v>
      </c>
      <c r="V137" s="52">
        <f t="shared" si="39"/>
        <v>3613.035324272093</v>
      </c>
      <c r="W137" s="52">
        <f t="shared" si="39"/>
        <v>5183.9202478686548</v>
      </c>
      <c r="X137" s="52">
        <f t="shared" si="47"/>
        <v>607.2039270511217</v>
      </c>
      <c r="Y137" s="52">
        <f t="shared" si="40"/>
        <v>1214.4078541022434</v>
      </c>
      <c r="Z137" s="52">
        <f t="shared" si="40"/>
        <v>1742.4112689293061</v>
      </c>
      <c r="AA137" s="52">
        <f t="shared" si="48"/>
        <v>1090.7889299983808</v>
      </c>
      <c r="AB137" s="52">
        <f t="shared" si="41"/>
        <v>2181.5778599967616</v>
      </c>
      <c r="AC137" s="52">
        <f t="shared" si="41"/>
        <v>3130.0899730388319</v>
      </c>
      <c r="AD137" s="52">
        <f t="shared" si="49"/>
        <v>290.22742768743041</v>
      </c>
      <c r="AE137" s="52">
        <f t="shared" si="42"/>
        <v>580.45485537486081</v>
      </c>
      <c r="AF137" s="52">
        <f t="shared" si="42"/>
        <v>832.82653162480028</v>
      </c>
    </row>
    <row r="138" spans="1:32" ht="15">
      <c r="A138" s="2" t="s">
        <v>158</v>
      </c>
      <c r="B138" s="34">
        <v>77.861000000000004</v>
      </c>
      <c r="C138" s="27">
        <v>19.61</v>
      </c>
      <c r="D138" s="27">
        <f t="shared" si="43"/>
        <v>14.338308</v>
      </c>
      <c r="E138" s="44">
        <v>0.2</v>
      </c>
      <c r="F138" s="28">
        <f>D138*'COVID-19'!F137*E138*$AI$3/1000</f>
        <v>519278.16702345834</v>
      </c>
      <c r="G138" s="49">
        <v>25</v>
      </c>
      <c r="H138" s="38">
        <v>3</v>
      </c>
      <c r="I138" s="38">
        <v>26.5</v>
      </c>
      <c r="J138" s="46">
        <v>53</v>
      </c>
      <c r="K138" s="46">
        <v>63</v>
      </c>
      <c r="L138" s="187">
        <f t="shared" si="44"/>
        <v>0.94991290500000003</v>
      </c>
      <c r="M138" s="51">
        <f t="shared" si="50"/>
        <v>1.8998258100000001</v>
      </c>
      <c r="N138" s="51">
        <f t="shared" si="51"/>
        <v>2.25828351</v>
      </c>
      <c r="O138" s="46">
        <f>L138*$AI$3*'COVID-19'!F137*E138/1000</f>
        <v>34402.178565304122</v>
      </c>
      <c r="P138" s="50">
        <f>M138*$AI$3*'COVID-19'!F137*E138/1000</f>
        <v>68804.357130608245</v>
      </c>
      <c r="Q138" s="50">
        <f>N138*$AI$3*'COVID-19'!F137*E138/1000</f>
        <v>81786.311306194708</v>
      </c>
      <c r="R138" s="50">
        <f t="shared" si="45"/>
        <v>239.09514102886362</v>
      </c>
      <c r="S138" s="52">
        <f t="shared" si="38"/>
        <v>478.19028205772725</v>
      </c>
      <c r="T138" s="52">
        <f t="shared" si="38"/>
        <v>568.4148635780532</v>
      </c>
      <c r="U138" s="52">
        <f t="shared" si="46"/>
        <v>16263.629916747524</v>
      </c>
      <c r="V138" s="52">
        <f t="shared" si="39"/>
        <v>32527.259833495049</v>
      </c>
      <c r="W138" s="52">
        <f t="shared" si="39"/>
        <v>38664.478670003547</v>
      </c>
      <c r="X138" s="52">
        <f t="shared" si="47"/>
        <v>5466.5061740268256</v>
      </c>
      <c r="Y138" s="52">
        <f t="shared" si="40"/>
        <v>10933.012348053651</v>
      </c>
      <c r="Z138" s="52">
        <f t="shared" si="40"/>
        <v>12995.844866554338</v>
      </c>
      <c r="AA138" s="52">
        <f t="shared" si="48"/>
        <v>9820.1018714660622</v>
      </c>
      <c r="AB138" s="52">
        <f t="shared" si="41"/>
        <v>19640.203742932124</v>
      </c>
      <c r="AC138" s="52">
        <f t="shared" si="41"/>
        <v>23345.90256235328</v>
      </c>
      <c r="AD138" s="52">
        <f t="shared" si="49"/>
        <v>2612.845462034848</v>
      </c>
      <c r="AE138" s="52">
        <f t="shared" si="42"/>
        <v>5225.6909240696959</v>
      </c>
      <c r="AF138" s="52">
        <f t="shared" si="42"/>
        <v>6211.6703437054875</v>
      </c>
    </row>
    <row r="139" spans="1:32" ht="15">
      <c r="A139" s="2" t="s">
        <v>159</v>
      </c>
      <c r="B139" s="34">
        <v>67.272999999999996</v>
      </c>
      <c r="C139" s="27">
        <v>0.87</v>
      </c>
      <c r="D139" s="27">
        <f t="shared" si="43"/>
        <v>2.423044</v>
      </c>
      <c r="E139" s="44">
        <v>0.2</v>
      </c>
      <c r="F139" s="28">
        <f>D139*'COVID-19'!F138*E139*$AI$3/1000</f>
        <v>328408.7146126593</v>
      </c>
      <c r="G139" s="49">
        <v>25</v>
      </c>
      <c r="H139" s="38">
        <v>4</v>
      </c>
      <c r="I139" s="38">
        <v>33</v>
      </c>
      <c r="J139" s="46">
        <v>66</v>
      </c>
      <c r="K139" s="46">
        <v>76</v>
      </c>
      <c r="L139" s="187">
        <f t="shared" si="44"/>
        <v>0.19990113000000001</v>
      </c>
      <c r="M139" s="51">
        <f t="shared" si="50"/>
        <v>0.39980226000000002</v>
      </c>
      <c r="N139" s="51">
        <f t="shared" si="51"/>
        <v>0.46037835999999999</v>
      </c>
      <c r="O139" s="46">
        <f>L139*$AI$3*'COVID-19'!F138*E139/1000</f>
        <v>27093.718955544391</v>
      </c>
      <c r="P139" s="50">
        <f>M139*$AI$3*'COVID-19'!F138*E139/1000</f>
        <v>54187.437911088782</v>
      </c>
      <c r="Q139" s="50">
        <f>N139*$AI$3*'COVID-19'!F138*E139/1000</f>
        <v>62397.655776405249</v>
      </c>
      <c r="R139" s="50">
        <f t="shared" si="45"/>
        <v>188.30134674103351</v>
      </c>
      <c r="S139" s="52">
        <f t="shared" si="38"/>
        <v>376.60269348206702</v>
      </c>
      <c r="T139" s="52">
        <f t="shared" si="38"/>
        <v>433.66370764601646</v>
      </c>
      <c r="U139" s="52">
        <f t="shared" si="46"/>
        <v>12808.55563623361</v>
      </c>
      <c r="V139" s="52">
        <f t="shared" si="39"/>
        <v>25617.11127246722</v>
      </c>
      <c r="W139" s="52">
        <f t="shared" si="39"/>
        <v>29498.491768295578</v>
      </c>
      <c r="X139" s="52">
        <f t="shared" si="47"/>
        <v>4305.1919420360036</v>
      </c>
      <c r="Y139" s="52">
        <f t="shared" si="40"/>
        <v>8610.3838840720073</v>
      </c>
      <c r="Z139" s="52">
        <f t="shared" si="40"/>
        <v>9914.9875028707957</v>
      </c>
      <c r="AA139" s="52">
        <f t="shared" si="48"/>
        <v>7733.9020758601464</v>
      </c>
      <c r="AB139" s="52">
        <f t="shared" si="41"/>
        <v>15467.804151720293</v>
      </c>
      <c r="AC139" s="52">
        <f t="shared" si="41"/>
        <v>17811.41084137488</v>
      </c>
      <c r="AD139" s="52">
        <f t="shared" si="49"/>
        <v>2057.7679546735967</v>
      </c>
      <c r="AE139" s="52">
        <f t="shared" si="42"/>
        <v>4115.5359093471934</v>
      </c>
      <c r="AF139" s="52">
        <f t="shared" si="42"/>
        <v>4739.101956217979</v>
      </c>
    </row>
    <row r="140" spans="1:32" ht="15">
      <c r="A140" s="2" t="s">
        <v>160</v>
      </c>
      <c r="B140" s="35">
        <v>78.506</v>
      </c>
      <c r="C140" s="30">
        <v>2.87</v>
      </c>
      <c r="D140" s="27">
        <f t="shared" si="43"/>
        <v>3.9775679999999998</v>
      </c>
      <c r="E140" s="44">
        <v>0.2</v>
      </c>
      <c r="F140" s="28">
        <f>D140*'COVID-19'!F139*E140*$AI$3/1000</f>
        <v>216388.76646401282</v>
      </c>
      <c r="G140" s="49">
        <v>25</v>
      </c>
      <c r="H140" s="38">
        <v>2</v>
      </c>
      <c r="I140" s="38">
        <v>11.5</v>
      </c>
      <c r="J140" s="46">
        <v>23</v>
      </c>
      <c r="K140" s="46">
        <v>33</v>
      </c>
      <c r="L140" s="187">
        <f t="shared" si="44"/>
        <v>0.11435508</v>
      </c>
      <c r="M140" s="51">
        <f t="shared" si="50"/>
        <v>0.22871016</v>
      </c>
      <c r="N140" s="51">
        <f t="shared" si="51"/>
        <v>0.32814936</v>
      </c>
      <c r="O140" s="46">
        <f>L140*$AI$3*'COVID-19'!F139*E140/1000</f>
        <v>6221.1770358403692</v>
      </c>
      <c r="P140" s="50">
        <f>M140*$AI$3*'COVID-19'!F139*E140/1000</f>
        <v>12442.354071680738</v>
      </c>
      <c r="Q140" s="50">
        <f>N140*$AI$3*'COVID-19'!F139*E140/1000</f>
        <v>17852.073233281058</v>
      </c>
      <c r="R140" s="50">
        <f t="shared" si="45"/>
        <v>43.237180399090569</v>
      </c>
      <c r="S140" s="52">
        <f t="shared" si="38"/>
        <v>86.474360798181138</v>
      </c>
      <c r="T140" s="52">
        <f t="shared" si="38"/>
        <v>124.07190897130334</v>
      </c>
      <c r="U140" s="52">
        <f t="shared" si="46"/>
        <v>2941.0614436935343</v>
      </c>
      <c r="V140" s="52">
        <f t="shared" si="39"/>
        <v>5882.1228873870687</v>
      </c>
      <c r="W140" s="52">
        <f t="shared" si="39"/>
        <v>8439.5676210336205</v>
      </c>
      <c r="X140" s="52">
        <f t="shared" si="47"/>
        <v>988.54503099503472</v>
      </c>
      <c r="Y140" s="52">
        <f t="shared" si="40"/>
        <v>1977.0900619900694</v>
      </c>
      <c r="Z140" s="52">
        <f t="shared" si="40"/>
        <v>2836.6944367683604</v>
      </c>
      <c r="AA140" s="52">
        <f t="shared" si="48"/>
        <v>1775.8349848806333</v>
      </c>
      <c r="AB140" s="52">
        <f t="shared" si="41"/>
        <v>3551.6699697612667</v>
      </c>
      <c r="AC140" s="52">
        <f t="shared" si="41"/>
        <v>5095.874304440079</v>
      </c>
      <c r="AD140" s="52">
        <f t="shared" si="49"/>
        <v>472.498395872076</v>
      </c>
      <c r="AE140" s="52">
        <f t="shared" si="42"/>
        <v>944.99679174415201</v>
      </c>
      <c r="AF140" s="52">
        <f t="shared" si="42"/>
        <v>1355.8649620676963</v>
      </c>
    </row>
    <row r="141" spans="1:32" ht="15">
      <c r="A141" s="2" t="s">
        <v>161</v>
      </c>
      <c r="B141" s="34">
        <v>64.501000000000005</v>
      </c>
      <c r="C141" s="27">
        <v>1.1000000000000001</v>
      </c>
      <c r="D141" s="27">
        <f t="shared" si="43"/>
        <v>2.4880280000000004</v>
      </c>
      <c r="E141" s="44">
        <v>0.2</v>
      </c>
      <c r="F141" s="28">
        <f>D141*'COVID-19'!F140*E141*$AI$3/1000</f>
        <v>5332.8551385792007</v>
      </c>
      <c r="G141" s="49">
        <v>25</v>
      </c>
      <c r="H141" s="38">
        <v>1</v>
      </c>
      <c r="I141" s="38">
        <v>0</v>
      </c>
      <c r="J141" s="46">
        <v>0</v>
      </c>
      <c r="K141" s="47">
        <v>88.243255300000001</v>
      </c>
      <c r="L141" s="187">
        <f t="shared" si="44"/>
        <v>0</v>
      </c>
      <c r="M141" s="51">
        <f t="shared" si="50"/>
        <v>0</v>
      </c>
      <c r="N141" s="51">
        <f t="shared" si="51"/>
        <v>0.5488792249938711</v>
      </c>
      <c r="O141" s="46">
        <f>L141*$AI$3*'COVID-19'!F140*E141/1000</f>
        <v>0</v>
      </c>
      <c r="P141" s="50">
        <f>M141*$AI$3*'COVID-19'!F140*E141/1000</f>
        <v>0</v>
      </c>
      <c r="Q141" s="50">
        <f>N141*$AI$3*'COVID-19'!F140*E141/1000</f>
        <v>1176.4712436789032</v>
      </c>
      <c r="R141" s="50">
        <f t="shared" si="45"/>
        <v>0</v>
      </c>
      <c r="S141" s="52">
        <f t="shared" si="38"/>
        <v>0</v>
      </c>
      <c r="T141" s="52">
        <f t="shared" si="38"/>
        <v>8.1764751435683767</v>
      </c>
      <c r="U141" s="52">
        <f t="shared" si="46"/>
        <v>0</v>
      </c>
      <c r="V141" s="52">
        <f t="shared" si="39"/>
        <v>0</v>
      </c>
      <c r="W141" s="52">
        <f t="shared" si="39"/>
        <v>556.17678044920149</v>
      </c>
      <c r="X141" s="52">
        <f t="shared" si="47"/>
        <v>0</v>
      </c>
      <c r="Y141" s="52">
        <f t="shared" si="40"/>
        <v>0</v>
      </c>
      <c r="Z141" s="52">
        <f t="shared" si="40"/>
        <v>186.94128062057771</v>
      </c>
      <c r="AA141" s="52">
        <f t="shared" si="48"/>
        <v>0</v>
      </c>
      <c r="AB141" s="52">
        <f t="shared" si="41"/>
        <v>0</v>
      </c>
      <c r="AC141" s="52">
        <f t="shared" si="41"/>
        <v>335.82371650814298</v>
      </c>
      <c r="AD141" s="52">
        <f t="shared" si="49"/>
        <v>0</v>
      </c>
      <c r="AE141" s="52">
        <f t="shared" si="42"/>
        <v>0</v>
      </c>
      <c r="AF141" s="52">
        <f t="shared" si="42"/>
        <v>89.3529909574127</v>
      </c>
    </row>
    <row r="142" spans="1:32" ht="15">
      <c r="A142" s="2" t="s">
        <v>162</v>
      </c>
      <c r="B142" s="34">
        <v>74.254000000000005</v>
      </c>
      <c r="C142" s="27">
        <v>0.89</v>
      </c>
      <c r="D142" s="27">
        <f t="shared" si="43"/>
        <v>2.6309120000000004</v>
      </c>
      <c r="E142" s="44">
        <v>0.2</v>
      </c>
      <c r="F142" s="28">
        <f>D142*'COVID-19'!F141*E142*$AI$3/1000</f>
        <v>144748.95026304002</v>
      </c>
      <c r="G142" s="49">
        <v>25</v>
      </c>
      <c r="H142" s="38">
        <v>2</v>
      </c>
      <c r="I142" s="38">
        <v>11.5</v>
      </c>
      <c r="J142" s="46">
        <v>23</v>
      </c>
      <c r="K142" s="48">
        <v>87.562342400000006</v>
      </c>
      <c r="L142" s="187">
        <f t="shared" si="44"/>
        <v>7.563872000000002E-2</v>
      </c>
      <c r="M142" s="51">
        <f t="shared" si="50"/>
        <v>0.15127744000000004</v>
      </c>
      <c r="N142" s="51">
        <f t="shared" si="51"/>
        <v>0.5759220434206721</v>
      </c>
      <c r="O142" s="46">
        <f>L142*$AI$3*'COVID-19'!F141*E142/1000</f>
        <v>4161.5323200624016</v>
      </c>
      <c r="P142" s="50">
        <f>M142*$AI$3*'COVID-19'!F141*E142/1000</f>
        <v>8323.0646401248032</v>
      </c>
      <c r="Q142" s="50">
        <f>N142*$AI$3*'COVID-19'!F141*E142/1000</f>
        <v>31686.392862432207</v>
      </c>
      <c r="R142" s="50">
        <f t="shared" si="45"/>
        <v>28.922649624433689</v>
      </c>
      <c r="S142" s="52">
        <f t="shared" si="38"/>
        <v>57.845299248867377</v>
      </c>
      <c r="T142" s="52">
        <f t="shared" si="38"/>
        <v>220.2204303939038</v>
      </c>
      <c r="U142" s="52">
        <f t="shared" si="46"/>
        <v>1967.3644043095003</v>
      </c>
      <c r="V142" s="52">
        <f t="shared" si="39"/>
        <v>3934.7288086190006</v>
      </c>
      <c r="W142" s="52">
        <f t="shared" si="39"/>
        <v>14979.742225714826</v>
      </c>
      <c r="X142" s="52">
        <f t="shared" si="47"/>
        <v>661.2674856579157</v>
      </c>
      <c r="Y142" s="52">
        <f t="shared" si="40"/>
        <v>1322.5349713158314</v>
      </c>
      <c r="Z142" s="52">
        <f t="shared" si="40"/>
        <v>5034.9678258404774</v>
      </c>
      <c r="AA142" s="52">
        <f t="shared" si="48"/>
        <v>1187.9094007618125</v>
      </c>
      <c r="AB142" s="52">
        <f t="shared" si="41"/>
        <v>2375.8188015236251</v>
      </c>
      <c r="AC142" s="52">
        <f t="shared" si="41"/>
        <v>9044.8808425812731</v>
      </c>
      <c r="AD142" s="52">
        <f t="shared" si="49"/>
        <v>316.06837970873937</v>
      </c>
      <c r="AE142" s="52">
        <f t="shared" si="42"/>
        <v>632.13675941747874</v>
      </c>
      <c r="AF142" s="52">
        <f t="shared" si="42"/>
        <v>2406.5815379017258</v>
      </c>
    </row>
    <row r="143" spans="1:32" ht="15">
      <c r="A143" s="2" t="s">
        <v>163</v>
      </c>
      <c r="B143" s="34">
        <v>76.736000000000004</v>
      </c>
      <c r="C143" s="27">
        <v>1.87</v>
      </c>
      <c r="D143" s="27">
        <f t="shared" si="43"/>
        <v>3.3080080000000001</v>
      </c>
      <c r="E143" s="44">
        <v>0.2</v>
      </c>
      <c r="F143" s="28">
        <f>D143*'COVID-19'!F142*E143*$AI$3/1000</f>
        <v>851768.36319912481</v>
      </c>
      <c r="G143" s="49">
        <v>25</v>
      </c>
      <c r="H143" s="38">
        <v>2</v>
      </c>
      <c r="I143" s="38">
        <v>11.5</v>
      </c>
      <c r="J143" s="46">
        <v>23</v>
      </c>
      <c r="K143" s="48">
        <v>69.144116886363619</v>
      </c>
      <c r="L143" s="187">
        <f t="shared" si="44"/>
        <v>9.5105229999999999E-2</v>
      </c>
      <c r="M143" s="51">
        <f t="shared" si="50"/>
        <v>0.19021046</v>
      </c>
      <c r="N143" s="51">
        <f t="shared" si="51"/>
        <v>0.57182322953256481</v>
      </c>
      <c r="O143" s="46">
        <f>L143*$AI$3*'COVID-19'!F142*E143/1000</f>
        <v>24488.340441974837</v>
      </c>
      <c r="P143" s="50">
        <f>M143*$AI$3*'COVID-19'!F142*E143/1000</f>
        <v>48976.680883949673</v>
      </c>
      <c r="Q143" s="50">
        <f>N143*$AI$3*'COVID-19'!F142*E143/1000</f>
        <v>147236.92816286729</v>
      </c>
      <c r="R143" s="50">
        <f t="shared" si="45"/>
        <v>170.19396607172513</v>
      </c>
      <c r="S143" s="52">
        <f t="shared" si="38"/>
        <v>340.38793214345026</v>
      </c>
      <c r="T143" s="52">
        <f t="shared" si="38"/>
        <v>1023.2966507319277</v>
      </c>
      <c r="U143" s="52">
        <f t="shared" si="46"/>
        <v>11576.862943943604</v>
      </c>
      <c r="V143" s="52">
        <f t="shared" si="39"/>
        <v>23153.725887887209</v>
      </c>
      <c r="W143" s="52">
        <f t="shared" si="39"/>
        <v>69606.257788995514</v>
      </c>
      <c r="X143" s="52">
        <f t="shared" si="47"/>
        <v>3891.1972962298019</v>
      </c>
      <c r="Y143" s="52">
        <f t="shared" si="40"/>
        <v>7782.3945924596037</v>
      </c>
      <c r="Z143" s="52">
        <f t="shared" si="40"/>
        <v>23395.947885079611</v>
      </c>
      <c r="AA143" s="52">
        <f t="shared" si="48"/>
        <v>6990.1967791617171</v>
      </c>
      <c r="AB143" s="52">
        <f t="shared" si="41"/>
        <v>13980.393558323434</v>
      </c>
      <c r="AC143" s="52">
        <f t="shared" si="41"/>
        <v>42028.78114409047</v>
      </c>
      <c r="AD143" s="52">
        <f t="shared" si="49"/>
        <v>1859.8894565679886</v>
      </c>
      <c r="AE143" s="52">
        <f t="shared" si="42"/>
        <v>3719.7789131359773</v>
      </c>
      <c r="AF143" s="52">
        <f t="shared" si="42"/>
        <v>11182.644693969771</v>
      </c>
    </row>
    <row r="144" spans="1:32" ht="15">
      <c r="A144" s="2" t="s">
        <v>164</v>
      </c>
      <c r="B144" s="34">
        <v>71.230999999999995</v>
      </c>
      <c r="C144" s="27">
        <v>1.22</v>
      </c>
      <c r="D144" s="27">
        <f t="shared" si="43"/>
        <v>2.7508679999999996</v>
      </c>
      <c r="E144" s="44">
        <v>0.2</v>
      </c>
      <c r="F144" s="28">
        <f>D144*'COVID-19'!F143*E144*$AI$3/1000</f>
        <v>614238.70019470563</v>
      </c>
      <c r="G144" s="49">
        <v>25</v>
      </c>
      <c r="H144" s="38">
        <v>3</v>
      </c>
      <c r="I144" s="38">
        <v>26.5</v>
      </c>
      <c r="J144" s="46">
        <v>53</v>
      </c>
      <c r="K144" s="46">
        <v>63</v>
      </c>
      <c r="L144" s="187">
        <f t="shared" si="44"/>
        <v>0.18224500499999999</v>
      </c>
      <c r="M144" s="51">
        <f t="shared" si="50"/>
        <v>0.36449000999999998</v>
      </c>
      <c r="N144" s="51">
        <f t="shared" si="51"/>
        <v>0.43326170999999997</v>
      </c>
      <c r="O144" s="46">
        <f>L144*$AI$3*'COVID-19'!F143*E144/1000</f>
        <v>40693.313887899247</v>
      </c>
      <c r="P144" s="50">
        <f>M144*$AI$3*'COVID-19'!F143*E144/1000</f>
        <v>81386.627775798494</v>
      </c>
      <c r="Q144" s="50">
        <f>N144*$AI$3*'COVID-19'!F143*E144/1000</f>
        <v>96742.595280666123</v>
      </c>
      <c r="R144" s="50">
        <f t="shared" si="45"/>
        <v>282.81853152089974</v>
      </c>
      <c r="S144" s="52">
        <f t="shared" si="38"/>
        <v>565.63706304179948</v>
      </c>
      <c r="T144" s="52">
        <f t="shared" si="38"/>
        <v>672.36103720062954</v>
      </c>
      <c r="U144" s="52">
        <f t="shared" si="46"/>
        <v>19237.764140504369</v>
      </c>
      <c r="V144" s="52">
        <f t="shared" si="39"/>
        <v>38475.528281008737</v>
      </c>
      <c r="W144" s="52">
        <f t="shared" si="39"/>
        <v>45735.061918934909</v>
      </c>
      <c r="X144" s="52">
        <f t="shared" si="47"/>
        <v>6466.1675767871902</v>
      </c>
      <c r="Y144" s="52">
        <f t="shared" si="40"/>
        <v>12932.33515357438</v>
      </c>
      <c r="Z144" s="52">
        <f t="shared" si="40"/>
        <v>15372.398390097846</v>
      </c>
      <c r="AA144" s="52">
        <f t="shared" si="48"/>
        <v>11615.906449300841</v>
      </c>
      <c r="AB144" s="52">
        <f t="shared" si="41"/>
        <v>23231.812898601682</v>
      </c>
      <c r="AC144" s="52">
        <f t="shared" si="41"/>
        <v>27615.173822866149</v>
      </c>
      <c r="AD144" s="52">
        <f t="shared" si="49"/>
        <v>3090.6571897859476</v>
      </c>
      <c r="AE144" s="52">
        <f t="shared" si="42"/>
        <v>6181.3143795718952</v>
      </c>
      <c r="AF144" s="52">
        <f t="shared" si="42"/>
        <v>7347.6001115665922</v>
      </c>
    </row>
    <row r="145" spans="1:32" ht="15">
      <c r="A145" s="2" t="s">
        <v>165</v>
      </c>
      <c r="B145" s="34">
        <v>78.73</v>
      </c>
      <c r="C145" s="27">
        <v>7.81</v>
      </c>
      <c r="D145" s="27">
        <f t="shared" si="43"/>
        <v>7.04664</v>
      </c>
      <c r="E145" s="44">
        <v>0.2</v>
      </c>
      <c r="F145" s="28">
        <f>D145*'COVID-19'!F144*E145*$AI$3/1000</f>
        <v>2445141.52534104</v>
      </c>
      <c r="G145" s="49">
        <v>25</v>
      </c>
      <c r="H145" s="38">
        <v>2</v>
      </c>
      <c r="I145" s="38">
        <v>11.5</v>
      </c>
      <c r="J145" s="46">
        <v>23</v>
      </c>
      <c r="K145" s="48">
        <v>82.7347824</v>
      </c>
      <c r="L145" s="187">
        <f t="shared" si="44"/>
        <v>0.20259090000000002</v>
      </c>
      <c r="M145" s="51">
        <f t="shared" si="50"/>
        <v>0.40518180000000004</v>
      </c>
      <c r="N145" s="51">
        <f t="shared" si="51"/>
        <v>1.4575055676278399</v>
      </c>
      <c r="O145" s="46">
        <f>L145*$AI$3*'COVID-19'!F144*E145/1000</f>
        <v>70297.818853554898</v>
      </c>
      <c r="P145" s="50">
        <f>M145*$AI$3*'COVID-19'!F144*E145/1000</f>
        <v>140595.6377071098</v>
      </c>
      <c r="Q145" s="50">
        <f>N145*$AI$3*'COVID-19'!F144*E145/1000</f>
        <v>505745.6300907376</v>
      </c>
      <c r="R145" s="50">
        <f t="shared" si="45"/>
        <v>488.56984103220651</v>
      </c>
      <c r="S145" s="52">
        <f t="shared" si="38"/>
        <v>977.13968206441302</v>
      </c>
      <c r="T145" s="52">
        <f t="shared" si="38"/>
        <v>3514.932129130626</v>
      </c>
      <c r="U145" s="52">
        <f t="shared" si="46"/>
        <v>33233.293863018072</v>
      </c>
      <c r="V145" s="52">
        <f t="shared" si="39"/>
        <v>66466.587726036145</v>
      </c>
      <c r="W145" s="52">
        <f t="shared" si="39"/>
        <v>239091.24662539619</v>
      </c>
      <c r="X145" s="52">
        <f t="shared" si="47"/>
        <v>11170.323415829875</v>
      </c>
      <c r="Y145" s="52">
        <f t="shared" si="40"/>
        <v>22340.646831659749</v>
      </c>
      <c r="Z145" s="52">
        <f t="shared" si="40"/>
        <v>80362.980621418203</v>
      </c>
      <c r="AA145" s="52">
        <f t="shared" si="48"/>
        <v>20066.512391747248</v>
      </c>
      <c r="AB145" s="52">
        <f t="shared" si="41"/>
        <v>40133.024783494497</v>
      </c>
      <c r="AC145" s="52">
        <f t="shared" si="41"/>
        <v>144365.09010940103</v>
      </c>
      <c r="AD145" s="52">
        <f t="shared" si="49"/>
        <v>5339.1193419274941</v>
      </c>
      <c r="AE145" s="52">
        <f t="shared" si="42"/>
        <v>10678.238683854988</v>
      </c>
      <c r="AF145" s="52">
        <f t="shared" si="42"/>
        <v>38411.380605391518</v>
      </c>
    </row>
    <row r="146" spans="1:32" ht="15">
      <c r="A146" s="2" t="s">
        <v>166</v>
      </c>
      <c r="B146" s="34">
        <v>82.049000000000007</v>
      </c>
      <c r="C146" s="27">
        <v>4.8600000000000003</v>
      </c>
      <c r="D146" s="27">
        <f t="shared" si="43"/>
        <v>5.3105720000000005</v>
      </c>
      <c r="E146" s="44">
        <v>0.2</v>
      </c>
      <c r="F146" s="28">
        <f>D146*'COVID-19'!F145*E146*$AI$3/1000</f>
        <v>650727.13765044813</v>
      </c>
      <c r="G146" s="49">
        <v>25</v>
      </c>
      <c r="H146" s="38">
        <v>2</v>
      </c>
      <c r="I146" s="38">
        <v>11.5</v>
      </c>
      <c r="J146" s="46">
        <v>23</v>
      </c>
      <c r="K146" s="46">
        <v>33</v>
      </c>
      <c r="L146" s="187">
        <f t="shared" si="44"/>
        <v>0.15267894500000001</v>
      </c>
      <c r="M146" s="51">
        <f t="shared" si="50"/>
        <v>0.30535789000000002</v>
      </c>
      <c r="N146" s="51">
        <f t="shared" si="51"/>
        <v>0.43812219000000008</v>
      </c>
      <c r="O146" s="46">
        <f>L146*$AI$3*'COVID-19'!F145*E146/1000</f>
        <v>18708.405207450382</v>
      </c>
      <c r="P146" s="50">
        <f>M146*$AI$3*'COVID-19'!F145*E146/1000</f>
        <v>37416.810414900763</v>
      </c>
      <c r="Q146" s="50">
        <f>N146*$AI$3*'COVID-19'!F145*E146/1000</f>
        <v>53684.988856161974</v>
      </c>
      <c r="R146" s="50">
        <f t="shared" si="45"/>
        <v>130.02341619178014</v>
      </c>
      <c r="S146" s="52">
        <f t="shared" si="38"/>
        <v>260.04683238356029</v>
      </c>
      <c r="T146" s="52">
        <f t="shared" si="38"/>
        <v>373.11067255032572</v>
      </c>
      <c r="U146" s="52">
        <f t="shared" si="46"/>
        <v>8844.3985618221686</v>
      </c>
      <c r="V146" s="52">
        <f t="shared" si="39"/>
        <v>17688.797123644337</v>
      </c>
      <c r="W146" s="52">
        <f t="shared" si="39"/>
        <v>25379.578481750574</v>
      </c>
      <c r="X146" s="52">
        <f t="shared" si="47"/>
        <v>2972.7655874638654</v>
      </c>
      <c r="Y146" s="52">
        <f t="shared" si="40"/>
        <v>5945.5311749277307</v>
      </c>
      <c r="Z146" s="52">
        <f t="shared" si="40"/>
        <v>8530.5447292441368</v>
      </c>
      <c r="AA146" s="52">
        <f t="shared" si="48"/>
        <v>5340.3142664667112</v>
      </c>
      <c r="AB146" s="52">
        <f t="shared" si="41"/>
        <v>10680.628532933422</v>
      </c>
      <c r="AC146" s="52">
        <f t="shared" si="41"/>
        <v>15324.380068991435</v>
      </c>
      <c r="AD146" s="52">
        <f t="shared" si="49"/>
        <v>1420.9033755058565</v>
      </c>
      <c r="AE146" s="52">
        <f t="shared" si="42"/>
        <v>2841.806751011713</v>
      </c>
      <c r="AF146" s="52">
        <f t="shared" si="42"/>
        <v>4077.3749036255017</v>
      </c>
    </row>
    <row r="147" spans="1:32" ht="15">
      <c r="A147" s="14" t="s">
        <v>167</v>
      </c>
      <c r="B147" s="34">
        <v>80.103999999999999</v>
      </c>
      <c r="C147" s="27">
        <v>0.22</v>
      </c>
      <c r="D147" s="27">
        <f t="shared" si="43"/>
        <v>2.3793120000000001</v>
      </c>
      <c r="E147" s="44">
        <v>0.2</v>
      </c>
      <c r="F147" s="28">
        <f>D147*'COVID-19'!F146*E147*$AI$3/1000</f>
        <v>56267.180294083206</v>
      </c>
      <c r="G147" s="49">
        <v>25</v>
      </c>
      <c r="H147" s="38">
        <v>1</v>
      </c>
      <c r="I147" s="38">
        <v>0</v>
      </c>
      <c r="J147" s="46">
        <v>0</v>
      </c>
      <c r="K147" s="46">
        <v>5</v>
      </c>
      <c r="L147" s="187">
        <f t="shared" si="44"/>
        <v>0</v>
      </c>
      <c r="M147" s="51">
        <f t="shared" si="50"/>
        <v>0</v>
      </c>
      <c r="N147" s="51">
        <f t="shared" si="51"/>
        <v>2.9741400000000001E-2</v>
      </c>
      <c r="O147" s="46">
        <f>L147*$AI$3*'COVID-19'!F146*E147/1000</f>
        <v>0</v>
      </c>
      <c r="P147" s="50">
        <f>M147*$AI$3*'COVID-19'!F146*E147/1000</f>
        <v>0</v>
      </c>
      <c r="Q147" s="50">
        <f>N147*$AI$3*'COVID-19'!F146*E147/1000</f>
        <v>703.33975367604012</v>
      </c>
      <c r="R147" s="50">
        <f t="shared" si="45"/>
        <v>0</v>
      </c>
      <c r="S147" s="52">
        <f t="shared" si="38"/>
        <v>0</v>
      </c>
      <c r="T147" s="52">
        <f t="shared" si="38"/>
        <v>4.8882112880484785</v>
      </c>
      <c r="U147" s="52">
        <f t="shared" si="46"/>
        <v>0</v>
      </c>
      <c r="V147" s="52">
        <f t="shared" si="39"/>
        <v>0</v>
      </c>
      <c r="W147" s="52">
        <f t="shared" si="39"/>
        <v>332.50386855034799</v>
      </c>
      <c r="X147" s="52">
        <f t="shared" si="47"/>
        <v>0</v>
      </c>
      <c r="Y147" s="52">
        <f t="shared" si="40"/>
        <v>0</v>
      </c>
      <c r="Z147" s="52">
        <f t="shared" si="40"/>
        <v>111.76068685912279</v>
      </c>
      <c r="AA147" s="52">
        <f t="shared" si="48"/>
        <v>0</v>
      </c>
      <c r="AB147" s="52">
        <f t="shared" si="41"/>
        <v>0</v>
      </c>
      <c r="AC147" s="52">
        <f t="shared" si="41"/>
        <v>200.76833268682566</v>
      </c>
      <c r="AD147" s="52">
        <f t="shared" si="49"/>
        <v>0</v>
      </c>
      <c r="AE147" s="52">
        <f t="shared" si="42"/>
        <v>0</v>
      </c>
      <c r="AF147" s="52">
        <f t="shared" si="42"/>
        <v>53.418654291695248</v>
      </c>
    </row>
    <row r="148" spans="1:32" ht="15">
      <c r="A148" s="2" t="s">
        <v>168</v>
      </c>
      <c r="B148" s="34">
        <v>80.227000000000004</v>
      </c>
      <c r="C148" s="27">
        <v>37.29</v>
      </c>
      <c r="D148" s="27">
        <f t="shared" si="43"/>
        <v>25.366155999999997</v>
      </c>
      <c r="E148" s="44">
        <v>0.2</v>
      </c>
      <c r="F148" s="28">
        <f>D148*'COVID-19'!F147*E148*$AI$3/1000</f>
        <v>703824.77177915431</v>
      </c>
      <c r="G148" s="49">
        <v>25</v>
      </c>
      <c r="H148" s="38">
        <v>3</v>
      </c>
      <c r="I148" s="38">
        <v>26.5</v>
      </c>
      <c r="J148" s="46">
        <v>53</v>
      </c>
      <c r="K148" s="46">
        <v>63</v>
      </c>
      <c r="L148" s="187">
        <f t="shared" si="44"/>
        <v>1.6805078349999998</v>
      </c>
      <c r="M148" s="51">
        <f t="shared" si="50"/>
        <v>3.3610156699999996</v>
      </c>
      <c r="N148" s="51">
        <f t="shared" si="51"/>
        <v>3.9951695699999994</v>
      </c>
      <c r="O148" s="46">
        <f>L148*$AI$3*'COVID-19'!F147*E148/1000</f>
        <v>46628.391130368975</v>
      </c>
      <c r="P148" s="50">
        <f>M148*$AI$3*'COVID-19'!F147*E148/1000</f>
        <v>93256.782260737949</v>
      </c>
      <c r="Q148" s="50">
        <f>N148*$AI$3*'COVID-19'!F147*E148/1000</f>
        <v>110852.40155521678</v>
      </c>
      <c r="R148" s="50">
        <f t="shared" si="45"/>
        <v>324.06731835606433</v>
      </c>
      <c r="S148" s="52">
        <f t="shared" si="38"/>
        <v>648.13463671212867</v>
      </c>
      <c r="T148" s="52">
        <f t="shared" si="38"/>
        <v>770.42419080875652</v>
      </c>
      <c r="U148" s="52">
        <f t="shared" si="46"/>
        <v>22043.571906881934</v>
      </c>
      <c r="V148" s="52">
        <f t="shared" si="39"/>
        <v>44087.143813763869</v>
      </c>
      <c r="W148" s="52">
        <f t="shared" si="39"/>
        <v>52405.472835228735</v>
      </c>
      <c r="X148" s="52">
        <f t="shared" si="47"/>
        <v>7409.2513506156301</v>
      </c>
      <c r="Y148" s="52">
        <f t="shared" si="40"/>
        <v>14818.50270123126</v>
      </c>
      <c r="Z148" s="52">
        <f t="shared" si="40"/>
        <v>17614.446607123948</v>
      </c>
      <c r="AA148" s="52">
        <f t="shared" si="48"/>
        <v>13310.074248163823</v>
      </c>
      <c r="AB148" s="52">
        <f t="shared" si="41"/>
        <v>26620.148496327645</v>
      </c>
      <c r="AC148" s="52">
        <f t="shared" si="41"/>
        <v>31642.818023936634</v>
      </c>
      <c r="AD148" s="52">
        <f t="shared" si="49"/>
        <v>3541.4263063515232</v>
      </c>
      <c r="AE148" s="52">
        <f t="shared" si="42"/>
        <v>7082.8526127030464</v>
      </c>
      <c r="AF148" s="52">
        <f t="shared" si="42"/>
        <v>8419.2398981187143</v>
      </c>
    </row>
    <row r="149" spans="1:32" ht="15">
      <c r="A149" s="2" t="s">
        <v>169</v>
      </c>
      <c r="B149" s="34">
        <v>80.483999999999995</v>
      </c>
      <c r="C149" s="27">
        <v>1.3</v>
      </c>
      <c r="D149" s="27">
        <f t="shared" si="43"/>
        <v>3.059552</v>
      </c>
      <c r="E149" s="44">
        <v>0.2</v>
      </c>
      <c r="F149" s="28">
        <f>D149*'COVID-19'!F148*E149*$AI$3/1000</f>
        <v>17194.164563801602</v>
      </c>
      <c r="G149" s="49">
        <v>25</v>
      </c>
      <c r="H149" s="38">
        <v>2</v>
      </c>
      <c r="I149" s="38">
        <v>11.5</v>
      </c>
      <c r="J149" s="46">
        <v>23</v>
      </c>
      <c r="K149" s="46">
        <v>33</v>
      </c>
      <c r="L149" s="187">
        <f t="shared" si="44"/>
        <v>8.7962120000000005E-2</v>
      </c>
      <c r="M149" s="51">
        <f t="shared" si="50"/>
        <v>0.17592424000000001</v>
      </c>
      <c r="N149" s="51">
        <f t="shared" si="51"/>
        <v>0.25241304000000003</v>
      </c>
      <c r="O149" s="46">
        <f>L149*$AI$3*'COVID-19'!F148*E149/1000</f>
        <v>494.33223120929608</v>
      </c>
      <c r="P149" s="50">
        <f>M149*$AI$3*'COVID-19'!F148*E149/1000</f>
        <v>988.66446241859217</v>
      </c>
      <c r="Q149" s="50">
        <f>N149*$AI$3*'COVID-19'!F148*E149/1000</f>
        <v>1418.5185765136323</v>
      </c>
      <c r="R149" s="50">
        <f t="shared" si="45"/>
        <v>3.4356090069046075</v>
      </c>
      <c r="S149" s="52">
        <f t="shared" si="38"/>
        <v>6.8712180138092149</v>
      </c>
      <c r="T149" s="52">
        <f t="shared" si="38"/>
        <v>9.8587041067697445</v>
      </c>
      <c r="U149" s="52">
        <f t="shared" si="46"/>
        <v>233.69556230419471</v>
      </c>
      <c r="V149" s="52">
        <f t="shared" si="39"/>
        <v>467.39112460838942</v>
      </c>
      <c r="W149" s="52">
        <f t="shared" si="39"/>
        <v>670.60465704681963</v>
      </c>
      <c r="X149" s="52">
        <f t="shared" si="47"/>
        <v>78.549391539157156</v>
      </c>
      <c r="Y149" s="52">
        <f t="shared" si="40"/>
        <v>157.09878307831431</v>
      </c>
      <c r="Z149" s="52">
        <f t="shared" si="40"/>
        <v>225.40260180801619</v>
      </c>
      <c r="AA149" s="52">
        <f t="shared" si="48"/>
        <v>141.10713539869357</v>
      </c>
      <c r="AB149" s="52">
        <f t="shared" si="41"/>
        <v>282.21427079738714</v>
      </c>
      <c r="AC149" s="52">
        <f t="shared" si="41"/>
        <v>404.91612766581636</v>
      </c>
      <c r="AD149" s="52">
        <f t="shared" si="49"/>
        <v>37.544532960346039</v>
      </c>
      <c r="AE149" s="52">
        <f t="shared" si="42"/>
        <v>75.089065920692079</v>
      </c>
      <c r="AF149" s="52">
        <f t="shared" si="42"/>
        <v>107.73648588621037</v>
      </c>
    </row>
    <row r="150" spans="1:32" ht="15">
      <c r="A150" s="2" t="s">
        <v>170</v>
      </c>
      <c r="B150" s="34">
        <v>76.054000000000002</v>
      </c>
      <c r="C150" s="27">
        <v>3.98</v>
      </c>
      <c r="D150" s="27">
        <f t="shared" si="43"/>
        <v>4.5971120000000001</v>
      </c>
      <c r="E150" s="44">
        <v>0.2</v>
      </c>
      <c r="F150" s="28">
        <f>D150*'COVID-19'!F149*E150*$AI$3/1000</f>
        <v>602815.54991371999</v>
      </c>
      <c r="G150" s="49">
        <v>25</v>
      </c>
      <c r="H150" s="38">
        <v>2</v>
      </c>
      <c r="I150" s="38">
        <v>11.5</v>
      </c>
      <c r="J150" s="46">
        <v>23</v>
      </c>
      <c r="K150" s="46">
        <v>33</v>
      </c>
      <c r="L150" s="187">
        <f t="shared" si="44"/>
        <v>0.13216696999999999</v>
      </c>
      <c r="M150" s="51">
        <f t="shared" si="50"/>
        <v>0.26433393999999999</v>
      </c>
      <c r="N150" s="51">
        <f t="shared" si="51"/>
        <v>0.37926174000000001</v>
      </c>
      <c r="O150" s="46">
        <f>L150*$AI$3*'COVID-19'!F149*E150/1000</f>
        <v>17330.947060019447</v>
      </c>
      <c r="P150" s="50">
        <f>M150*$AI$3*'COVID-19'!F149*E150/1000</f>
        <v>34661.894120038894</v>
      </c>
      <c r="Q150" s="50">
        <f>N150*$AI$3*'COVID-19'!F149*E150/1000</f>
        <v>49732.282867881899</v>
      </c>
      <c r="R150" s="50">
        <f t="shared" si="45"/>
        <v>120.45008206713516</v>
      </c>
      <c r="S150" s="52">
        <f t="shared" si="38"/>
        <v>240.90016413427031</v>
      </c>
      <c r="T150" s="52">
        <f t="shared" si="38"/>
        <v>345.6393659317792</v>
      </c>
      <c r="U150" s="52">
        <f t="shared" si="46"/>
        <v>8193.205222624194</v>
      </c>
      <c r="V150" s="52">
        <f t="shared" si="39"/>
        <v>16386.410445248388</v>
      </c>
      <c r="W150" s="52">
        <f t="shared" si="39"/>
        <v>23510.936725791165</v>
      </c>
      <c r="X150" s="52">
        <f t="shared" si="47"/>
        <v>2753.8874878370902</v>
      </c>
      <c r="Y150" s="52">
        <f t="shared" si="40"/>
        <v>5507.7749756741805</v>
      </c>
      <c r="Z150" s="52">
        <f t="shared" si="40"/>
        <v>7902.4597477064344</v>
      </c>
      <c r="AA150" s="52">
        <f t="shared" si="48"/>
        <v>4947.1188382825521</v>
      </c>
      <c r="AB150" s="52">
        <f t="shared" si="41"/>
        <v>9894.2376765651043</v>
      </c>
      <c r="AC150" s="52">
        <f t="shared" si="41"/>
        <v>14196.08014463689</v>
      </c>
      <c r="AD150" s="52">
        <f t="shared" si="49"/>
        <v>1316.2854292084769</v>
      </c>
      <c r="AE150" s="52">
        <f t="shared" si="42"/>
        <v>2632.5708584169538</v>
      </c>
      <c r="AF150" s="52">
        <f t="shared" si="42"/>
        <v>3777.1668838156302</v>
      </c>
    </row>
    <row r="151" spans="1:32" ht="15">
      <c r="A151" s="2" t="s">
        <v>171</v>
      </c>
      <c r="B151" s="34">
        <v>72.584000000000003</v>
      </c>
      <c r="C151" s="27">
        <v>11.44</v>
      </c>
      <c r="D151" s="27">
        <f t="shared" si="43"/>
        <v>9.1251519999999999</v>
      </c>
      <c r="E151" s="44">
        <v>0.2</v>
      </c>
      <c r="F151" s="28">
        <f>D151*'COVID-19'!F150*E151*$AI$3/1000</f>
        <v>7421834.9597356869</v>
      </c>
      <c r="G151" s="49">
        <v>25</v>
      </c>
      <c r="H151" s="38">
        <v>2</v>
      </c>
      <c r="I151" s="38">
        <v>11.5</v>
      </c>
      <c r="J151" s="46">
        <v>23</v>
      </c>
      <c r="K151" s="46">
        <v>33</v>
      </c>
      <c r="L151" s="187">
        <f t="shared" si="44"/>
        <v>0.26234812000000002</v>
      </c>
      <c r="M151" s="51">
        <f t="shared" si="50"/>
        <v>0.52469624000000004</v>
      </c>
      <c r="N151" s="51">
        <f t="shared" si="51"/>
        <v>0.75282504000000006</v>
      </c>
      <c r="O151" s="46">
        <f>L151*$AI$3*'COVID-19'!F150*E151/1000</f>
        <v>213377.75509240103</v>
      </c>
      <c r="P151" s="50">
        <f>M151*$AI$3*'COVID-19'!F150*E151/1000</f>
        <v>426755.51018480206</v>
      </c>
      <c r="Q151" s="50">
        <f>N151*$AI$3*'COVID-19'!F150*E151/1000</f>
        <v>612301.38417819433</v>
      </c>
      <c r="R151" s="50">
        <f t="shared" si="45"/>
        <v>1482.9753978921872</v>
      </c>
      <c r="S151" s="52">
        <f t="shared" si="38"/>
        <v>2965.9507957843743</v>
      </c>
      <c r="T151" s="52">
        <f t="shared" si="38"/>
        <v>4255.4946200384502</v>
      </c>
      <c r="U151" s="52">
        <f t="shared" si="46"/>
        <v>100874.33371993259</v>
      </c>
      <c r="V151" s="52">
        <f t="shared" si="39"/>
        <v>201748.66743986518</v>
      </c>
      <c r="W151" s="52">
        <f t="shared" si="39"/>
        <v>289465.47937024134</v>
      </c>
      <c r="X151" s="52">
        <f t="shared" si="47"/>
        <v>33905.725284182525</v>
      </c>
      <c r="Y151" s="52">
        <f t="shared" si="40"/>
        <v>67811.45056836505</v>
      </c>
      <c r="Z151" s="52">
        <f t="shared" si="40"/>
        <v>97294.689945915074</v>
      </c>
      <c r="AA151" s="52">
        <f t="shared" si="48"/>
        <v>60908.680191125881</v>
      </c>
      <c r="AB151" s="52">
        <f t="shared" si="41"/>
        <v>121817.36038225176</v>
      </c>
      <c r="AC151" s="52">
        <f t="shared" si="41"/>
        <v>174781.43011366558</v>
      </c>
      <c r="AD151" s="52">
        <f t="shared" si="49"/>
        <v>16206.040499267858</v>
      </c>
      <c r="AE151" s="52">
        <f t="shared" si="42"/>
        <v>32412.080998535715</v>
      </c>
      <c r="AF151" s="52">
        <f t="shared" si="42"/>
        <v>46504.290128333858</v>
      </c>
    </row>
    <row r="152" spans="1:32" ht="15">
      <c r="A152" s="2" t="s">
        <v>172</v>
      </c>
      <c r="B152" s="34">
        <v>69.024000000000001</v>
      </c>
      <c r="C152" s="27">
        <v>0.12</v>
      </c>
      <c r="D152" s="27">
        <f t="shared" si="43"/>
        <v>2.007072</v>
      </c>
      <c r="E152" s="44">
        <v>0.2</v>
      </c>
      <c r="F152" s="28">
        <f>D152*'COVID-19'!F151*E152*$AI$3/1000</f>
        <v>20029.303266451203</v>
      </c>
      <c r="G152" s="49">
        <v>25</v>
      </c>
      <c r="H152" s="38">
        <v>4</v>
      </c>
      <c r="I152" s="38">
        <v>33</v>
      </c>
      <c r="J152" s="46">
        <v>66</v>
      </c>
      <c r="K152" s="46">
        <v>76</v>
      </c>
      <c r="L152" s="187">
        <f t="shared" si="44"/>
        <v>0.16558344</v>
      </c>
      <c r="M152" s="51">
        <f t="shared" si="50"/>
        <v>0.33116688</v>
      </c>
      <c r="N152" s="51">
        <f t="shared" si="51"/>
        <v>0.38134368000000002</v>
      </c>
      <c r="O152" s="46">
        <f>L152*$AI$3*'COVID-19'!F151*E152/1000</f>
        <v>1652.417519482224</v>
      </c>
      <c r="P152" s="50">
        <f>M152*$AI$3*'COVID-19'!F151*E152/1000</f>
        <v>3304.8350389644479</v>
      </c>
      <c r="Q152" s="50">
        <f>N152*$AI$3*'COVID-19'!F151*E152/1000</f>
        <v>3805.5676206257285</v>
      </c>
      <c r="R152" s="50">
        <f t="shared" si="45"/>
        <v>11.484301760401456</v>
      </c>
      <c r="S152" s="52">
        <f t="shared" si="38"/>
        <v>22.968603520802912</v>
      </c>
      <c r="T152" s="52">
        <f t="shared" si="38"/>
        <v>26.448694963348814</v>
      </c>
      <c r="U152" s="52">
        <f t="shared" si="46"/>
        <v>781.18038233522134</v>
      </c>
      <c r="V152" s="52">
        <f t="shared" si="39"/>
        <v>1562.3607646704427</v>
      </c>
      <c r="W152" s="52">
        <f t="shared" si="39"/>
        <v>1799.0820926508129</v>
      </c>
      <c r="X152" s="52">
        <f t="shared" si="47"/>
        <v>262.56914384572542</v>
      </c>
      <c r="Y152" s="52">
        <f t="shared" si="40"/>
        <v>525.13828769145084</v>
      </c>
      <c r="Z152" s="52">
        <f t="shared" si="40"/>
        <v>604.70469491742824</v>
      </c>
      <c r="AA152" s="52">
        <f t="shared" si="48"/>
        <v>471.68258093620085</v>
      </c>
      <c r="AB152" s="52">
        <f t="shared" si="41"/>
        <v>943.3651618724017</v>
      </c>
      <c r="AC152" s="52">
        <f t="shared" si="41"/>
        <v>1086.2992773076141</v>
      </c>
      <c r="AD152" s="52">
        <f t="shared" si="49"/>
        <v>125.50111060467491</v>
      </c>
      <c r="AE152" s="52">
        <f t="shared" si="42"/>
        <v>251.00222120934981</v>
      </c>
      <c r="AF152" s="52">
        <f t="shared" si="42"/>
        <v>289.03286078652405</v>
      </c>
    </row>
    <row r="153" spans="1:32" ht="15">
      <c r="A153" s="2" t="s">
        <v>173</v>
      </c>
      <c r="B153" s="34">
        <v>76.225999999999999</v>
      </c>
      <c r="C153" s="27">
        <v>3.93</v>
      </c>
      <c r="D153" s="27">
        <f t="shared" si="43"/>
        <v>4.5709280000000003</v>
      </c>
      <c r="E153" s="44">
        <v>0.2</v>
      </c>
      <c r="F153" s="28">
        <f>D153*'COVID-19'!F152*E153*$AI$3/1000</f>
        <v>452.17722402880008</v>
      </c>
      <c r="G153" s="49">
        <v>25</v>
      </c>
      <c r="H153" s="38">
        <v>4</v>
      </c>
      <c r="I153" s="38">
        <v>33</v>
      </c>
      <c r="J153" s="46">
        <v>66</v>
      </c>
      <c r="K153" s="48">
        <v>84.182096928571454</v>
      </c>
      <c r="L153" s="187">
        <f t="shared" si="44"/>
        <v>0.37710156000000006</v>
      </c>
      <c r="M153" s="51">
        <f t="shared" si="50"/>
        <v>0.75420312000000012</v>
      </c>
      <c r="N153" s="51">
        <f t="shared" si="51"/>
        <v>0.96197575987380324</v>
      </c>
      <c r="O153" s="46">
        <f>L153*$AI$3*'COVID-19'!F152*E153/1000</f>
        <v>37.304620982376008</v>
      </c>
      <c r="P153" s="50">
        <f>M153*$AI$3*'COVID-19'!F152*E153/1000</f>
        <v>74.609241964752016</v>
      </c>
      <c r="Q153" s="50">
        <f>N153*$AI$3*'COVID-19'!F152*E153/1000</f>
        <v>95.163067255212056</v>
      </c>
      <c r="R153" s="50">
        <f t="shared" si="45"/>
        <v>0.25926711582751322</v>
      </c>
      <c r="S153" s="52">
        <f t="shared" si="38"/>
        <v>0.51853423165502643</v>
      </c>
      <c r="T153" s="52">
        <f t="shared" si="38"/>
        <v>0.66138331742372369</v>
      </c>
      <c r="U153" s="52">
        <f t="shared" si="46"/>
        <v>17.635759569418259</v>
      </c>
      <c r="V153" s="52">
        <f t="shared" si="39"/>
        <v>35.271519138836517</v>
      </c>
      <c r="W153" s="52">
        <f t="shared" si="39"/>
        <v>44.988340044901499</v>
      </c>
      <c r="X153" s="52">
        <f t="shared" si="47"/>
        <v>5.9277042740995478</v>
      </c>
      <c r="Y153" s="52">
        <f t="shared" si="40"/>
        <v>11.855408548199096</v>
      </c>
      <c r="Z153" s="52">
        <f t="shared" si="40"/>
        <v>15.121411386853197</v>
      </c>
      <c r="AA153" s="52">
        <f t="shared" si="48"/>
        <v>10.648604059419233</v>
      </c>
      <c r="AB153" s="52">
        <f t="shared" si="41"/>
        <v>21.297208118838466</v>
      </c>
      <c r="AC153" s="52">
        <f t="shared" si="41"/>
        <v>27.164297548000281</v>
      </c>
      <c r="AD153" s="52">
        <f t="shared" si="49"/>
        <v>2.8332859636114578</v>
      </c>
      <c r="AE153" s="52">
        <f t="shared" si="42"/>
        <v>5.6665719272229156</v>
      </c>
      <c r="AF153" s="52">
        <f t="shared" si="42"/>
        <v>7.2276349580333559</v>
      </c>
    </row>
    <row r="154" spans="1:32" ht="15">
      <c r="A154" s="2" t="s">
        <v>174</v>
      </c>
      <c r="B154" s="34">
        <v>76.203000000000003</v>
      </c>
      <c r="C154" s="27">
        <v>3.38</v>
      </c>
      <c r="D154" s="27">
        <f t="shared" si="43"/>
        <v>4.2292839999999998</v>
      </c>
      <c r="E154" s="44">
        <v>0.2</v>
      </c>
      <c r="F154" s="28">
        <f>D154*'COVID-19'!F153*E154*$AI$3/1000</f>
        <v>3676.4590629376003</v>
      </c>
      <c r="G154" s="49">
        <v>25</v>
      </c>
      <c r="H154" s="38">
        <v>2</v>
      </c>
      <c r="I154" s="38">
        <v>11.5</v>
      </c>
      <c r="J154" s="46">
        <v>23</v>
      </c>
      <c r="K154" s="46">
        <v>33</v>
      </c>
      <c r="L154" s="187">
        <f t="shared" si="44"/>
        <v>0.12159191499999999</v>
      </c>
      <c r="M154" s="51">
        <f t="shared" si="50"/>
        <v>0.24318382999999999</v>
      </c>
      <c r="N154" s="51">
        <f t="shared" si="51"/>
        <v>0.34891592999999999</v>
      </c>
      <c r="O154" s="46">
        <f>L154*$AI$3*'COVID-19'!F153*E154/1000</f>
        <v>105.69819805945602</v>
      </c>
      <c r="P154" s="50">
        <f>M154*$AI$3*'COVID-19'!F153*E154/1000</f>
        <v>211.39639611891204</v>
      </c>
      <c r="Q154" s="50">
        <f>N154*$AI$3*'COVID-19'!F153*E154/1000</f>
        <v>303.30787269235196</v>
      </c>
      <c r="R154" s="50">
        <f t="shared" si="45"/>
        <v>0.73460247651321919</v>
      </c>
      <c r="S154" s="52">
        <f t="shared" si="38"/>
        <v>1.4692049530264384</v>
      </c>
      <c r="T154" s="52">
        <f t="shared" si="38"/>
        <v>2.1079897152118461</v>
      </c>
      <c r="U154" s="52">
        <f t="shared" si="46"/>
        <v>49.968823132607831</v>
      </c>
      <c r="V154" s="52">
        <f t="shared" si="39"/>
        <v>99.937646265215662</v>
      </c>
      <c r="W154" s="52">
        <f t="shared" si="39"/>
        <v>143.38879681530938</v>
      </c>
      <c r="X154" s="52">
        <f t="shared" si="47"/>
        <v>16.795443671647561</v>
      </c>
      <c r="Y154" s="52">
        <f t="shared" si="40"/>
        <v>33.590887343295122</v>
      </c>
      <c r="Z154" s="52">
        <f t="shared" si="40"/>
        <v>48.195620970814723</v>
      </c>
      <c r="AA154" s="52">
        <f t="shared" si="48"/>
        <v>30.171550636071725</v>
      </c>
      <c r="AB154" s="52">
        <f t="shared" si="41"/>
        <v>60.34310127214345</v>
      </c>
      <c r="AC154" s="52">
        <f t="shared" si="41"/>
        <v>86.579232260031873</v>
      </c>
      <c r="AD154" s="52">
        <f t="shared" si="49"/>
        <v>8.0277781426156842</v>
      </c>
      <c r="AE154" s="52">
        <f t="shared" si="42"/>
        <v>16.055556285231368</v>
      </c>
      <c r="AF154" s="52">
        <f t="shared" si="42"/>
        <v>23.036232930984127</v>
      </c>
    </row>
    <row r="155" spans="1:32" ht="15">
      <c r="A155" s="14" t="s">
        <v>175</v>
      </c>
      <c r="B155" s="34">
        <v>81.067999999999998</v>
      </c>
      <c r="C155" s="27">
        <v>1.49</v>
      </c>
      <c r="D155" s="27">
        <f t="shared" si="43"/>
        <v>3.1937039999999999</v>
      </c>
      <c r="E155" s="44">
        <v>0.2</v>
      </c>
      <c r="F155" s="28">
        <f>D155*'COVID-19'!F154*E155*$AI$3/1000</f>
        <v>11.516496624000002</v>
      </c>
      <c r="G155" s="49">
        <v>25</v>
      </c>
      <c r="H155" s="38">
        <v>2</v>
      </c>
      <c r="I155" s="38">
        <v>11.5</v>
      </c>
      <c r="J155" s="46">
        <v>23</v>
      </c>
      <c r="K155" s="46">
        <v>33</v>
      </c>
      <c r="L155" s="187">
        <f t="shared" si="44"/>
        <v>9.1818989999999989E-2</v>
      </c>
      <c r="M155" s="51">
        <f t="shared" si="50"/>
        <v>0.18363797999999998</v>
      </c>
      <c r="N155" s="51">
        <f t="shared" si="51"/>
        <v>0.26348057999999996</v>
      </c>
      <c r="O155" s="46">
        <f>L155*$AI$3*'COVID-19'!F154*E155/1000</f>
        <v>0.33109927793999999</v>
      </c>
      <c r="P155" s="50">
        <f>M155*$AI$3*'COVID-19'!F154*E155/1000</f>
        <v>0.66219855587999998</v>
      </c>
      <c r="Q155" s="50">
        <f>N155*$AI$3*'COVID-19'!F154*E155/1000</f>
        <v>0.95011097148000001</v>
      </c>
      <c r="R155" s="50">
        <f t="shared" si="45"/>
        <v>2.3011399816829999E-3</v>
      </c>
      <c r="S155" s="52">
        <f t="shared" si="38"/>
        <v>4.6022799633659997E-3</v>
      </c>
      <c r="T155" s="52">
        <f t="shared" si="38"/>
        <v>6.6032712517859991E-3</v>
      </c>
      <c r="U155" s="52">
        <f t="shared" si="46"/>
        <v>0.15652718364613499</v>
      </c>
      <c r="V155" s="52">
        <f t="shared" si="39"/>
        <v>0.31305436729226999</v>
      </c>
      <c r="W155" s="52">
        <f t="shared" si="39"/>
        <v>0.44916496176716997</v>
      </c>
      <c r="X155" s="52">
        <f t="shared" si="47"/>
        <v>5.2611675264666008E-2</v>
      </c>
      <c r="Y155" s="52">
        <f t="shared" si="40"/>
        <v>0.10522335052933202</v>
      </c>
      <c r="Z155" s="52">
        <f t="shared" si="40"/>
        <v>0.15097263336817202</v>
      </c>
      <c r="AA155" s="52">
        <f t="shared" si="48"/>
        <v>9.4512288887973014E-2</v>
      </c>
      <c r="AB155" s="52">
        <f t="shared" si="41"/>
        <v>0.18902457777594603</v>
      </c>
      <c r="AC155" s="52">
        <f t="shared" si="41"/>
        <v>0.27120917680896606</v>
      </c>
      <c r="AD155" s="52">
        <f t="shared" si="49"/>
        <v>2.5146990159542998E-2</v>
      </c>
      <c r="AE155" s="52">
        <f t="shared" si="42"/>
        <v>5.0293980319085996E-2</v>
      </c>
      <c r="AF155" s="52">
        <f t="shared" si="42"/>
        <v>7.2160928283905995E-2</v>
      </c>
    </row>
    <row r="156" spans="1:32" ht="15">
      <c r="A156" s="2" t="s">
        <v>176</v>
      </c>
      <c r="B156" s="35">
        <v>84.971999999999994</v>
      </c>
      <c r="C156" s="30" t="s">
        <v>149</v>
      </c>
      <c r="D156" s="27" t="s">
        <v>149</v>
      </c>
      <c r="E156" s="44">
        <v>0.2</v>
      </c>
      <c r="F156" s="28" t="s">
        <v>335</v>
      </c>
      <c r="G156" s="49">
        <v>25</v>
      </c>
      <c r="H156" s="38">
        <v>2</v>
      </c>
      <c r="I156" s="38">
        <v>11.5</v>
      </c>
      <c r="J156" s="46">
        <v>23</v>
      </c>
      <c r="K156" s="46">
        <v>33</v>
      </c>
      <c r="L156" s="147" t="s">
        <v>149</v>
      </c>
      <c r="M156" s="147" t="s">
        <v>335</v>
      </c>
      <c r="N156" s="147" t="s">
        <v>335</v>
      </c>
      <c r="O156" s="147" t="s">
        <v>149</v>
      </c>
      <c r="P156" s="147" t="s">
        <v>335</v>
      </c>
      <c r="Q156" s="147" t="s">
        <v>335</v>
      </c>
      <c r="R156" s="147" t="s">
        <v>149</v>
      </c>
      <c r="S156" s="147" t="s">
        <v>335</v>
      </c>
      <c r="T156" s="147" t="s">
        <v>335</v>
      </c>
      <c r="U156" s="147" t="s">
        <v>149</v>
      </c>
      <c r="V156" s="53" t="s">
        <v>149</v>
      </c>
      <c r="W156" s="53" t="s">
        <v>149</v>
      </c>
      <c r="X156" s="147" t="s">
        <v>149</v>
      </c>
      <c r="Y156" s="53" t="s">
        <v>149</v>
      </c>
      <c r="Z156" s="53" t="s">
        <v>149</v>
      </c>
      <c r="AA156" s="147" t="s">
        <v>149</v>
      </c>
      <c r="AB156" s="53" t="s">
        <v>149</v>
      </c>
      <c r="AC156" s="53" t="s">
        <v>149</v>
      </c>
      <c r="AD156" s="147" t="s">
        <v>149</v>
      </c>
      <c r="AE156" s="53" t="s">
        <v>149</v>
      </c>
      <c r="AF156" s="53" t="s">
        <v>149</v>
      </c>
    </row>
    <row r="157" spans="1:32" ht="15">
      <c r="A157" s="14" t="s">
        <v>177</v>
      </c>
      <c r="B157" s="34">
        <v>70.385000000000005</v>
      </c>
      <c r="C157" s="27">
        <v>0.28000000000000003</v>
      </c>
      <c r="D157" s="27">
        <f t="shared" si="43"/>
        <v>2.1443800000000004</v>
      </c>
      <c r="E157" s="44">
        <v>0.2</v>
      </c>
      <c r="F157" s="28">
        <f>D157*'COVID-19'!F156*E157*$AI$3/1000</f>
        <v>650.57229742400011</v>
      </c>
      <c r="G157" s="49">
        <v>25</v>
      </c>
      <c r="H157" s="38">
        <v>3</v>
      </c>
      <c r="I157" s="38">
        <v>26.5</v>
      </c>
      <c r="J157" s="46">
        <v>53</v>
      </c>
      <c r="K157" s="46">
        <v>63</v>
      </c>
      <c r="L157" s="187">
        <f t="shared" si="44"/>
        <v>0.14206517500000004</v>
      </c>
      <c r="M157" s="51">
        <f t="shared" ref="M157:M195" si="52">D157*G157/100*(J157/100)</f>
        <v>0.28413035000000009</v>
      </c>
      <c r="N157" s="51">
        <f t="shared" ref="N157:N195" si="53">D157*G157/100*(K157/100)</f>
        <v>0.33773985000000006</v>
      </c>
      <c r="O157" s="46">
        <f>L157*$AI$3*'COVID-19'!F156*E157/1000</f>
        <v>43.100414704340018</v>
      </c>
      <c r="P157" s="50">
        <f>M157*$AI$3*'COVID-19'!F156*E157/1000</f>
        <v>86.200829408680036</v>
      </c>
      <c r="Q157" s="50">
        <f>N157*$AI$3*'COVID-19'!F156*E157/1000</f>
        <v>102.46513684428001</v>
      </c>
      <c r="R157" s="50">
        <f t="shared" si="45"/>
        <v>0.2995478821951631</v>
      </c>
      <c r="S157" s="52">
        <f t="shared" si="38"/>
        <v>0.59909576439032619</v>
      </c>
      <c r="T157" s="52">
        <f t="shared" si="38"/>
        <v>0.71213270106774607</v>
      </c>
      <c r="U157" s="52">
        <f t="shared" si="46"/>
        <v>20.375721051476745</v>
      </c>
      <c r="V157" s="52">
        <f t="shared" si="39"/>
        <v>40.75144210295349</v>
      </c>
      <c r="W157" s="52">
        <f t="shared" si="39"/>
        <v>48.440393443133374</v>
      </c>
      <c r="X157" s="52">
        <f t="shared" si="47"/>
        <v>6.8486558965196283</v>
      </c>
      <c r="Y157" s="52">
        <f t="shared" si="40"/>
        <v>13.697311793039257</v>
      </c>
      <c r="Z157" s="52">
        <f t="shared" si="40"/>
        <v>16.281710244556095</v>
      </c>
      <c r="AA157" s="52">
        <f t="shared" si="48"/>
        <v>12.303013377353858</v>
      </c>
      <c r="AB157" s="52">
        <f t="shared" si="41"/>
        <v>24.606026754707717</v>
      </c>
      <c r="AC157" s="52">
        <f t="shared" si="41"/>
        <v>29.248673312199731</v>
      </c>
      <c r="AD157" s="52">
        <f t="shared" si="49"/>
        <v>3.2734764967946246</v>
      </c>
      <c r="AE157" s="52">
        <f t="shared" si="42"/>
        <v>6.5469529935892492</v>
      </c>
      <c r="AF157" s="52">
        <f t="shared" si="42"/>
        <v>7.7822271433230661</v>
      </c>
    </row>
    <row r="158" spans="1:32" ht="15">
      <c r="A158" s="2" t="s">
        <v>178</v>
      </c>
      <c r="B158" s="34">
        <v>75.132999999999996</v>
      </c>
      <c r="C158" s="27">
        <v>15.94</v>
      </c>
      <c r="D158" s="27">
        <f t="shared" si="43"/>
        <v>11.986523999999999</v>
      </c>
      <c r="E158" s="44">
        <v>0.2</v>
      </c>
      <c r="F158" s="28">
        <f>D158*'COVID-19'!F157*E158*$AI$3/1000</f>
        <v>780894.21548049129</v>
      </c>
      <c r="G158" s="49">
        <v>25</v>
      </c>
      <c r="H158" s="38">
        <v>2</v>
      </c>
      <c r="I158" s="38">
        <v>11.5</v>
      </c>
      <c r="J158" s="46">
        <v>23</v>
      </c>
      <c r="K158" s="48">
        <v>83.10841640000001</v>
      </c>
      <c r="L158" s="187">
        <f t="shared" si="44"/>
        <v>0.34461256499999998</v>
      </c>
      <c r="M158" s="51">
        <f t="shared" si="52"/>
        <v>0.68922512999999996</v>
      </c>
      <c r="N158" s="51">
        <f t="shared" si="53"/>
        <v>2.4904525694514841</v>
      </c>
      <c r="O158" s="46">
        <f>L158*$AI$3*'COVID-19'!F157*E158/1000</f>
        <v>22450.708695064121</v>
      </c>
      <c r="P158" s="50">
        <f>M158*$AI$3*'COVID-19'!F157*E158/1000</f>
        <v>44901.417390128241</v>
      </c>
      <c r="Q158" s="50">
        <f>N158*$AI$3*'COVID-19'!F157*E158/1000</f>
        <v>162247.20406125998</v>
      </c>
      <c r="R158" s="50">
        <f t="shared" si="45"/>
        <v>156.03242543069561</v>
      </c>
      <c r="S158" s="52">
        <f t="shared" si="38"/>
        <v>312.06485086139122</v>
      </c>
      <c r="T158" s="52">
        <f t="shared" si="38"/>
        <v>1127.6180682257568</v>
      </c>
      <c r="U158" s="52">
        <f t="shared" si="46"/>
        <v>10613.572535591564</v>
      </c>
      <c r="V158" s="52">
        <f t="shared" si="39"/>
        <v>21227.145071183128</v>
      </c>
      <c r="W158" s="52">
        <f t="shared" si="39"/>
        <v>76702.365719960653</v>
      </c>
      <c r="X158" s="52">
        <f t="shared" si="47"/>
        <v>3567.4176116456888</v>
      </c>
      <c r="Y158" s="52">
        <f t="shared" si="40"/>
        <v>7134.8352232913776</v>
      </c>
      <c r="Z158" s="52">
        <f t="shared" si="40"/>
        <v>25781.080725334214</v>
      </c>
      <c r="AA158" s="52">
        <f t="shared" si="48"/>
        <v>6408.5547970060543</v>
      </c>
      <c r="AB158" s="52">
        <f t="shared" si="41"/>
        <v>12817.109594012109</v>
      </c>
      <c r="AC158" s="52">
        <f t="shared" si="41"/>
        <v>46313.46439928667</v>
      </c>
      <c r="AD158" s="52">
        <f t="shared" si="49"/>
        <v>1705.1313253901201</v>
      </c>
      <c r="AE158" s="52">
        <f t="shared" si="42"/>
        <v>3410.2626507802402</v>
      </c>
      <c r="AF158" s="52">
        <f t="shared" si="42"/>
        <v>12322.675148452696</v>
      </c>
    </row>
    <row r="159" spans="1:32" ht="15">
      <c r="A159" s="2" t="s">
        <v>179</v>
      </c>
      <c r="B159" s="34">
        <v>67.941000000000003</v>
      </c>
      <c r="C159" s="27">
        <v>0.55000000000000004</v>
      </c>
      <c r="D159" s="27">
        <f t="shared" si="43"/>
        <v>2.2433480000000001</v>
      </c>
      <c r="E159" s="44">
        <v>0.2</v>
      </c>
      <c r="F159" s="28">
        <f>D159*'COVID-19'!F158*E159*$AI$3/1000</f>
        <v>19395.146449839202</v>
      </c>
      <c r="G159" s="49">
        <v>25</v>
      </c>
      <c r="H159" s="38">
        <v>4</v>
      </c>
      <c r="I159" s="38">
        <v>33</v>
      </c>
      <c r="J159" s="46">
        <v>66</v>
      </c>
      <c r="K159" s="46">
        <v>76</v>
      </c>
      <c r="L159" s="187">
        <f t="shared" si="44"/>
        <v>0.18507621000000002</v>
      </c>
      <c r="M159" s="51">
        <f t="shared" si="52"/>
        <v>0.37015242000000004</v>
      </c>
      <c r="N159" s="51">
        <f t="shared" si="53"/>
        <v>0.42623612000000005</v>
      </c>
      <c r="O159" s="46">
        <f>L159*$AI$3*'COVID-19'!F158*E159/1000</f>
        <v>1600.0995821117342</v>
      </c>
      <c r="P159" s="50">
        <f>M159*$AI$3*'COVID-19'!F158*E159/1000</f>
        <v>3200.1991642234684</v>
      </c>
      <c r="Q159" s="50">
        <f>N159*$AI$3*'COVID-19'!F158*E159/1000</f>
        <v>3685.0778254694487</v>
      </c>
      <c r="R159" s="50">
        <f t="shared" si="45"/>
        <v>11.120692095676553</v>
      </c>
      <c r="S159" s="52">
        <f t="shared" si="38"/>
        <v>22.241384191353106</v>
      </c>
      <c r="T159" s="52">
        <f t="shared" si="38"/>
        <v>25.611290887012665</v>
      </c>
      <c r="U159" s="52">
        <f t="shared" si="46"/>
        <v>756.44707744332231</v>
      </c>
      <c r="V159" s="52">
        <f t="shared" si="39"/>
        <v>1512.8941548866446</v>
      </c>
      <c r="W159" s="52">
        <f t="shared" si="39"/>
        <v>1742.1205419906819</v>
      </c>
      <c r="X159" s="52">
        <f t="shared" si="47"/>
        <v>254.25582359755458</v>
      </c>
      <c r="Y159" s="52">
        <f t="shared" si="40"/>
        <v>508.51164719510916</v>
      </c>
      <c r="Z159" s="52">
        <f t="shared" si="40"/>
        <v>585.55886646709541</v>
      </c>
      <c r="AA159" s="52">
        <f t="shared" si="48"/>
        <v>456.74842571379457</v>
      </c>
      <c r="AB159" s="52">
        <f t="shared" si="41"/>
        <v>913.49685142758915</v>
      </c>
      <c r="AC159" s="52">
        <f t="shared" si="41"/>
        <v>1051.9054652802542</v>
      </c>
      <c r="AD159" s="52">
        <f t="shared" si="49"/>
        <v>121.52756326138621</v>
      </c>
      <c r="AE159" s="52">
        <f t="shared" si="42"/>
        <v>243.05512652277241</v>
      </c>
      <c r="AF159" s="52">
        <f t="shared" si="42"/>
        <v>279.88166084440462</v>
      </c>
    </row>
    <row r="160" spans="1:32" ht="15">
      <c r="A160" s="2" t="s">
        <v>180</v>
      </c>
      <c r="B160" s="34">
        <v>76.001000000000005</v>
      </c>
      <c r="C160" s="27">
        <v>4.6500000000000004</v>
      </c>
      <c r="D160" s="27">
        <f t="shared" si="43"/>
        <v>5.0110279999999996</v>
      </c>
      <c r="E160" s="44">
        <v>0.2</v>
      </c>
      <c r="F160" s="28">
        <f>D160*'COVID-19'!F159*E160*$AI$3/1000</f>
        <v>447114.09757723281</v>
      </c>
      <c r="G160" s="49">
        <v>25</v>
      </c>
      <c r="H160" s="38">
        <v>3</v>
      </c>
      <c r="I160" s="38">
        <v>26.5</v>
      </c>
      <c r="J160" s="46">
        <v>53</v>
      </c>
      <c r="K160" s="47">
        <v>83.971516499999993</v>
      </c>
      <c r="L160" s="187">
        <f t="shared" si="44"/>
        <v>0.33198060499999998</v>
      </c>
      <c r="M160" s="51">
        <f t="shared" si="52"/>
        <v>0.66396120999999997</v>
      </c>
      <c r="N160" s="51">
        <f t="shared" si="53"/>
        <v>1.0519590509599048</v>
      </c>
      <c r="O160" s="46">
        <f>L160*$AI$3*'COVID-19'!F159*E160/1000</f>
        <v>29621.308964491673</v>
      </c>
      <c r="P160" s="50">
        <f>M160*$AI$3*'COVID-19'!F159*E160/1000</f>
        <v>59242.617928983345</v>
      </c>
      <c r="Q160" s="50">
        <f>N160*$AI$3*'COVID-19'!F159*E160/1000</f>
        <v>93862.122055223022</v>
      </c>
      <c r="R160" s="50">
        <f t="shared" si="45"/>
        <v>205.8680973032171</v>
      </c>
      <c r="S160" s="52">
        <f t="shared" si="38"/>
        <v>411.7361946064342</v>
      </c>
      <c r="T160" s="52">
        <f t="shared" si="38"/>
        <v>652.34174828379992</v>
      </c>
      <c r="U160" s="52">
        <f t="shared" si="46"/>
        <v>14003.473812963439</v>
      </c>
      <c r="V160" s="52">
        <f t="shared" si="39"/>
        <v>28006.947625926878</v>
      </c>
      <c r="W160" s="52">
        <f t="shared" si="39"/>
        <v>44373.318201606686</v>
      </c>
      <c r="X160" s="52">
        <f t="shared" si="47"/>
        <v>4706.8259944577267</v>
      </c>
      <c r="Y160" s="52">
        <f t="shared" si="40"/>
        <v>9413.6519889154533</v>
      </c>
      <c r="Z160" s="52">
        <f t="shared" si="40"/>
        <v>14914.691194574938</v>
      </c>
      <c r="AA160" s="52">
        <f t="shared" si="48"/>
        <v>8455.4026439141489</v>
      </c>
      <c r="AB160" s="52">
        <f t="shared" si="41"/>
        <v>16910.805287828298</v>
      </c>
      <c r="AC160" s="52">
        <f t="shared" si="41"/>
        <v>26792.942740663409</v>
      </c>
      <c r="AD160" s="52">
        <f t="shared" si="49"/>
        <v>2249.7384158531427</v>
      </c>
      <c r="AE160" s="52">
        <f t="shared" si="42"/>
        <v>4499.4768317062853</v>
      </c>
      <c r="AF160" s="52">
        <f t="shared" si="42"/>
        <v>7128.8281700941889</v>
      </c>
    </row>
    <row r="161" spans="1:32" ht="15">
      <c r="A161" s="2" t="s">
        <v>181</v>
      </c>
      <c r="B161" s="34">
        <v>73.402000000000001</v>
      </c>
      <c r="C161" s="27">
        <v>5.43</v>
      </c>
      <c r="D161" s="27">
        <f t="shared" si="43"/>
        <v>5.421856</v>
      </c>
      <c r="E161" s="44">
        <v>0.2</v>
      </c>
      <c r="F161" s="28">
        <f>D161*'COVID-19'!F160*E161*$AI$3/1000</f>
        <v>12636.600498368001</v>
      </c>
      <c r="G161" s="49">
        <v>25</v>
      </c>
      <c r="H161" s="38">
        <v>3</v>
      </c>
      <c r="I161" s="38">
        <v>26.5</v>
      </c>
      <c r="J161" s="46">
        <v>53</v>
      </c>
      <c r="K161" s="46">
        <v>63</v>
      </c>
      <c r="L161" s="187">
        <f t="shared" si="44"/>
        <v>0.35919796000000004</v>
      </c>
      <c r="M161" s="51">
        <f t="shared" si="52"/>
        <v>0.71839592000000008</v>
      </c>
      <c r="N161" s="51">
        <f t="shared" si="53"/>
        <v>0.85394232000000003</v>
      </c>
      <c r="O161" s="46">
        <f>L161*$AI$3*'COVID-19'!F160*E161/1000</f>
        <v>837.17478301688004</v>
      </c>
      <c r="P161" s="50">
        <f>M161*$AI$3*'COVID-19'!F160*E161/1000</f>
        <v>1674.3495660337601</v>
      </c>
      <c r="Q161" s="50">
        <f>N161*$AI$3*'COVID-19'!F160*E161/1000</f>
        <v>1990.26457849296</v>
      </c>
      <c r="R161" s="50">
        <f t="shared" si="45"/>
        <v>5.8183647419673159</v>
      </c>
      <c r="S161" s="52">
        <f t="shared" si="38"/>
        <v>11.636729483934632</v>
      </c>
      <c r="T161" s="52">
        <f t="shared" si="38"/>
        <v>13.832338820526072</v>
      </c>
      <c r="U161" s="52">
        <f t="shared" si="46"/>
        <v>395.77437867123001</v>
      </c>
      <c r="V161" s="52">
        <f t="shared" si="39"/>
        <v>791.54875734246002</v>
      </c>
      <c r="W161" s="52">
        <f t="shared" si="39"/>
        <v>940.89757948254692</v>
      </c>
      <c r="X161" s="52">
        <f t="shared" si="47"/>
        <v>133.02707302138225</v>
      </c>
      <c r="Y161" s="52">
        <f t="shared" si="40"/>
        <v>266.0541460427645</v>
      </c>
      <c r="Z161" s="52">
        <f t="shared" si="40"/>
        <v>316.25304152253136</v>
      </c>
      <c r="AA161" s="52">
        <f t="shared" si="48"/>
        <v>238.97154181216843</v>
      </c>
      <c r="AB161" s="52">
        <f t="shared" si="41"/>
        <v>477.94308362433685</v>
      </c>
      <c r="AC161" s="52">
        <f t="shared" si="41"/>
        <v>568.12102393081545</v>
      </c>
      <c r="AD161" s="52">
        <f t="shared" si="49"/>
        <v>63.583424770132034</v>
      </c>
      <c r="AE161" s="52">
        <f t="shared" si="42"/>
        <v>127.16684954026407</v>
      </c>
      <c r="AF161" s="52">
        <f t="shared" si="42"/>
        <v>151.1605947365403</v>
      </c>
    </row>
    <row r="162" spans="1:32" ht="15">
      <c r="A162" s="2" t="s">
        <v>182</v>
      </c>
      <c r="B162" s="34">
        <v>54.695999999999998</v>
      </c>
      <c r="C162" s="27">
        <v>0.17</v>
      </c>
      <c r="D162" s="27">
        <f t="shared" si="43"/>
        <v>1.6368879999999999</v>
      </c>
      <c r="E162" s="44">
        <v>0.2</v>
      </c>
      <c r="F162" s="28">
        <f>D162*'COVID-19'!F161*E162*$AI$3/1000</f>
        <v>1250.371273448</v>
      </c>
      <c r="G162" s="49">
        <v>25</v>
      </c>
      <c r="H162" s="38">
        <v>3</v>
      </c>
      <c r="I162" s="38">
        <v>26.5</v>
      </c>
      <c r="J162" s="46">
        <v>53</v>
      </c>
      <c r="K162" s="46">
        <v>63</v>
      </c>
      <c r="L162" s="187">
        <f t="shared" si="44"/>
        <v>0.10844383</v>
      </c>
      <c r="M162" s="51">
        <f t="shared" si="52"/>
        <v>0.21688766000000001</v>
      </c>
      <c r="N162" s="51">
        <f t="shared" si="53"/>
        <v>0.25780986</v>
      </c>
      <c r="O162" s="46">
        <f>L162*$AI$3*'COVID-19'!F161*E162/1000</f>
        <v>82.837096865930008</v>
      </c>
      <c r="P162" s="50">
        <f>M162*$AI$3*'COVID-19'!F161*E162/1000</f>
        <v>165.67419373186002</v>
      </c>
      <c r="Q162" s="50">
        <f>N162*$AI$3*'COVID-19'!F161*E162/1000</f>
        <v>196.93347556806</v>
      </c>
      <c r="R162" s="50">
        <f t="shared" si="45"/>
        <v>0.57571782321821352</v>
      </c>
      <c r="S162" s="52">
        <f t="shared" si="38"/>
        <v>1.151435646436427</v>
      </c>
      <c r="T162" s="52">
        <f t="shared" si="38"/>
        <v>1.3686876551980169</v>
      </c>
      <c r="U162" s="52">
        <f t="shared" si="46"/>
        <v>39.161237543368408</v>
      </c>
      <c r="V162" s="52">
        <f t="shared" si="39"/>
        <v>78.322475086736816</v>
      </c>
      <c r="W162" s="52">
        <f t="shared" si="39"/>
        <v>93.100300574800372</v>
      </c>
      <c r="X162" s="52">
        <f t="shared" si="47"/>
        <v>13.16281469199628</v>
      </c>
      <c r="Y162" s="52">
        <f t="shared" si="40"/>
        <v>26.32562938399256</v>
      </c>
      <c r="Z162" s="52">
        <f t="shared" si="40"/>
        <v>31.292729267764734</v>
      </c>
      <c r="AA162" s="52">
        <f t="shared" si="48"/>
        <v>23.645849300379723</v>
      </c>
      <c r="AB162" s="52">
        <f t="shared" si="41"/>
        <v>47.291698600759446</v>
      </c>
      <c r="AC162" s="52">
        <f t="shared" si="41"/>
        <v>56.214660600902732</v>
      </c>
      <c r="AD162" s="52">
        <f t="shared" si="49"/>
        <v>6.2914775069673841</v>
      </c>
      <c r="AE162" s="52">
        <f t="shared" si="42"/>
        <v>12.582955013934768</v>
      </c>
      <c r="AF162" s="52">
        <f t="shared" si="42"/>
        <v>14.957097469394157</v>
      </c>
    </row>
    <row r="163" spans="1:32" ht="15">
      <c r="A163" s="2" t="s">
        <v>183</v>
      </c>
      <c r="B163" s="34">
        <v>83.62</v>
      </c>
      <c r="C163" s="27">
        <v>8.56</v>
      </c>
      <c r="D163" s="27">
        <f t="shared" si="43"/>
        <v>7.6485599999999998</v>
      </c>
      <c r="E163" s="44">
        <v>0.2</v>
      </c>
      <c r="F163" s="28">
        <f>D163*'COVID-19'!F162*E163*$AI$3/1000</f>
        <v>61117.008795936003</v>
      </c>
      <c r="G163" s="49">
        <v>25</v>
      </c>
      <c r="H163" s="38">
        <v>3</v>
      </c>
      <c r="I163" s="38">
        <v>26.5</v>
      </c>
      <c r="J163" s="46">
        <v>53</v>
      </c>
      <c r="K163" s="47">
        <v>85.786846100000005</v>
      </c>
      <c r="L163" s="187">
        <f t="shared" si="44"/>
        <v>0.50671710000000003</v>
      </c>
      <c r="M163" s="51">
        <f t="shared" si="52"/>
        <v>1.0134342000000001</v>
      </c>
      <c r="N163" s="51">
        <f t="shared" si="53"/>
        <v>1.6403645990165401</v>
      </c>
      <c r="O163" s="46">
        <f>L163*$AI$3*'COVID-19'!F162*E163/1000</f>
        <v>4049.0018327307598</v>
      </c>
      <c r="P163" s="50">
        <f>M163*$AI$3*'COVID-19'!F162*E163/1000</f>
        <v>8098.0036654615196</v>
      </c>
      <c r="Q163" s="50">
        <f>N163*$AI$3*'COVID-19'!F162*E163/1000</f>
        <v>13107.588569173271</v>
      </c>
      <c r="R163" s="50">
        <f t="shared" si="45"/>
        <v>28.140562737478781</v>
      </c>
      <c r="S163" s="52">
        <f t="shared" ref="S163:T195" si="54">P163*$AI$4/100</f>
        <v>56.281125474957562</v>
      </c>
      <c r="T163" s="52">
        <f t="shared" si="54"/>
        <v>91.097740555754228</v>
      </c>
      <c r="U163" s="52">
        <f t="shared" si="46"/>
        <v>1914.1656164234666</v>
      </c>
      <c r="V163" s="52">
        <f t="shared" si="39"/>
        <v>3828.3312328469333</v>
      </c>
      <c r="W163" s="52">
        <f t="shared" si="39"/>
        <v>6196.6124960766638</v>
      </c>
      <c r="X163" s="52">
        <f t="shared" si="47"/>
        <v>643.38639122091774</v>
      </c>
      <c r="Y163" s="52">
        <f t="shared" si="40"/>
        <v>1286.7727824418355</v>
      </c>
      <c r="Z163" s="52">
        <f t="shared" si="40"/>
        <v>2082.7958236416325</v>
      </c>
      <c r="AA163" s="52">
        <f t="shared" si="48"/>
        <v>1155.7875731529955</v>
      </c>
      <c r="AB163" s="52">
        <f t="shared" si="41"/>
        <v>2311.575146305991</v>
      </c>
      <c r="AC163" s="52">
        <f t="shared" si="41"/>
        <v>3741.5611570705105</v>
      </c>
      <c r="AD163" s="52">
        <f t="shared" si="49"/>
        <v>307.52168919590122</v>
      </c>
      <c r="AE163" s="52">
        <f t="shared" si="42"/>
        <v>615.04337839180243</v>
      </c>
      <c r="AF163" s="52">
        <f t="shared" si="42"/>
        <v>995.52135182870984</v>
      </c>
    </row>
    <row r="164" spans="1:32" ht="15">
      <c r="A164" s="2" t="s">
        <v>184</v>
      </c>
      <c r="B164" s="34">
        <v>77.542000000000002</v>
      </c>
      <c r="C164" s="27">
        <v>6.77</v>
      </c>
      <c r="D164" s="27">
        <f t="shared" si="43"/>
        <v>6.368576</v>
      </c>
      <c r="E164" s="44">
        <v>0.2</v>
      </c>
      <c r="F164" s="28">
        <f>D164*'COVID-19'!F163*E164*$AI$3/1000</f>
        <v>301679.30883247359</v>
      </c>
      <c r="G164" s="49">
        <v>25</v>
      </c>
      <c r="H164" s="38">
        <v>2</v>
      </c>
      <c r="I164" s="38">
        <v>11.5</v>
      </c>
      <c r="J164" s="46">
        <v>23</v>
      </c>
      <c r="K164" s="46">
        <v>33</v>
      </c>
      <c r="L164" s="187">
        <f t="shared" si="44"/>
        <v>0.18309656000000005</v>
      </c>
      <c r="M164" s="51">
        <f t="shared" si="52"/>
        <v>0.36619312000000009</v>
      </c>
      <c r="N164" s="51">
        <f t="shared" si="53"/>
        <v>0.52540752000000013</v>
      </c>
      <c r="O164" s="46">
        <f>L164*$AI$3*'COVID-19'!F163*E164/1000</f>
        <v>8673.2801289336203</v>
      </c>
      <c r="P164" s="50">
        <f>M164*$AI$3*'COVID-19'!F163*E164/1000</f>
        <v>17346.560257867241</v>
      </c>
      <c r="Q164" s="50">
        <f>N164*$AI$3*'COVID-19'!F163*E164/1000</f>
        <v>24888.542978679081</v>
      </c>
      <c r="R164" s="50">
        <f t="shared" si="45"/>
        <v>60.279296896088653</v>
      </c>
      <c r="S164" s="52">
        <f t="shared" si="54"/>
        <v>120.55859379217731</v>
      </c>
      <c r="T164" s="52">
        <f t="shared" si="54"/>
        <v>172.97537370181959</v>
      </c>
      <c r="U164" s="52">
        <f t="shared" si="46"/>
        <v>4100.2931809533693</v>
      </c>
      <c r="V164" s="52">
        <f t="shared" si="39"/>
        <v>8200.5863619067386</v>
      </c>
      <c r="W164" s="52">
        <f t="shared" si="39"/>
        <v>11766.058693170537</v>
      </c>
      <c r="X164" s="52">
        <f t="shared" si="47"/>
        <v>1378.1842124875525</v>
      </c>
      <c r="Y164" s="52">
        <f t="shared" si="40"/>
        <v>2756.368424975105</v>
      </c>
      <c r="Z164" s="52">
        <f t="shared" si="40"/>
        <v>3954.7894793121063</v>
      </c>
      <c r="AA164" s="52">
        <f t="shared" si="48"/>
        <v>2475.787812804102</v>
      </c>
      <c r="AB164" s="52">
        <f t="shared" si="41"/>
        <v>4951.5756256082041</v>
      </c>
      <c r="AC164" s="52">
        <f t="shared" si="41"/>
        <v>7104.4345932639435</v>
      </c>
      <c r="AD164" s="52">
        <f t="shared" si="49"/>
        <v>658.73562579250847</v>
      </c>
      <c r="AE164" s="52">
        <f t="shared" si="42"/>
        <v>1317.4712515850169</v>
      </c>
      <c r="AF164" s="52">
        <f t="shared" si="42"/>
        <v>1890.284839230676</v>
      </c>
    </row>
    <row r="165" spans="1:32" ht="15">
      <c r="A165" s="2" t="s">
        <v>185</v>
      </c>
      <c r="B165" s="34">
        <v>81.323999999999998</v>
      </c>
      <c r="C165" s="27">
        <v>7.1</v>
      </c>
      <c r="D165" s="27">
        <f t="shared" si="43"/>
        <v>6.6790719999999997</v>
      </c>
      <c r="E165" s="44">
        <v>0.2</v>
      </c>
      <c r="F165" s="28">
        <f>D165*'COVID-19'!F164*E165*$AI$3/1000</f>
        <v>211675.90694492162</v>
      </c>
      <c r="G165" s="49">
        <v>25</v>
      </c>
      <c r="H165" s="38">
        <v>2</v>
      </c>
      <c r="I165" s="38">
        <v>11.5</v>
      </c>
      <c r="J165" s="46">
        <v>23</v>
      </c>
      <c r="K165" s="46">
        <v>33</v>
      </c>
      <c r="L165" s="187">
        <f t="shared" si="44"/>
        <v>0.19202332</v>
      </c>
      <c r="M165" s="51">
        <f t="shared" si="52"/>
        <v>0.38404663999999999</v>
      </c>
      <c r="N165" s="51">
        <f t="shared" si="53"/>
        <v>0.55102344000000003</v>
      </c>
      <c r="O165" s="46">
        <f>L165*$AI$3*'COVID-19'!F164*E165/1000</f>
        <v>6085.6823246664962</v>
      </c>
      <c r="P165" s="50">
        <f>M165*$AI$3*'COVID-19'!F164*E165/1000</f>
        <v>12171.364649332992</v>
      </c>
      <c r="Q165" s="50">
        <f>N165*$AI$3*'COVID-19'!F164*E165/1000</f>
        <v>17463.262322956038</v>
      </c>
      <c r="R165" s="50">
        <f t="shared" si="45"/>
        <v>42.295492156432147</v>
      </c>
      <c r="S165" s="52">
        <f t="shared" si="54"/>
        <v>84.590984312864293</v>
      </c>
      <c r="T165" s="52">
        <f t="shared" si="54"/>
        <v>121.36967314454445</v>
      </c>
      <c r="U165" s="52">
        <f t="shared" si="46"/>
        <v>2877.0063189860857</v>
      </c>
      <c r="V165" s="52">
        <f t="shared" si="39"/>
        <v>5754.0126379721714</v>
      </c>
      <c r="W165" s="52">
        <f t="shared" si="39"/>
        <v>8255.7572631774674</v>
      </c>
      <c r="X165" s="52">
        <f t="shared" si="47"/>
        <v>967.0149213895063</v>
      </c>
      <c r="Y165" s="52">
        <f t="shared" si="40"/>
        <v>1934.0298427790126</v>
      </c>
      <c r="Z165" s="52">
        <f t="shared" si="40"/>
        <v>2774.9123831177144</v>
      </c>
      <c r="AA165" s="52">
        <f t="shared" si="48"/>
        <v>1737.1580195760514</v>
      </c>
      <c r="AB165" s="52">
        <f t="shared" si="41"/>
        <v>3474.3160391521028</v>
      </c>
      <c r="AC165" s="52">
        <f t="shared" si="41"/>
        <v>4984.8882300878013</v>
      </c>
      <c r="AD165" s="52">
        <f t="shared" si="49"/>
        <v>462.20757255842034</v>
      </c>
      <c r="AE165" s="52">
        <f t="shared" si="42"/>
        <v>924.41514511684068</v>
      </c>
      <c r="AF165" s="52">
        <f t="shared" si="42"/>
        <v>1326.3347734285112</v>
      </c>
    </row>
    <row r="166" spans="1:32" ht="15">
      <c r="A166" s="2" t="s">
        <v>186</v>
      </c>
      <c r="B166" s="34">
        <v>57.396999999999998</v>
      </c>
      <c r="C166" s="27">
        <v>0.09</v>
      </c>
      <c r="D166" s="27">
        <f t="shared" si="43"/>
        <v>1.6629160000000001</v>
      </c>
      <c r="E166" s="44">
        <v>0.2</v>
      </c>
      <c r="F166" s="28">
        <f>D166*'COVID-19'!F165*E166*$AI$3/1000</f>
        <v>3355.4275812184005</v>
      </c>
      <c r="G166" s="49">
        <v>25</v>
      </c>
      <c r="H166" s="38">
        <v>4</v>
      </c>
      <c r="I166" s="38">
        <v>33</v>
      </c>
      <c r="J166" s="46">
        <v>66</v>
      </c>
      <c r="K166" s="46">
        <v>76</v>
      </c>
      <c r="L166" s="187">
        <f t="shared" si="44"/>
        <v>0.13719057000000001</v>
      </c>
      <c r="M166" s="51">
        <f t="shared" si="52"/>
        <v>0.27438114000000002</v>
      </c>
      <c r="N166" s="51">
        <f t="shared" si="53"/>
        <v>0.31595403999999999</v>
      </c>
      <c r="O166" s="46">
        <f>L166*$AI$3*'COVID-19'!F165*E166/1000</f>
        <v>276.82277545051807</v>
      </c>
      <c r="P166" s="50">
        <f>M166*$AI$3*'COVID-19'!F165*E166/1000</f>
        <v>553.64555090103613</v>
      </c>
      <c r="Q166" s="50">
        <f>N166*$AI$3*'COVID-19'!F165*E166/1000</f>
        <v>637.53124043149592</v>
      </c>
      <c r="R166" s="50">
        <f t="shared" si="45"/>
        <v>1.9239182893811004</v>
      </c>
      <c r="S166" s="52">
        <f t="shared" si="54"/>
        <v>3.8478365787622009</v>
      </c>
      <c r="T166" s="52">
        <f t="shared" si="54"/>
        <v>4.4308421209988964</v>
      </c>
      <c r="U166" s="52">
        <f t="shared" si="46"/>
        <v>130.8679670942324</v>
      </c>
      <c r="V166" s="52">
        <f t="shared" si="39"/>
        <v>261.7359341884648</v>
      </c>
      <c r="W166" s="52">
        <f t="shared" si="39"/>
        <v>301.39289391398967</v>
      </c>
      <c r="X166" s="52">
        <f t="shared" si="47"/>
        <v>43.987139019087323</v>
      </c>
      <c r="Y166" s="52">
        <f t="shared" si="40"/>
        <v>87.974278038174646</v>
      </c>
      <c r="Z166" s="52">
        <f t="shared" si="40"/>
        <v>101.30371410456469</v>
      </c>
      <c r="AA166" s="52">
        <f t="shared" si="48"/>
        <v>79.019061252350383</v>
      </c>
      <c r="AB166" s="52">
        <f t="shared" si="41"/>
        <v>158.03812250470077</v>
      </c>
      <c r="AC166" s="52">
        <f t="shared" si="41"/>
        <v>181.98329258117053</v>
      </c>
      <c r="AD166" s="52">
        <f t="shared" si="49"/>
        <v>21.024689795466848</v>
      </c>
      <c r="AE166" s="52">
        <f t="shared" si="42"/>
        <v>42.049379590933697</v>
      </c>
      <c r="AF166" s="52">
        <f t="shared" si="42"/>
        <v>48.420497710772118</v>
      </c>
    </row>
    <row r="167" spans="1:32" ht="15">
      <c r="A167" s="2" t="s">
        <v>187</v>
      </c>
      <c r="B167" s="34">
        <v>64.131</v>
      </c>
      <c r="C167" s="27">
        <v>6.95</v>
      </c>
      <c r="D167" s="27">
        <f t="shared" si="43"/>
        <v>6.1046680000000002</v>
      </c>
      <c r="E167" s="44">
        <v>0.2</v>
      </c>
      <c r="F167" s="28">
        <f>D167*'COVID-19'!F166*E167*$AI$3/1000</f>
        <v>1974585.1107880729</v>
      </c>
      <c r="G167" s="49">
        <v>25</v>
      </c>
      <c r="H167" s="38">
        <v>2</v>
      </c>
      <c r="I167" s="38">
        <v>11.5</v>
      </c>
      <c r="J167" s="46">
        <v>23</v>
      </c>
      <c r="K167" s="48">
        <v>86.750168200000005</v>
      </c>
      <c r="L167" s="187">
        <f t="shared" si="44"/>
        <v>0.175509205</v>
      </c>
      <c r="M167" s="51">
        <f t="shared" si="52"/>
        <v>0.35101841</v>
      </c>
      <c r="N167" s="51">
        <f t="shared" si="53"/>
        <v>1.3239524395128941</v>
      </c>
      <c r="O167" s="46">
        <f>L167*$AI$3*'COVID-19'!F166*E167/1000</f>
        <v>56769.321935157095</v>
      </c>
      <c r="P167" s="50">
        <f>M167*$AI$3*'COVID-19'!F166*E167/1000</f>
        <v>113538.64387031419</v>
      </c>
      <c r="Q167" s="50">
        <f>N167*$AI$3*'COVID-19'!F166*E167/1000</f>
        <v>428238.97621520248</v>
      </c>
      <c r="R167" s="50">
        <f t="shared" si="45"/>
        <v>394.54678744934176</v>
      </c>
      <c r="S167" s="52">
        <f t="shared" si="54"/>
        <v>789.09357489868353</v>
      </c>
      <c r="T167" s="52">
        <f t="shared" si="54"/>
        <v>2976.2608846956573</v>
      </c>
      <c r="U167" s="52">
        <f t="shared" si="46"/>
        <v>26837.696944845513</v>
      </c>
      <c r="V167" s="52">
        <f t="shared" si="39"/>
        <v>53675.393889691026</v>
      </c>
      <c r="W167" s="52">
        <f t="shared" si="39"/>
        <v>202449.97600573697</v>
      </c>
      <c r="X167" s="52">
        <f t="shared" si="47"/>
        <v>9020.6452554964617</v>
      </c>
      <c r="Y167" s="52">
        <f t="shared" si="40"/>
        <v>18041.290510992923</v>
      </c>
      <c r="Z167" s="52">
        <f t="shared" si="40"/>
        <v>68047.173320595684</v>
      </c>
      <c r="AA167" s="52">
        <f t="shared" si="48"/>
        <v>16204.802946390593</v>
      </c>
      <c r="AB167" s="52">
        <f t="shared" si="41"/>
        <v>32409.605892781186</v>
      </c>
      <c r="AC167" s="52">
        <f t="shared" si="41"/>
        <v>122240.81576062954</v>
      </c>
      <c r="AD167" s="52">
        <f t="shared" si="49"/>
        <v>4311.6300009751812</v>
      </c>
      <c r="AE167" s="52">
        <f t="shared" si="42"/>
        <v>8623.2600019503625</v>
      </c>
      <c r="AF167" s="52">
        <f t="shared" si="42"/>
        <v>32524.750243544626</v>
      </c>
    </row>
    <row r="168" spans="1:32" ht="15">
      <c r="A168" s="2" t="s">
        <v>188</v>
      </c>
      <c r="B168" s="35">
        <v>57.845999999999997</v>
      </c>
      <c r="C168" s="30">
        <v>0.37</v>
      </c>
      <c r="D168" s="27">
        <f t="shared" si="43"/>
        <v>1.8490880000000001</v>
      </c>
      <c r="E168" s="44">
        <v>0.2</v>
      </c>
      <c r="F168" s="28">
        <f>D168*'COVID-19'!F167*E168*$AI$3/1000</f>
        <v>2513.7648706560003</v>
      </c>
      <c r="G168" s="49">
        <v>25</v>
      </c>
      <c r="H168" s="38">
        <v>3</v>
      </c>
      <c r="I168" s="38">
        <v>26.5</v>
      </c>
      <c r="J168" s="46">
        <v>53</v>
      </c>
      <c r="K168" s="46">
        <v>63</v>
      </c>
      <c r="L168" s="187">
        <f t="shared" si="44"/>
        <v>0.12250208000000001</v>
      </c>
      <c r="M168" s="51">
        <f t="shared" si="52"/>
        <v>0.24500416000000003</v>
      </c>
      <c r="N168" s="51">
        <f t="shared" si="53"/>
        <v>0.29123135999999999</v>
      </c>
      <c r="O168" s="46">
        <f>L168*$AI$3*'COVID-19'!F167*E168/1000</f>
        <v>166.53692268096003</v>
      </c>
      <c r="P168" s="50">
        <f>M168*$AI$3*'COVID-19'!F167*E168/1000</f>
        <v>333.07384536192006</v>
      </c>
      <c r="Q168" s="50">
        <f>N168*$AI$3*'COVID-19'!F167*E168/1000</f>
        <v>395.91796712832002</v>
      </c>
      <c r="R168" s="50">
        <f t="shared" si="45"/>
        <v>1.157431612632672</v>
      </c>
      <c r="S168" s="52">
        <f t="shared" si="54"/>
        <v>2.314863225265344</v>
      </c>
      <c r="T168" s="52">
        <f t="shared" si="54"/>
        <v>2.7516298715418244</v>
      </c>
      <c r="U168" s="52">
        <f t="shared" si="46"/>
        <v>78.730330197423854</v>
      </c>
      <c r="V168" s="52">
        <f t="shared" si="39"/>
        <v>157.46066039484771</v>
      </c>
      <c r="W168" s="52">
        <f t="shared" si="39"/>
        <v>187.17021895991329</v>
      </c>
      <c r="X168" s="52">
        <f t="shared" si="47"/>
        <v>26.462717014004554</v>
      </c>
      <c r="Y168" s="52">
        <f t="shared" si="40"/>
        <v>52.925434028009107</v>
      </c>
      <c r="Z168" s="52">
        <f t="shared" si="40"/>
        <v>62.911364976690059</v>
      </c>
      <c r="AA168" s="52">
        <f t="shared" si="48"/>
        <v>47.537964579280043</v>
      </c>
      <c r="AB168" s="52">
        <f t="shared" si="41"/>
        <v>95.075929158560086</v>
      </c>
      <c r="AC168" s="52">
        <f t="shared" si="41"/>
        <v>113.01478371677895</v>
      </c>
      <c r="AD168" s="52">
        <f t="shared" si="49"/>
        <v>12.648479277618915</v>
      </c>
      <c r="AE168" s="52">
        <f t="shared" si="42"/>
        <v>25.296958555237829</v>
      </c>
      <c r="AF168" s="52">
        <f t="shared" si="42"/>
        <v>30.069969603395904</v>
      </c>
    </row>
    <row r="169" spans="1:32" ht="15">
      <c r="A169" s="2" t="s">
        <v>189</v>
      </c>
      <c r="B169" s="34">
        <v>83.564999999999998</v>
      </c>
      <c r="C169" s="27">
        <v>5.4</v>
      </c>
      <c r="D169" s="27">
        <f t="shared" si="43"/>
        <v>5.6878200000000003</v>
      </c>
      <c r="E169" s="44">
        <v>0.2</v>
      </c>
      <c r="F169" s="28">
        <f>D169*'COVID-19'!F168*E169*$AI$3/1000</f>
        <v>3261444.0534916925</v>
      </c>
      <c r="G169" s="49">
        <v>25</v>
      </c>
      <c r="H169" s="38">
        <v>1</v>
      </c>
      <c r="I169" s="38">
        <v>0</v>
      </c>
      <c r="J169" s="46">
        <v>0</v>
      </c>
      <c r="K169" s="46">
        <v>5</v>
      </c>
      <c r="L169" s="187">
        <f t="shared" si="44"/>
        <v>0</v>
      </c>
      <c r="M169" s="51">
        <f t="shared" si="52"/>
        <v>0</v>
      </c>
      <c r="N169" s="51">
        <f t="shared" si="53"/>
        <v>7.1097750000000001E-2</v>
      </c>
      <c r="O169" s="46">
        <f>L169*$AI$3*'COVID-19'!F168*E169/1000</f>
        <v>0</v>
      </c>
      <c r="P169" s="50">
        <f>M169*$AI$3*'COVID-19'!F168*E169/1000</f>
        <v>0</v>
      </c>
      <c r="Q169" s="50">
        <f>N169*$AI$3*'COVID-19'!F168*E169/1000</f>
        <v>40768.050668646159</v>
      </c>
      <c r="R169" s="50">
        <f t="shared" si="45"/>
        <v>0</v>
      </c>
      <c r="S169" s="52">
        <f t="shared" si="54"/>
        <v>0</v>
      </c>
      <c r="T169" s="52">
        <f t="shared" si="54"/>
        <v>283.33795214709079</v>
      </c>
      <c r="U169" s="52">
        <f t="shared" si="46"/>
        <v>0</v>
      </c>
      <c r="V169" s="52">
        <f t="shared" si="39"/>
        <v>0</v>
      </c>
      <c r="W169" s="52">
        <f t="shared" si="39"/>
        <v>19273.095953602471</v>
      </c>
      <c r="X169" s="52">
        <f t="shared" si="47"/>
        <v>0</v>
      </c>
      <c r="Y169" s="52">
        <f t="shared" si="40"/>
        <v>0</v>
      </c>
      <c r="Z169" s="52">
        <f t="shared" si="40"/>
        <v>6478.0432512478756</v>
      </c>
      <c r="AA169" s="52">
        <f t="shared" si="48"/>
        <v>0</v>
      </c>
      <c r="AB169" s="52">
        <f t="shared" si="41"/>
        <v>0</v>
      </c>
      <c r="AC169" s="52">
        <f t="shared" si="41"/>
        <v>11637.240063365047</v>
      </c>
      <c r="AD169" s="52">
        <f t="shared" si="49"/>
        <v>0</v>
      </c>
      <c r="AE169" s="52">
        <f t="shared" si="42"/>
        <v>0</v>
      </c>
      <c r="AF169" s="52">
        <f t="shared" si="42"/>
        <v>3096.3334482836758</v>
      </c>
    </row>
    <row r="170" spans="1:32" ht="15">
      <c r="A170" s="2" t="s">
        <v>190</v>
      </c>
      <c r="B170" s="34">
        <v>76.977999999999994</v>
      </c>
      <c r="C170" s="27">
        <v>0.88</v>
      </c>
      <c r="D170" s="27">
        <f t="shared" si="43"/>
        <v>2.7009839999999996</v>
      </c>
      <c r="E170" s="44">
        <v>0.2</v>
      </c>
      <c r="F170" s="28">
        <f>D170*'COVID-19'!F169*E170*$AI$3/1000</f>
        <v>126616.72795199999</v>
      </c>
      <c r="G170" s="49">
        <v>25</v>
      </c>
      <c r="H170" s="38">
        <v>3</v>
      </c>
      <c r="I170" s="38">
        <v>26.5</v>
      </c>
      <c r="J170" s="46">
        <v>53</v>
      </c>
      <c r="K170" s="47">
        <v>84.424006199999994</v>
      </c>
      <c r="L170" s="187">
        <f t="shared" si="44"/>
        <v>0.17894018999999997</v>
      </c>
      <c r="M170" s="51">
        <f t="shared" si="52"/>
        <v>0.35788037999999994</v>
      </c>
      <c r="N170" s="51">
        <f t="shared" si="53"/>
        <v>0.57006972490525187</v>
      </c>
      <c r="O170" s="46">
        <f>L170*$AI$3*'COVID-19'!F169*E170/1000</f>
        <v>8388.3582268199989</v>
      </c>
      <c r="P170" s="50">
        <f>M170*$AI$3*'COVID-19'!F169*E170/1000</f>
        <v>16776.716453639998</v>
      </c>
      <c r="Q170" s="50">
        <f>N170*$AI$3*'COVID-19'!F169*E170/1000</f>
        <v>26723.728564108398</v>
      </c>
      <c r="R170" s="50">
        <f t="shared" si="45"/>
        <v>58.299089676398992</v>
      </c>
      <c r="S170" s="52">
        <f t="shared" si="54"/>
        <v>116.59817935279798</v>
      </c>
      <c r="T170" s="52">
        <f t="shared" si="54"/>
        <v>185.72991352055334</v>
      </c>
      <c r="U170" s="52">
        <f t="shared" si="46"/>
        <v>3965.5963517291543</v>
      </c>
      <c r="V170" s="52">
        <f t="shared" si="39"/>
        <v>7931.1927034583086</v>
      </c>
      <c r="W170" s="52">
        <f t="shared" si="39"/>
        <v>12633.642678682245</v>
      </c>
      <c r="X170" s="52">
        <f t="shared" si="47"/>
        <v>1332.910122241698</v>
      </c>
      <c r="Y170" s="52">
        <f t="shared" si="40"/>
        <v>2665.820244483396</v>
      </c>
      <c r="Z170" s="52">
        <f t="shared" si="40"/>
        <v>4246.400468836825</v>
      </c>
      <c r="AA170" s="52">
        <f t="shared" si="48"/>
        <v>2394.456855845769</v>
      </c>
      <c r="AB170" s="52">
        <f t="shared" si="41"/>
        <v>4788.9137116915381</v>
      </c>
      <c r="AC170" s="52">
        <f t="shared" si="41"/>
        <v>7628.2883186247436</v>
      </c>
      <c r="AD170" s="52">
        <f t="shared" si="49"/>
        <v>637.09580732697896</v>
      </c>
      <c r="AE170" s="52">
        <f t="shared" si="42"/>
        <v>1274.1916146539579</v>
      </c>
      <c r="AF170" s="52">
        <f t="shared" si="42"/>
        <v>2029.667184444033</v>
      </c>
    </row>
    <row r="171" spans="1:32" ht="15">
      <c r="A171" s="2" t="s">
        <v>191</v>
      </c>
      <c r="B171" s="34">
        <v>65.311000000000007</v>
      </c>
      <c r="C171" s="27">
        <v>0.33</v>
      </c>
      <c r="D171" s="27">
        <f t="shared" si="43"/>
        <v>2.0333080000000003</v>
      </c>
      <c r="E171" s="44">
        <v>0.2</v>
      </c>
      <c r="F171" s="28">
        <f>D171*'COVID-19'!F170*E171*$AI$3/1000</f>
        <v>9199.3523170240023</v>
      </c>
      <c r="G171" s="49">
        <v>25</v>
      </c>
      <c r="H171" s="38">
        <v>4</v>
      </c>
      <c r="I171" s="38">
        <v>33</v>
      </c>
      <c r="J171" s="46">
        <v>66</v>
      </c>
      <c r="K171" s="48">
        <v>81.592940999999996</v>
      </c>
      <c r="L171" s="187">
        <f t="shared" si="44"/>
        <v>0.16774791000000003</v>
      </c>
      <c r="M171" s="51">
        <f t="shared" si="52"/>
        <v>0.33549582000000006</v>
      </c>
      <c r="N171" s="51">
        <f t="shared" si="53"/>
        <v>0.41475894919707007</v>
      </c>
      <c r="O171" s="46">
        <f>L171*$AI$3*'COVID-19'!F170*E171/1000</f>
        <v>758.94656615448025</v>
      </c>
      <c r="P171" s="50">
        <f>M171*$AI$3*'COVID-19'!F170*E171/1000</f>
        <v>1517.8931323089605</v>
      </c>
      <c r="Q171" s="50">
        <f>N171*$AI$3*'COVID-19'!F170*E171/1000</f>
        <v>1876.5055271028818</v>
      </c>
      <c r="R171" s="50">
        <f t="shared" si="45"/>
        <v>5.274678634773637</v>
      </c>
      <c r="S171" s="52">
        <f t="shared" si="54"/>
        <v>10.549357269547274</v>
      </c>
      <c r="T171" s="52">
        <f t="shared" si="54"/>
        <v>13.041713413365027</v>
      </c>
      <c r="U171" s="52">
        <f t="shared" si="46"/>
        <v>358.79198914953054</v>
      </c>
      <c r="V171" s="52">
        <f t="shared" si="39"/>
        <v>717.58397829906107</v>
      </c>
      <c r="W171" s="52">
        <f t="shared" si="39"/>
        <v>887.11798793788739</v>
      </c>
      <c r="X171" s="52">
        <f t="shared" si="47"/>
        <v>120.59660936194692</v>
      </c>
      <c r="Y171" s="52">
        <f t="shared" si="40"/>
        <v>241.19321872389384</v>
      </c>
      <c r="Z171" s="52">
        <f t="shared" si="40"/>
        <v>298.17672825664795</v>
      </c>
      <c r="AA171" s="52">
        <f t="shared" si="48"/>
        <v>216.6412973087964</v>
      </c>
      <c r="AB171" s="52">
        <f t="shared" si="41"/>
        <v>433.28259461759279</v>
      </c>
      <c r="AC171" s="52">
        <f t="shared" si="41"/>
        <v>535.64850271151761</v>
      </c>
      <c r="AD171" s="52">
        <f t="shared" si="49"/>
        <v>57.641991699432772</v>
      </c>
      <c r="AE171" s="52">
        <f t="shared" si="42"/>
        <v>115.28398339886554</v>
      </c>
      <c r="AF171" s="52">
        <f t="shared" si="42"/>
        <v>142.52059478346388</v>
      </c>
    </row>
    <row r="172" spans="1:32" ht="15">
      <c r="A172" s="2" t="s">
        <v>192</v>
      </c>
      <c r="B172" s="34">
        <v>71.682000000000002</v>
      </c>
      <c r="C172" s="27">
        <v>3.81</v>
      </c>
      <c r="D172" s="27">
        <f t="shared" si="43"/>
        <v>4.3692960000000003</v>
      </c>
      <c r="E172" s="44">
        <v>0.2</v>
      </c>
      <c r="F172" s="28">
        <f>D172*'COVID-19'!F171*E172*$AI$3/1000</f>
        <v>14444.283496137603</v>
      </c>
      <c r="G172" s="49">
        <v>25</v>
      </c>
      <c r="H172" s="38">
        <v>2</v>
      </c>
      <c r="I172" s="38">
        <v>11.5</v>
      </c>
      <c r="J172" s="46">
        <v>23</v>
      </c>
      <c r="K172" s="46">
        <v>33</v>
      </c>
      <c r="L172" s="187">
        <f t="shared" si="44"/>
        <v>0.12561726000000001</v>
      </c>
      <c r="M172" s="51">
        <f t="shared" si="52"/>
        <v>0.25123452000000002</v>
      </c>
      <c r="N172" s="51">
        <f t="shared" si="53"/>
        <v>0.36046692000000002</v>
      </c>
      <c r="O172" s="46">
        <f>L172*$AI$3*'COVID-19'!F171*E172/1000</f>
        <v>415.27315051395601</v>
      </c>
      <c r="P172" s="50">
        <f>M172*$AI$3*'COVID-19'!F171*E172/1000</f>
        <v>830.54630102791202</v>
      </c>
      <c r="Q172" s="50">
        <f>N172*$AI$3*'COVID-19'!F171*E172/1000</f>
        <v>1191.6533884313521</v>
      </c>
      <c r="R172" s="50">
        <f t="shared" si="45"/>
        <v>2.8861483960719942</v>
      </c>
      <c r="S172" s="52">
        <f t="shared" si="54"/>
        <v>5.7722967921439885</v>
      </c>
      <c r="T172" s="52">
        <f t="shared" si="54"/>
        <v>8.281991049597897</v>
      </c>
      <c r="U172" s="52">
        <f t="shared" si="46"/>
        <v>196.32038190547271</v>
      </c>
      <c r="V172" s="52">
        <f t="shared" si="39"/>
        <v>392.64076381094543</v>
      </c>
      <c r="W172" s="52">
        <f t="shared" si="39"/>
        <v>563.35413938092165</v>
      </c>
      <c r="X172" s="52">
        <f t="shared" si="47"/>
        <v>65.986903616667618</v>
      </c>
      <c r="Y172" s="52">
        <f t="shared" si="40"/>
        <v>131.97380723333524</v>
      </c>
      <c r="Z172" s="52">
        <f t="shared" si="40"/>
        <v>189.35372342174185</v>
      </c>
      <c r="AA172" s="52">
        <f t="shared" si="48"/>
        <v>118.53972081420876</v>
      </c>
      <c r="AB172" s="52">
        <f t="shared" si="41"/>
        <v>237.07944162841753</v>
      </c>
      <c r="AC172" s="52">
        <f t="shared" si="41"/>
        <v>340.15745972772953</v>
      </c>
      <c r="AD172" s="52">
        <f t="shared" si="49"/>
        <v>31.539995781534959</v>
      </c>
      <c r="AE172" s="52">
        <f t="shared" si="42"/>
        <v>63.079991563069918</v>
      </c>
      <c r="AF172" s="52">
        <f t="shared" si="42"/>
        <v>90.506074851361191</v>
      </c>
    </row>
    <row r="173" spans="1:32" ht="15">
      <c r="A173" s="2" t="s">
        <v>193</v>
      </c>
      <c r="B173" s="34">
        <v>82.796999999999997</v>
      </c>
      <c r="C173" s="27">
        <v>4.54</v>
      </c>
      <c r="D173" s="27">
        <f t="shared" si="43"/>
        <v>5.1331159999999993</v>
      </c>
      <c r="E173" s="44">
        <v>0.2</v>
      </c>
      <c r="F173" s="28">
        <f>D173*'COVID-19'!F172*E173*$AI$3/1000</f>
        <v>688932.93452842871</v>
      </c>
      <c r="G173" s="49">
        <v>25</v>
      </c>
      <c r="H173" s="38">
        <v>2</v>
      </c>
      <c r="I173" s="38">
        <v>11.5</v>
      </c>
      <c r="J173" s="46">
        <v>23</v>
      </c>
      <c r="K173" s="46">
        <v>33</v>
      </c>
      <c r="L173" s="187">
        <f t="shared" si="44"/>
        <v>0.14757708499999997</v>
      </c>
      <c r="M173" s="51">
        <f t="shared" si="52"/>
        <v>0.29515416999999994</v>
      </c>
      <c r="N173" s="51">
        <f t="shared" si="53"/>
        <v>0.42348206999999988</v>
      </c>
      <c r="O173" s="46">
        <f>L173*$AI$3*'COVID-19'!F172*E173/1000</f>
        <v>19806.821867692324</v>
      </c>
      <c r="P173" s="50">
        <f>M173*$AI$3*'COVID-19'!F172*E173/1000</f>
        <v>39613.643735384649</v>
      </c>
      <c r="Q173" s="50">
        <f>N173*$AI$3*'COVID-19'!F172*E173/1000</f>
        <v>56836.967098595356</v>
      </c>
      <c r="R173" s="50">
        <f t="shared" si="45"/>
        <v>137.65741198046163</v>
      </c>
      <c r="S173" s="52">
        <f t="shared" si="54"/>
        <v>275.31482396092326</v>
      </c>
      <c r="T173" s="52">
        <f t="shared" si="54"/>
        <v>395.01692133523773</v>
      </c>
      <c r="U173" s="52">
        <f t="shared" si="46"/>
        <v>9363.675037951547</v>
      </c>
      <c r="V173" s="52">
        <f t="shared" si="39"/>
        <v>18727.350075903094</v>
      </c>
      <c r="W173" s="52">
        <f t="shared" si="39"/>
        <v>26869.676195860953</v>
      </c>
      <c r="X173" s="52">
        <f t="shared" si="47"/>
        <v>3147.3039947763104</v>
      </c>
      <c r="Y173" s="52">
        <f t="shared" si="40"/>
        <v>6294.6079895526209</v>
      </c>
      <c r="Z173" s="52">
        <f t="shared" si="40"/>
        <v>9031.3940719668026</v>
      </c>
      <c r="AA173" s="52">
        <f t="shared" si="48"/>
        <v>5653.8573021327738</v>
      </c>
      <c r="AB173" s="52">
        <f t="shared" si="41"/>
        <v>11307.714604265548</v>
      </c>
      <c r="AC173" s="52">
        <f t="shared" si="41"/>
        <v>16224.112258294046</v>
      </c>
      <c r="AD173" s="52">
        <f t="shared" si="49"/>
        <v>1504.3281208512321</v>
      </c>
      <c r="AE173" s="52">
        <f t="shared" si="42"/>
        <v>3008.6562417024643</v>
      </c>
      <c r="AF173" s="52">
        <f t="shared" si="42"/>
        <v>4316.767651138317</v>
      </c>
    </row>
    <row r="174" spans="1:32" ht="15">
      <c r="A174" s="2" t="s">
        <v>194</v>
      </c>
      <c r="B174" s="34">
        <v>83.778999999999996</v>
      </c>
      <c r="C174" s="27">
        <v>4.7300000000000004</v>
      </c>
      <c r="D174" s="27">
        <f t="shared" si="43"/>
        <v>5.2784120000000003</v>
      </c>
      <c r="E174" s="44">
        <v>0.2</v>
      </c>
      <c r="F174" s="28">
        <f>D174*'COVID-19'!F173*E174*$AI$3/1000</f>
        <v>477600.60000294645</v>
      </c>
      <c r="G174" s="49">
        <v>25</v>
      </c>
      <c r="H174" s="38">
        <v>2</v>
      </c>
      <c r="I174" s="38">
        <v>11.5</v>
      </c>
      <c r="J174" s="46">
        <v>23</v>
      </c>
      <c r="K174" s="48">
        <v>69.144116886363619</v>
      </c>
      <c r="L174" s="187">
        <f t="shared" si="44"/>
        <v>0.15175434500000001</v>
      </c>
      <c r="M174" s="51">
        <f t="shared" si="52"/>
        <v>0.30350869000000003</v>
      </c>
      <c r="N174" s="51">
        <f t="shared" si="53"/>
        <v>0.91242784075596095</v>
      </c>
      <c r="O174" s="46">
        <f>L174*$AI$3*'COVID-19'!F173*E174/1000</f>
        <v>13731.017250084711</v>
      </c>
      <c r="P174" s="50">
        <f>M174*$AI$3*'COVID-19'!F173*E174/1000</f>
        <v>27462.034500169422</v>
      </c>
      <c r="Q174" s="50">
        <f>N174*$AI$3*'COVID-19'!F173*E174/1000</f>
        <v>82558.179279002812</v>
      </c>
      <c r="R174" s="50">
        <f t="shared" si="45"/>
        <v>95.430569888088741</v>
      </c>
      <c r="S174" s="52">
        <f t="shared" si="54"/>
        <v>190.86113977617748</v>
      </c>
      <c r="T174" s="52">
        <f t="shared" si="54"/>
        <v>573.7793459890695</v>
      </c>
      <c r="U174" s="52">
        <f t="shared" si="46"/>
        <v>6491.3384049775477</v>
      </c>
      <c r="V174" s="52">
        <f t="shared" si="39"/>
        <v>12982.676809955095</v>
      </c>
      <c r="W174" s="52">
        <f t="shared" si="39"/>
        <v>39029.379254148582</v>
      </c>
      <c r="X174" s="52">
        <f t="shared" si="47"/>
        <v>2181.858641038461</v>
      </c>
      <c r="Y174" s="52">
        <f t="shared" si="40"/>
        <v>4363.7172820769219</v>
      </c>
      <c r="Z174" s="52">
        <f t="shared" si="40"/>
        <v>13118.494687433547</v>
      </c>
      <c r="AA174" s="52">
        <f t="shared" si="48"/>
        <v>3919.5188740366807</v>
      </c>
      <c r="AB174" s="52">
        <f t="shared" si="41"/>
        <v>7839.0377480733614</v>
      </c>
      <c r="AC174" s="52">
        <f t="shared" si="41"/>
        <v>23566.232275191356</v>
      </c>
      <c r="AD174" s="52">
        <f t="shared" si="49"/>
        <v>1042.8707601439337</v>
      </c>
      <c r="AE174" s="52">
        <f t="shared" si="42"/>
        <v>2085.7415202878674</v>
      </c>
      <c r="AF174" s="52">
        <f t="shared" si="42"/>
        <v>6270.2937162402632</v>
      </c>
    </row>
    <row r="175" spans="1:32" ht="15">
      <c r="A175" s="2" t="s">
        <v>195</v>
      </c>
      <c r="B175" s="35">
        <v>72.697000000000003</v>
      </c>
      <c r="C175" s="30">
        <v>2.1800000000000002</v>
      </c>
      <c r="D175" s="27">
        <f t="shared" si="43"/>
        <v>3.3871160000000007</v>
      </c>
      <c r="E175" s="44">
        <v>0.2</v>
      </c>
      <c r="F175" s="28">
        <f>D175*'COVID-19'!F174*E175*$AI$3/1000</f>
        <v>10952.240263423202</v>
      </c>
      <c r="G175" s="49">
        <v>25</v>
      </c>
      <c r="H175" s="38">
        <v>4</v>
      </c>
      <c r="I175" s="38">
        <v>33</v>
      </c>
      <c r="J175" s="46">
        <v>66</v>
      </c>
      <c r="K175" s="46">
        <v>76</v>
      </c>
      <c r="L175" s="187">
        <f t="shared" si="44"/>
        <v>0.27943707000000007</v>
      </c>
      <c r="M175" s="51">
        <f t="shared" si="52"/>
        <v>0.55887414000000013</v>
      </c>
      <c r="N175" s="51">
        <f t="shared" si="53"/>
        <v>0.6435520400000001</v>
      </c>
      <c r="O175" s="46">
        <f>L175*$AI$3*'COVID-19'!F174*E175/1000</f>
        <v>903.55982173241443</v>
      </c>
      <c r="P175" s="50">
        <f>M175*$AI$3*'COVID-19'!F174*E175/1000</f>
        <v>1807.1196434648289</v>
      </c>
      <c r="Q175" s="50">
        <f>N175*$AI$3*'COVID-19'!F174*E175/1000</f>
        <v>2080.9256500504084</v>
      </c>
      <c r="R175" s="50">
        <f t="shared" si="45"/>
        <v>6.27974076104028</v>
      </c>
      <c r="S175" s="52">
        <f t="shared" si="54"/>
        <v>12.55948152208056</v>
      </c>
      <c r="T175" s="52">
        <f t="shared" si="54"/>
        <v>14.462433267850338</v>
      </c>
      <c r="U175" s="52">
        <f t="shared" si="46"/>
        <v>427.15790572399891</v>
      </c>
      <c r="V175" s="52">
        <f t="shared" si="39"/>
        <v>854.31581144799782</v>
      </c>
      <c r="W175" s="52">
        <f t="shared" si="39"/>
        <v>983.75760106133055</v>
      </c>
      <c r="X175" s="52">
        <f t="shared" si="47"/>
        <v>143.57565567328066</v>
      </c>
      <c r="Y175" s="52">
        <f t="shared" si="40"/>
        <v>287.15131134656133</v>
      </c>
      <c r="Z175" s="52">
        <f t="shared" si="40"/>
        <v>330.65908579300992</v>
      </c>
      <c r="AA175" s="52">
        <f t="shared" si="48"/>
        <v>257.92115111351768</v>
      </c>
      <c r="AB175" s="52">
        <f t="shared" si="41"/>
        <v>515.84230222703536</v>
      </c>
      <c r="AC175" s="52">
        <f t="shared" si="41"/>
        <v>594.00022680688915</v>
      </c>
      <c r="AD175" s="52">
        <f t="shared" si="49"/>
        <v>68.62536846057688</v>
      </c>
      <c r="AE175" s="52">
        <f t="shared" si="42"/>
        <v>137.25073692115376</v>
      </c>
      <c r="AF175" s="52">
        <f t="shared" si="42"/>
        <v>158.04630312132852</v>
      </c>
    </row>
    <row r="176" spans="1:32" ht="15">
      <c r="A176" s="2" t="s">
        <v>196</v>
      </c>
      <c r="B176" s="34">
        <v>71.096999999999994</v>
      </c>
      <c r="C176" s="27">
        <v>0.7</v>
      </c>
      <c r="D176" s="27">
        <f t="shared" si="43"/>
        <v>2.4247160000000001</v>
      </c>
      <c r="E176" s="44">
        <v>0.2</v>
      </c>
      <c r="F176" s="28">
        <f>D176*'COVID-19'!F175*E176*$AI$3/1000</f>
        <v>4786.4975263336</v>
      </c>
      <c r="G176" s="49">
        <v>25</v>
      </c>
      <c r="H176" s="38">
        <v>3</v>
      </c>
      <c r="I176" s="38">
        <v>26.5</v>
      </c>
      <c r="J176" s="46">
        <v>53</v>
      </c>
      <c r="K176" s="47">
        <v>84.182096928571454</v>
      </c>
      <c r="L176" s="187">
        <f t="shared" si="44"/>
        <v>0.16063743500000002</v>
      </c>
      <c r="M176" s="51">
        <f t="shared" si="52"/>
        <v>0.32127487000000005</v>
      </c>
      <c r="N176" s="51">
        <f t="shared" si="53"/>
        <v>0.51029419334064519</v>
      </c>
      <c r="O176" s="46">
        <f>L176*$AI$3*'COVID-19'!F175*E176/1000</f>
        <v>317.1054611196011</v>
      </c>
      <c r="P176" s="50">
        <f>M176*$AI$3*'COVID-19'!F175*E176/1000</f>
        <v>634.2109222392022</v>
      </c>
      <c r="Q176" s="50">
        <f>N176*$AI$3*'COVID-19'!F175*E176/1000</f>
        <v>1007.3434967754567</v>
      </c>
      <c r="R176" s="50">
        <f t="shared" si="45"/>
        <v>2.2038829547812275</v>
      </c>
      <c r="S176" s="52">
        <f t="shared" si="54"/>
        <v>4.4077659095624551</v>
      </c>
      <c r="T176" s="52">
        <f t="shared" si="54"/>
        <v>7.0010373025894239</v>
      </c>
      <c r="U176" s="52">
        <f t="shared" si="46"/>
        <v>149.91160674429142</v>
      </c>
      <c r="V176" s="52">
        <f t="shared" si="39"/>
        <v>299.82321348858284</v>
      </c>
      <c r="W176" s="52">
        <f t="shared" si="39"/>
        <v>476.2216381005972</v>
      </c>
      <c r="X176" s="52">
        <f t="shared" si="47"/>
        <v>50.388057771904613</v>
      </c>
      <c r="Y176" s="52">
        <f t="shared" si="40"/>
        <v>100.77611554380923</v>
      </c>
      <c r="Z176" s="52">
        <f t="shared" si="40"/>
        <v>160.06688163762007</v>
      </c>
      <c r="AA176" s="52">
        <f t="shared" si="48"/>
        <v>90.517753876590135</v>
      </c>
      <c r="AB176" s="52">
        <f t="shared" si="41"/>
        <v>181.03550775318027</v>
      </c>
      <c r="AC176" s="52">
        <f t="shared" si="41"/>
        <v>287.54620115455413</v>
      </c>
      <c r="AD176" s="52">
        <f t="shared" si="49"/>
        <v>24.084159772033704</v>
      </c>
      <c r="AE176" s="52">
        <f t="shared" si="42"/>
        <v>48.168319544067408</v>
      </c>
      <c r="AF176" s="52">
        <f t="shared" si="42"/>
        <v>76.507738580095932</v>
      </c>
    </row>
    <row r="177" spans="1:32" ht="15">
      <c r="A177" s="17" t="s">
        <v>197</v>
      </c>
      <c r="B177" s="35">
        <v>65.456000000000003</v>
      </c>
      <c r="C177" s="30">
        <v>0.18</v>
      </c>
      <c r="D177" s="27">
        <f t="shared" si="43"/>
        <v>1.9443680000000001</v>
      </c>
      <c r="E177" s="44">
        <v>0.2</v>
      </c>
      <c r="F177" s="28">
        <f>D177*'COVID-19'!F176*E177*$AI$3/1000</f>
        <v>319.48571693120005</v>
      </c>
      <c r="G177" s="49">
        <v>25</v>
      </c>
      <c r="H177" s="38">
        <v>3</v>
      </c>
      <c r="I177" s="38">
        <v>26.5</v>
      </c>
      <c r="J177" s="46">
        <v>53</v>
      </c>
      <c r="K177" s="46">
        <v>69.099999999999994</v>
      </c>
      <c r="L177" s="187">
        <f t="shared" si="44"/>
        <v>0.12881438000000001</v>
      </c>
      <c r="M177" s="51">
        <f t="shared" si="52"/>
        <v>0.25762876000000001</v>
      </c>
      <c r="N177" s="51">
        <f t="shared" si="53"/>
        <v>0.33588957199999997</v>
      </c>
      <c r="O177" s="46">
        <f>L177*$AI$3*'COVID-19'!F176*E177/1000</f>
        <v>21.165928746692</v>
      </c>
      <c r="P177" s="50">
        <f>M177*$AI$3*'COVID-19'!F176*E177/1000</f>
        <v>42.331857493384</v>
      </c>
      <c r="Q177" s="50">
        <f>N177*$AI$3*'COVID-19'!F176*E177/1000</f>
        <v>55.191157599864795</v>
      </c>
      <c r="R177" s="50">
        <f t="shared" si="45"/>
        <v>0.14710320478950939</v>
      </c>
      <c r="S177" s="52">
        <f t="shared" si="54"/>
        <v>0.29420640957901878</v>
      </c>
      <c r="T177" s="52">
        <f t="shared" si="54"/>
        <v>0.38357854531906027</v>
      </c>
      <c r="U177" s="52">
        <f t="shared" si="46"/>
        <v>10.006192814998643</v>
      </c>
      <c r="V177" s="52">
        <f t="shared" si="39"/>
        <v>20.012385629997286</v>
      </c>
      <c r="W177" s="52">
        <f t="shared" si="39"/>
        <v>26.091619755336083</v>
      </c>
      <c r="X177" s="52">
        <f t="shared" si="47"/>
        <v>3.3632660778493588</v>
      </c>
      <c r="Y177" s="52">
        <f t="shared" si="40"/>
        <v>6.7265321556987177</v>
      </c>
      <c r="Z177" s="52">
        <f t="shared" si="40"/>
        <v>8.7698749426185163</v>
      </c>
      <c r="AA177" s="52">
        <f t="shared" si="48"/>
        <v>6.0418143607432322</v>
      </c>
      <c r="AB177" s="52">
        <f t="shared" si="41"/>
        <v>12.083628721486464</v>
      </c>
      <c r="AC177" s="52">
        <f t="shared" si="41"/>
        <v>15.754315936881408</v>
      </c>
      <c r="AD177" s="52">
        <f t="shared" si="49"/>
        <v>1.6075522883112572</v>
      </c>
      <c r="AE177" s="52">
        <f t="shared" si="42"/>
        <v>3.2151045766225144</v>
      </c>
      <c r="AF177" s="52">
        <f t="shared" si="42"/>
        <v>4.1917684197097307</v>
      </c>
    </row>
    <row r="178" spans="1:32" ht="15">
      <c r="A178" s="2" t="s">
        <v>198</v>
      </c>
      <c r="B178" s="34">
        <v>77.150000000000006</v>
      </c>
      <c r="C178" s="27">
        <v>3.93</v>
      </c>
      <c r="D178" s="27">
        <f t="shared" si="43"/>
        <v>4.5968</v>
      </c>
      <c r="E178" s="44">
        <v>0.2</v>
      </c>
      <c r="F178" s="28">
        <f>D178*'COVID-19'!F177*E178*$AI$3/1000</f>
        <v>589436.98655296001</v>
      </c>
      <c r="G178" s="49">
        <v>25</v>
      </c>
      <c r="H178" s="38">
        <v>2</v>
      </c>
      <c r="I178" s="38">
        <v>11.5</v>
      </c>
      <c r="J178" s="46">
        <v>23</v>
      </c>
      <c r="K178" s="48">
        <v>75.394994699999998</v>
      </c>
      <c r="L178" s="187">
        <f t="shared" si="44"/>
        <v>0.132158</v>
      </c>
      <c r="M178" s="51">
        <f t="shared" si="52"/>
        <v>0.264316</v>
      </c>
      <c r="N178" s="51">
        <f t="shared" si="53"/>
        <v>0.86643927909239993</v>
      </c>
      <c r="O178" s="46">
        <f>L178*$AI$3*'COVID-19'!F177*E178/1000</f>
        <v>16946.313363397603</v>
      </c>
      <c r="P178" s="50">
        <f>M178*$AI$3*'COVID-19'!F177*E178/1000</f>
        <v>33892.626726795206</v>
      </c>
      <c r="Q178" s="50">
        <f>N178*$AI$3*'COVID-19'!F177*E178/1000</f>
        <v>111101.49619286096</v>
      </c>
      <c r="R178" s="50">
        <f t="shared" si="45"/>
        <v>117.77687787561334</v>
      </c>
      <c r="S178" s="52">
        <f t="shared" si="54"/>
        <v>235.55375575122667</v>
      </c>
      <c r="T178" s="52">
        <f t="shared" si="54"/>
        <v>772.15539854038366</v>
      </c>
      <c r="U178" s="52">
        <f t="shared" si="46"/>
        <v>8011.3696425462167</v>
      </c>
      <c r="V178" s="52">
        <f t="shared" si="39"/>
        <v>16022.739285092433</v>
      </c>
      <c r="W178" s="52">
        <f t="shared" si="39"/>
        <v>52523.232325175013</v>
      </c>
      <c r="X178" s="52">
        <f t="shared" si="47"/>
        <v>2692.7691934438794</v>
      </c>
      <c r="Y178" s="52">
        <f t="shared" si="40"/>
        <v>5385.5383868877589</v>
      </c>
      <c r="Z178" s="52">
        <f t="shared" si="40"/>
        <v>17654.027745045609</v>
      </c>
      <c r="AA178" s="52">
        <f t="shared" si="48"/>
        <v>4837.3251495818458</v>
      </c>
      <c r="AB178" s="52">
        <f t="shared" si="41"/>
        <v>9674.6502991636917</v>
      </c>
      <c r="AC178" s="52">
        <f t="shared" si="41"/>
        <v>31713.922088252162</v>
      </c>
      <c r="AD178" s="52">
        <f t="shared" si="49"/>
        <v>1287.072499950048</v>
      </c>
      <c r="AE178" s="52">
        <f t="shared" si="42"/>
        <v>2574.1449999000961</v>
      </c>
      <c r="AF178" s="52">
        <f t="shared" si="42"/>
        <v>8438.1586358477889</v>
      </c>
    </row>
    <row r="179" spans="1:32" ht="15">
      <c r="A179" s="2" t="s">
        <v>199</v>
      </c>
      <c r="B179" s="34">
        <v>61.042000000000002</v>
      </c>
      <c r="C179" s="27">
        <v>0.31</v>
      </c>
      <c r="D179" s="27">
        <f t="shared" si="43"/>
        <v>1.901376</v>
      </c>
      <c r="E179" s="44">
        <v>0.2</v>
      </c>
      <c r="F179" s="28">
        <f>D179*'COVID-19'!F178*E179*$AI$3/1000</f>
        <v>4482.6893814527994</v>
      </c>
      <c r="G179" s="49">
        <v>25</v>
      </c>
      <c r="H179" s="38">
        <v>4</v>
      </c>
      <c r="I179" s="38">
        <v>33</v>
      </c>
      <c r="J179" s="46">
        <v>66</v>
      </c>
      <c r="K179" s="48">
        <v>85.525481799999994</v>
      </c>
      <c r="L179" s="187">
        <f t="shared" si="44"/>
        <v>0.15686352000000001</v>
      </c>
      <c r="M179" s="51">
        <f t="shared" si="52"/>
        <v>0.31372704000000001</v>
      </c>
      <c r="N179" s="51">
        <f t="shared" si="53"/>
        <v>0.40654024620739193</v>
      </c>
      <c r="O179" s="46">
        <f>L179*$AI$3*'COVID-19'!F178*E179/1000</f>
        <v>369.82187396985603</v>
      </c>
      <c r="P179" s="50">
        <f>M179*$AI$3*'COVID-19'!F178*E179/1000</f>
        <v>739.64374793971206</v>
      </c>
      <c r="Q179" s="50">
        <f>N179*$AI$3*'COVID-19'!F178*E179/1000</f>
        <v>958.46042277123649</v>
      </c>
      <c r="R179" s="50">
        <f t="shared" si="45"/>
        <v>2.570262024090499</v>
      </c>
      <c r="S179" s="52">
        <f t="shared" si="54"/>
        <v>5.140524048180998</v>
      </c>
      <c r="T179" s="52">
        <f t="shared" si="54"/>
        <v>6.6612999382600933</v>
      </c>
      <c r="U179" s="52">
        <f t="shared" si="46"/>
        <v>174.83329091924944</v>
      </c>
      <c r="V179" s="52">
        <f t="shared" si="39"/>
        <v>349.66658183849887</v>
      </c>
      <c r="W179" s="52">
        <f t="shared" si="39"/>
        <v>453.11216486510205</v>
      </c>
      <c r="X179" s="52">
        <f t="shared" si="47"/>
        <v>58.764695773810125</v>
      </c>
      <c r="Y179" s="52">
        <f t="shared" si="40"/>
        <v>117.52939154762025</v>
      </c>
      <c r="Z179" s="52">
        <f t="shared" si="40"/>
        <v>152.29936117834947</v>
      </c>
      <c r="AA179" s="52">
        <f t="shared" si="48"/>
        <v>105.56565392469541</v>
      </c>
      <c r="AB179" s="52">
        <f t="shared" si="41"/>
        <v>211.13130784939082</v>
      </c>
      <c r="AC179" s="52">
        <f t="shared" si="41"/>
        <v>273.59252768004944</v>
      </c>
      <c r="AD179" s="52">
        <f t="shared" si="49"/>
        <v>28.087971328010564</v>
      </c>
      <c r="AE179" s="52">
        <f t="shared" si="42"/>
        <v>56.175942656021128</v>
      </c>
      <c r="AF179" s="52">
        <f t="shared" si="42"/>
        <v>72.795069109475406</v>
      </c>
    </row>
    <row r="180" spans="1:32" ht="15">
      <c r="A180" s="2" t="s">
        <v>200</v>
      </c>
      <c r="B180" s="34">
        <v>73.507000000000005</v>
      </c>
      <c r="C180" s="27">
        <v>25.39</v>
      </c>
      <c r="D180" s="27">
        <f t="shared" si="43"/>
        <v>17.799996</v>
      </c>
      <c r="E180" s="44">
        <v>0.2</v>
      </c>
      <c r="F180" s="28">
        <f>D180*'COVID-19'!F179*E180*$AI$3/1000</f>
        <v>92071.664789733608</v>
      </c>
      <c r="G180" s="49">
        <v>25</v>
      </c>
      <c r="H180" s="38">
        <v>2</v>
      </c>
      <c r="I180" s="38">
        <v>11.5</v>
      </c>
      <c r="J180" s="46">
        <v>23</v>
      </c>
      <c r="K180" s="46">
        <v>33</v>
      </c>
      <c r="L180" s="187">
        <f t="shared" si="44"/>
        <v>0.51174988500000007</v>
      </c>
      <c r="M180" s="51">
        <f t="shared" si="52"/>
        <v>1.0234997700000001</v>
      </c>
      <c r="N180" s="51">
        <f t="shared" si="53"/>
        <v>1.4684996700000001</v>
      </c>
      <c r="O180" s="46">
        <f>L180*$AI$3*'COVID-19'!F179*E180/1000</f>
        <v>2647.0603627048413</v>
      </c>
      <c r="P180" s="50">
        <f>M180*$AI$3*'COVID-19'!F179*E180/1000</f>
        <v>5294.1207254096826</v>
      </c>
      <c r="Q180" s="50">
        <f>N180*$AI$3*'COVID-19'!F179*E180/1000</f>
        <v>7595.9123451530231</v>
      </c>
      <c r="R180" s="50">
        <f t="shared" si="45"/>
        <v>18.397069520798645</v>
      </c>
      <c r="S180" s="52">
        <f t="shared" si="54"/>
        <v>36.79413904159729</v>
      </c>
      <c r="T180" s="52">
        <f t="shared" si="54"/>
        <v>52.791590798813502</v>
      </c>
      <c r="U180" s="52">
        <f t="shared" si="46"/>
        <v>1251.3977864687138</v>
      </c>
      <c r="V180" s="52">
        <f t="shared" si="39"/>
        <v>2502.7955729374276</v>
      </c>
      <c r="W180" s="52">
        <f t="shared" si="39"/>
        <v>3590.9675611710913</v>
      </c>
      <c r="X180" s="52">
        <f t="shared" si="47"/>
        <v>420.61789163379927</v>
      </c>
      <c r="Y180" s="52">
        <f t="shared" si="40"/>
        <v>841.23578326759855</v>
      </c>
      <c r="Z180" s="52">
        <f t="shared" si="40"/>
        <v>1206.9904716448154</v>
      </c>
      <c r="AA180" s="52">
        <f t="shared" si="48"/>
        <v>755.60338053409691</v>
      </c>
      <c r="AB180" s="52">
        <f t="shared" si="41"/>
        <v>1511.2067610681938</v>
      </c>
      <c r="AC180" s="52">
        <f t="shared" si="41"/>
        <v>2168.2531789239306</v>
      </c>
      <c r="AD180" s="52">
        <f t="shared" si="49"/>
        <v>201.04423454743267</v>
      </c>
      <c r="AE180" s="52">
        <f t="shared" si="42"/>
        <v>402.08846909486533</v>
      </c>
      <c r="AF180" s="52">
        <f t="shared" si="42"/>
        <v>576.90954261437207</v>
      </c>
    </row>
    <row r="181" spans="1:32" ht="15">
      <c r="A181" s="2" t="s">
        <v>201</v>
      </c>
      <c r="B181" s="34">
        <v>76.698999999999998</v>
      </c>
      <c r="C181" s="27">
        <v>2.6</v>
      </c>
      <c r="D181" s="27">
        <f t="shared" si="43"/>
        <v>3.7595719999999999</v>
      </c>
      <c r="E181" s="44">
        <v>0.2</v>
      </c>
      <c r="F181" s="28">
        <f>D181*'COVID-19'!F180*E181*$AI$3/1000</f>
        <v>289621.70961329679</v>
      </c>
      <c r="G181" s="49">
        <v>25</v>
      </c>
      <c r="H181" s="38">
        <v>4</v>
      </c>
      <c r="I181" s="38">
        <v>33</v>
      </c>
      <c r="J181" s="46">
        <v>66</v>
      </c>
      <c r="K181" s="46">
        <v>76</v>
      </c>
      <c r="L181" s="187">
        <f t="shared" si="44"/>
        <v>0.31016469000000002</v>
      </c>
      <c r="M181" s="51">
        <f t="shared" si="52"/>
        <v>0.62032938000000004</v>
      </c>
      <c r="N181" s="51">
        <f t="shared" si="53"/>
        <v>0.71431867999999998</v>
      </c>
      <c r="O181" s="46">
        <f>L181*$AI$3*'COVID-19'!F180*E181/1000</f>
        <v>23893.79104309699</v>
      </c>
      <c r="P181" s="50">
        <f>M181*$AI$3*'COVID-19'!F180*E181/1000</f>
        <v>47787.582086193979</v>
      </c>
      <c r="Q181" s="50">
        <f>N181*$AI$3*'COVID-19'!F180*E181/1000</f>
        <v>55028.124826526393</v>
      </c>
      <c r="R181" s="50">
        <f t="shared" si="45"/>
        <v>166.06184774952405</v>
      </c>
      <c r="S181" s="52">
        <f t="shared" si="54"/>
        <v>332.1236954990481</v>
      </c>
      <c r="T181" s="52">
        <f t="shared" si="54"/>
        <v>382.44546754435839</v>
      </c>
      <c r="U181" s="52">
        <f t="shared" si="46"/>
        <v>11295.789715624102</v>
      </c>
      <c r="V181" s="52">
        <f t="shared" si="39"/>
        <v>22591.579431248203</v>
      </c>
      <c r="W181" s="52">
        <f t="shared" si="39"/>
        <v>26014.546011740353</v>
      </c>
      <c r="X181" s="52">
        <f t="shared" si="47"/>
        <v>3796.7233967481116</v>
      </c>
      <c r="Y181" s="52">
        <f t="shared" si="40"/>
        <v>7593.4467934962231</v>
      </c>
      <c r="Z181" s="52">
        <f t="shared" si="40"/>
        <v>8743.969034935044</v>
      </c>
      <c r="AA181" s="52">
        <f t="shared" si="48"/>
        <v>6820.4826532520365</v>
      </c>
      <c r="AB181" s="52">
        <f t="shared" si="41"/>
        <v>13640.965306504073</v>
      </c>
      <c r="AC181" s="52">
        <f t="shared" si="41"/>
        <v>15707.77823173196</v>
      </c>
      <c r="AD181" s="52">
        <f t="shared" si="49"/>
        <v>1814.7334297232164</v>
      </c>
      <c r="AE181" s="52">
        <f t="shared" si="42"/>
        <v>3629.4668594464329</v>
      </c>
      <c r="AF181" s="52">
        <f t="shared" si="42"/>
        <v>4179.3860805746799</v>
      </c>
    </row>
    <row r="182" spans="1:32" ht="15">
      <c r="A182" s="2" t="s">
        <v>202</v>
      </c>
      <c r="B182" s="34">
        <v>77.691000000000003</v>
      </c>
      <c r="C182" s="27">
        <v>4.6100000000000003</v>
      </c>
      <c r="D182" s="27">
        <f t="shared" si="43"/>
        <v>5.0335479999999997</v>
      </c>
      <c r="E182" s="44">
        <v>0.2</v>
      </c>
      <c r="F182" s="28">
        <f>D182*'COVID-19'!F181*E182*$AI$3/1000</f>
        <v>3760677.9350913451</v>
      </c>
      <c r="G182" s="49">
        <v>25</v>
      </c>
      <c r="H182" s="38">
        <v>2</v>
      </c>
      <c r="I182" s="38">
        <v>11.5</v>
      </c>
      <c r="J182" s="46">
        <v>23</v>
      </c>
      <c r="K182" s="46">
        <v>33</v>
      </c>
      <c r="L182" s="187">
        <f t="shared" si="44"/>
        <v>0.14471450499999999</v>
      </c>
      <c r="M182" s="51">
        <f t="shared" si="52"/>
        <v>0.28942900999999999</v>
      </c>
      <c r="N182" s="51">
        <f t="shared" si="53"/>
        <v>0.41526771000000001</v>
      </c>
      <c r="O182" s="46">
        <f>L182*$AI$3*'COVID-19'!F181*E182/1000</f>
        <v>108119.49063387616</v>
      </c>
      <c r="P182" s="50">
        <f>M182*$AI$3*'COVID-19'!F181*E182/1000</f>
        <v>216238.98126775233</v>
      </c>
      <c r="Q182" s="50">
        <f>N182*$AI$3*'COVID-19'!F181*E182/1000</f>
        <v>310255.92964503594</v>
      </c>
      <c r="R182" s="50">
        <f t="shared" si="45"/>
        <v>751.43045990543931</v>
      </c>
      <c r="S182" s="52">
        <f t="shared" si="54"/>
        <v>1502.8609198108786</v>
      </c>
      <c r="T182" s="52">
        <f t="shared" si="54"/>
        <v>2156.2787110329996</v>
      </c>
      <c r="U182" s="52">
        <f t="shared" si="46"/>
        <v>51113.489197164949</v>
      </c>
      <c r="V182" s="52">
        <f t="shared" si="39"/>
        <v>102226.9783943299</v>
      </c>
      <c r="W182" s="52">
        <f t="shared" si="39"/>
        <v>146673.49073969072</v>
      </c>
      <c r="X182" s="52">
        <f t="shared" si="47"/>
        <v>17180.187061722925</v>
      </c>
      <c r="Y182" s="52">
        <f t="shared" si="40"/>
        <v>34360.37412344585</v>
      </c>
      <c r="Z182" s="52">
        <f t="shared" si="40"/>
        <v>49299.667220596217</v>
      </c>
      <c r="AA182" s="52">
        <f t="shared" si="48"/>
        <v>30862.708601439954</v>
      </c>
      <c r="AB182" s="52">
        <f t="shared" si="41"/>
        <v>61725.417202879908</v>
      </c>
      <c r="AC182" s="52">
        <f t="shared" si="41"/>
        <v>88562.555117175521</v>
      </c>
      <c r="AD182" s="52">
        <f t="shared" si="49"/>
        <v>8211.6753136428943</v>
      </c>
      <c r="AE182" s="52">
        <f t="shared" si="42"/>
        <v>16423.350627285789</v>
      </c>
      <c r="AF182" s="52">
        <f t="shared" si="42"/>
        <v>23563.93785654048</v>
      </c>
    </row>
    <row r="183" spans="1:32" ht="15">
      <c r="A183" s="14" t="s">
        <v>203</v>
      </c>
      <c r="B183" s="34">
        <v>80.221999999999994</v>
      </c>
      <c r="C183" s="27">
        <v>1.79</v>
      </c>
      <c r="D183" s="27">
        <f t="shared" si="43"/>
        <v>3.3560160000000003</v>
      </c>
      <c r="E183" s="44">
        <v>0.2</v>
      </c>
      <c r="F183" s="28">
        <f>D183*'COVID-19'!F182*E183*$AI$3/1000</f>
        <v>1053.6628377984</v>
      </c>
      <c r="G183" s="49">
        <v>25</v>
      </c>
      <c r="H183" s="38">
        <v>2</v>
      </c>
      <c r="I183" s="38">
        <v>11.5</v>
      </c>
      <c r="J183" s="46">
        <v>23</v>
      </c>
      <c r="K183" s="46">
        <v>33</v>
      </c>
      <c r="L183" s="187">
        <f t="shared" si="44"/>
        <v>9.6485460000000009E-2</v>
      </c>
      <c r="M183" s="51">
        <f t="shared" si="52"/>
        <v>0.19297092000000002</v>
      </c>
      <c r="N183" s="51">
        <f t="shared" si="53"/>
        <v>0.27687132000000003</v>
      </c>
      <c r="O183" s="46">
        <f>L183*$AI$3*'COVID-19'!F182*E183/1000</f>
        <v>30.29280658670401</v>
      </c>
      <c r="P183" s="50">
        <f>M183*$AI$3*'COVID-19'!F182*E183/1000</f>
        <v>60.585613173408021</v>
      </c>
      <c r="Q183" s="50">
        <f>N183*$AI$3*'COVID-19'!F182*E183/1000</f>
        <v>86.927184118368018</v>
      </c>
      <c r="R183" s="50">
        <f t="shared" si="45"/>
        <v>0.21053500577759288</v>
      </c>
      <c r="S183" s="52">
        <f t="shared" si="54"/>
        <v>0.42107001155518575</v>
      </c>
      <c r="T183" s="52">
        <f t="shared" si="54"/>
        <v>0.60414392962265762</v>
      </c>
      <c r="U183" s="52">
        <f t="shared" si="46"/>
        <v>14.320924313864321</v>
      </c>
      <c r="V183" s="52">
        <f t="shared" si="39"/>
        <v>28.641848627728642</v>
      </c>
      <c r="W183" s="52">
        <f t="shared" si="39"/>
        <v>41.094826291958476</v>
      </c>
      <c r="X183" s="52">
        <f t="shared" si="47"/>
        <v>4.8135269666272675</v>
      </c>
      <c r="Y183" s="52">
        <f t="shared" si="40"/>
        <v>9.6270539332545351</v>
      </c>
      <c r="Z183" s="52">
        <f t="shared" si="40"/>
        <v>13.812729556408678</v>
      </c>
      <c r="AA183" s="52">
        <f t="shared" si="48"/>
        <v>8.64708164017466</v>
      </c>
      <c r="AB183" s="52">
        <f t="shared" si="41"/>
        <v>17.29416328034932</v>
      </c>
      <c r="AC183" s="52">
        <f t="shared" si="41"/>
        <v>24.813364706588153</v>
      </c>
      <c r="AD183" s="52">
        <f t="shared" si="49"/>
        <v>2.3007386602601696</v>
      </c>
      <c r="AE183" s="52">
        <f t="shared" si="42"/>
        <v>4.6014773205203392</v>
      </c>
      <c r="AF183" s="52">
        <f t="shared" si="42"/>
        <v>6.6021196337900507</v>
      </c>
    </row>
    <row r="184" spans="1:32" ht="15">
      <c r="A184" s="2" t="s">
        <v>204</v>
      </c>
      <c r="B184" s="34">
        <v>63.368000000000002</v>
      </c>
      <c r="C184" s="27">
        <v>0.13</v>
      </c>
      <c r="D184" s="27">
        <f t="shared" si="43"/>
        <v>1.8549040000000001</v>
      </c>
      <c r="E184" s="44">
        <v>0.2</v>
      </c>
      <c r="F184" s="28">
        <f>D184*'COVID-19'!F183*E184*$AI$3/1000</f>
        <v>21728.068333342399</v>
      </c>
      <c r="G184" s="49">
        <v>25</v>
      </c>
      <c r="H184" s="38">
        <v>3</v>
      </c>
      <c r="I184" s="38">
        <v>26.5</v>
      </c>
      <c r="J184" s="46">
        <v>53</v>
      </c>
      <c r="K184" s="47">
        <v>84.182096928571454</v>
      </c>
      <c r="L184" s="187">
        <f t="shared" si="44"/>
        <v>0.12288739000000003</v>
      </c>
      <c r="M184" s="51">
        <f t="shared" si="52"/>
        <v>0.24577478000000005</v>
      </c>
      <c r="N184" s="51">
        <f t="shared" si="53"/>
        <v>0.39037427080298737</v>
      </c>
      <c r="O184" s="46">
        <f>L184*$AI$3*'COVID-19'!F183*E184/1000</f>
        <v>1439.4845270839344</v>
      </c>
      <c r="P184" s="50">
        <f>M184*$AI$3*'COVID-19'!F183*E184/1000</f>
        <v>2878.9690541678688</v>
      </c>
      <c r="Q184" s="50">
        <f>N184*$AI$3*'COVID-19'!F183*E184/1000</f>
        <v>4572.7858862701369</v>
      </c>
      <c r="R184" s="50">
        <f t="shared" si="45"/>
        <v>10.004417463233343</v>
      </c>
      <c r="S184" s="52">
        <f t="shared" si="54"/>
        <v>20.008834926466687</v>
      </c>
      <c r="T184" s="52">
        <f t="shared" si="54"/>
        <v>31.780861909577446</v>
      </c>
      <c r="U184" s="52">
        <f t="shared" si="46"/>
        <v>680.51631017892998</v>
      </c>
      <c r="V184" s="52">
        <f t="shared" si="39"/>
        <v>1361.03262035786</v>
      </c>
      <c r="W184" s="52">
        <f t="shared" si="39"/>
        <v>2161.7845277342071</v>
      </c>
      <c r="X184" s="52">
        <f t="shared" si="47"/>
        <v>228.73409135363718</v>
      </c>
      <c r="Y184" s="52">
        <f t="shared" si="40"/>
        <v>457.46818270727437</v>
      </c>
      <c r="Z184" s="52">
        <f t="shared" si="40"/>
        <v>726.61567732832486</v>
      </c>
      <c r="AA184" s="52">
        <f t="shared" si="48"/>
        <v>410.90085825610907</v>
      </c>
      <c r="AB184" s="52">
        <f t="shared" si="41"/>
        <v>821.80171651221815</v>
      </c>
      <c r="AC184" s="52">
        <f t="shared" si="41"/>
        <v>1305.3017312358106</v>
      </c>
      <c r="AD184" s="52">
        <f t="shared" si="49"/>
        <v>109.3288498320248</v>
      </c>
      <c r="AE184" s="52">
        <f t="shared" si="42"/>
        <v>218.6576996640496</v>
      </c>
      <c r="AF184" s="52">
        <f t="shared" si="42"/>
        <v>347.30308806221683</v>
      </c>
    </row>
    <row r="185" spans="1:32" ht="15">
      <c r="A185" s="2" t="s">
        <v>205</v>
      </c>
      <c r="B185" s="34">
        <v>72.064999999999998</v>
      </c>
      <c r="C185" s="27">
        <v>5.22</v>
      </c>
      <c r="D185" s="27">
        <f t="shared" si="43"/>
        <v>5.2542200000000001</v>
      </c>
      <c r="E185" s="44">
        <v>0.2</v>
      </c>
      <c r="F185" s="28">
        <f>D185*'COVID-19'!F184*E185*$AI$3/1000</f>
        <v>1436900.7263887243</v>
      </c>
      <c r="G185" s="49">
        <v>25</v>
      </c>
      <c r="H185" s="38">
        <v>2</v>
      </c>
      <c r="I185" s="38">
        <v>11.5</v>
      </c>
      <c r="J185" s="46">
        <v>23</v>
      </c>
      <c r="K185" s="48">
        <v>50.615329699999997</v>
      </c>
      <c r="L185" s="187">
        <f t="shared" si="44"/>
        <v>0.15105882500000001</v>
      </c>
      <c r="M185" s="51">
        <f t="shared" si="52"/>
        <v>0.30211765000000002</v>
      </c>
      <c r="N185" s="51">
        <f t="shared" si="53"/>
        <v>0.66486019404083496</v>
      </c>
      <c r="O185" s="46">
        <f>L185*$AI$3*'COVID-19'!F184*E185/1000</f>
        <v>41310.895883675825</v>
      </c>
      <c r="P185" s="50">
        <f>M185*$AI$3*'COVID-19'!F184*E185/1000</f>
        <v>82621.791767351649</v>
      </c>
      <c r="Q185" s="50">
        <f>N185*$AI$3*'COVID-19'!F184*E185/1000</f>
        <v>181823.01003083689</v>
      </c>
      <c r="R185" s="50">
        <f t="shared" si="45"/>
        <v>287.11072639154696</v>
      </c>
      <c r="S185" s="52">
        <f t="shared" si="54"/>
        <v>574.22145278309392</v>
      </c>
      <c r="T185" s="52">
        <f t="shared" si="54"/>
        <v>1263.6699197143162</v>
      </c>
      <c r="U185" s="52">
        <f t="shared" si="46"/>
        <v>19529.726029007743</v>
      </c>
      <c r="V185" s="52">
        <f t="shared" si="39"/>
        <v>39059.452058015486</v>
      </c>
      <c r="W185" s="52">
        <f t="shared" si="39"/>
        <v>85956.827992078135</v>
      </c>
      <c r="X185" s="52">
        <f t="shared" si="47"/>
        <v>6564.3013559160881</v>
      </c>
      <c r="Y185" s="52">
        <f t="shared" si="40"/>
        <v>13128.602711832176</v>
      </c>
      <c r="Z185" s="52">
        <f t="shared" si="40"/>
        <v>28891.676293899982</v>
      </c>
      <c r="AA185" s="52">
        <f t="shared" si="48"/>
        <v>11792.195229995265</v>
      </c>
      <c r="AB185" s="52">
        <f t="shared" si="41"/>
        <v>23584.390459990529</v>
      </c>
      <c r="AC185" s="52">
        <f t="shared" si="41"/>
        <v>51901.378213302392</v>
      </c>
      <c r="AD185" s="52">
        <f t="shared" si="49"/>
        <v>3137.5625423651786</v>
      </c>
      <c r="AE185" s="52">
        <f t="shared" si="42"/>
        <v>6275.1250847303572</v>
      </c>
      <c r="AF185" s="52">
        <f t="shared" si="42"/>
        <v>13809.457611842059</v>
      </c>
    </row>
    <row r="186" spans="1:32" ht="15">
      <c r="A186" s="2" t="s">
        <v>206</v>
      </c>
      <c r="B186" s="34">
        <v>77.971999999999994</v>
      </c>
      <c r="C186" s="27">
        <v>23.37</v>
      </c>
      <c r="D186" s="27">
        <f t="shared" si="43"/>
        <v>16.672615999999998</v>
      </c>
      <c r="E186" s="44">
        <v>0.2</v>
      </c>
      <c r="F186" s="28">
        <f>D186*'COVID-19'!F185*E186*$AI$3/1000</f>
        <v>1421627.8765403295</v>
      </c>
      <c r="G186" s="49">
        <v>25</v>
      </c>
      <c r="H186" s="38">
        <v>3</v>
      </c>
      <c r="I186" s="38">
        <v>26.5</v>
      </c>
      <c r="J186" s="46">
        <v>53</v>
      </c>
      <c r="K186" s="46">
        <v>63</v>
      </c>
      <c r="L186" s="187">
        <f t="shared" si="44"/>
        <v>1.1045608099999999</v>
      </c>
      <c r="M186" s="51">
        <f t="shared" si="52"/>
        <v>2.2091216199999999</v>
      </c>
      <c r="N186" s="51">
        <f t="shared" si="53"/>
        <v>2.6259370199999998</v>
      </c>
      <c r="O186" s="46">
        <f>L186*$AI$3*'COVID-19'!F185*E186/1000</f>
        <v>94182.846820796854</v>
      </c>
      <c r="P186" s="50">
        <f>M186*$AI$3*'COVID-19'!F185*E186/1000</f>
        <v>188365.69364159371</v>
      </c>
      <c r="Q186" s="50">
        <f>N186*$AI$3*'COVID-19'!F185*E186/1000</f>
        <v>223906.39055510188</v>
      </c>
      <c r="R186" s="50">
        <f t="shared" si="45"/>
        <v>654.57078540453813</v>
      </c>
      <c r="S186" s="52">
        <f t="shared" si="54"/>
        <v>1309.1415708090763</v>
      </c>
      <c r="T186" s="52">
        <f t="shared" si="54"/>
        <v>1556.149414357958</v>
      </c>
      <c r="U186" s="52">
        <f t="shared" si="46"/>
        <v>44524.940834531706</v>
      </c>
      <c r="V186" s="52">
        <f t="shared" si="39"/>
        <v>89049.881669063412</v>
      </c>
      <c r="W186" s="52">
        <f t="shared" si="39"/>
        <v>105851.74613492441</v>
      </c>
      <c r="X186" s="52">
        <f t="shared" si="47"/>
        <v>14965.654359824621</v>
      </c>
      <c r="Y186" s="52">
        <f t="shared" si="40"/>
        <v>29931.308719649242</v>
      </c>
      <c r="Z186" s="52">
        <f t="shared" si="40"/>
        <v>35578.725459205692</v>
      </c>
      <c r="AA186" s="52">
        <f t="shared" si="48"/>
        <v>26884.493624996463</v>
      </c>
      <c r="AB186" s="52">
        <f t="shared" si="41"/>
        <v>53768.987249992926</v>
      </c>
      <c r="AC186" s="52">
        <f t="shared" si="41"/>
        <v>63914.079183953836</v>
      </c>
      <c r="AD186" s="52">
        <f t="shared" si="49"/>
        <v>7153.1872160395214</v>
      </c>
      <c r="AE186" s="52">
        <f t="shared" si="42"/>
        <v>14306.374432079043</v>
      </c>
      <c r="AF186" s="52">
        <f t="shared" si="42"/>
        <v>17005.690362659989</v>
      </c>
    </row>
    <row r="187" spans="1:32" ht="15">
      <c r="A187" s="2" t="s">
        <v>207</v>
      </c>
      <c r="B187" s="34">
        <v>81.320999999999998</v>
      </c>
      <c r="C187" s="27">
        <v>5.55</v>
      </c>
      <c r="D187" s="27">
        <f t="shared" si="43"/>
        <v>5.7179880000000001</v>
      </c>
      <c r="E187" s="44">
        <v>0.2</v>
      </c>
      <c r="F187" s="28">
        <f>D187*'COVID-19'!F186*E187*$AI$3/1000</f>
        <v>4462588.3028939869</v>
      </c>
      <c r="G187" s="49">
        <v>25</v>
      </c>
      <c r="H187" s="38">
        <v>1</v>
      </c>
      <c r="I187" s="38">
        <v>0</v>
      </c>
      <c r="J187" s="46">
        <v>0</v>
      </c>
      <c r="K187" s="46">
        <v>5</v>
      </c>
      <c r="L187" s="187">
        <f t="shared" si="44"/>
        <v>0</v>
      </c>
      <c r="M187" s="51">
        <f t="shared" si="52"/>
        <v>0</v>
      </c>
      <c r="N187" s="51">
        <f t="shared" si="53"/>
        <v>7.1474850000000006E-2</v>
      </c>
      <c r="O187" s="46">
        <f>L187*$AI$3*'COVID-19'!F186*E187/1000</f>
        <v>0</v>
      </c>
      <c r="P187" s="50">
        <f>M187*$AI$3*'COVID-19'!F186*E187/1000</f>
        <v>0</v>
      </c>
      <c r="Q187" s="50">
        <f>N187*$AI$3*'COVID-19'!F186*E187/1000</f>
        <v>55782.353786174834</v>
      </c>
      <c r="R187" s="50">
        <f t="shared" si="45"/>
        <v>0</v>
      </c>
      <c r="S187" s="52">
        <f t="shared" si="54"/>
        <v>0</v>
      </c>
      <c r="T187" s="52">
        <f t="shared" si="54"/>
        <v>387.68735881391507</v>
      </c>
      <c r="U187" s="52">
        <f t="shared" si="46"/>
        <v>0</v>
      </c>
      <c r="V187" s="52">
        <f t="shared" si="39"/>
        <v>0</v>
      </c>
      <c r="W187" s="52">
        <f t="shared" si="39"/>
        <v>26371.107752414151</v>
      </c>
      <c r="X187" s="52">
        <f t="shared" si="47"/>
        <v>0</v>
      </c>
      <c r="Y187" s="52">
        <f t="shared" si="40"/>
        <v>0</v>
      </c>
      <c r="Z187" s="52">
        <f t="shared" si="40"/>
        <v>8863.816016623181</v>
      </c>
      <c r="AA187" s="52">
        <f t="shared" si="48"/>
        <v>0</v>
      </c>
      <c r="AB187" s="52">
        <f t="shared" si="41"/>
        <v>0</v>
      </c>
      <c r="AC187" s="52">
        <f t="shared" si="41"/>
        <v>15923.072888263609</v>
      </c>
      <c r="AD187" s="52">
        <f t="shared" si="49"/>
        <v>0</v>
      </c>
      <c r="AE187" s="52">
        <f t="shared" si="42"/>
        <v>0</v>
      </c>
      <c r="AF187" s="52">
        <f t="shared" si="42"/>
        <v>4236.6697700599789</v>
      </c>
    </row>
    <row r="188" spans="1:32" ht="15">
      <c r="A188" s="2" t="s">
        <v>208</v>
      </c>
      <c r="B188" s="34">
        <v>78.861999999999995</v>
      </c>
      <c r="C188" s="27">
        <v>15.52</v>
      </c>
      <c r="D188" s="27">
        <f t="shared" si="43"/>
        <v>11.830535999999999</v>
      </c>
      <c r="E188" s="44">
        <v>0.2</v>
      </c>
      <c r="F188" s="28">
        <f>D188*'COVID-19'!F187*E188*$AI$3/1000</f>
        <v>54812367.588805519</v>
      </c>
      <c r="G188" s="49">
        <v>25</v>
      </c>
      <c r="H188" s="38">
        <v>1</v>
      </c>
      <c r="I188" s="38">
        <v>0</v>
      </c>
      <c r="J188" s="46">
        <v>0</v>
      </c>
      <c r="K188" s="46">
        <v>5</v>
      </c>
      <c r="L188" s="187">
        <f t="shared" si="44"/>
        <v>0</v>
      </c>
      <c r="M188" s="51">
        <f t="shared" si="52"/>
        <v>0</v>
      </c>
      <c r="N188" s="51">
        <f t="shared" si="53"/>
        <v>0.1478817</v>
      </c>
      <c r="O188" s="46">
        <f>L188*$AI$3*'COVID-19'!F187*E188/1000</f>
        <v>0</v>
      </c>
      <c r="P188" s="50">
        <f>M188*$AI$3*'COVID-19'!F187*E188/1000</f>
        <v>0</v>
      </c>
      <c r="Q188" s="50">
        <f>N188*$AI$3*'COVID-19'!F187*E188/1000</f>
        <v>685154.59486006899</v>
      </c>
      <c r="R188" s="50">
        <f t="shared" si="45"/>
        <v>0</v>
      </c>
      <c r="S188" s="52">
        <f t="shared" si="54"/>
        <v>0</v>
      </c>
      <c r="T188" s="52">
        <f t="shared" si="54"/>
        <v>4761.8244342774797</v>
      </c>
      <c r="U188" s="52">
        <f t="shared" si="46"/>
        <v>0</v>
      </c>
      <c r="V188" s="52">
        <f t="shared" si="39"/>
        <v>0</v>
      </c>
      <c r="W188" s="52">
        <f t="shared" si="39"/>
        <v>323906.8347200976</v>
      </c>
      <c r="X188" s="52">
        <f t="shared" si="47"/>
        <v>0</v>
      </c>
      <c r="Y188" s="52">
        <f t="shared" si="40"/>
        <v>0</v>
      </c>
      <c r="Z188" s="52">
        <f t="shared" si="40"/>
        <v>108871.06512326495</v>
      </c>
      <c r="AA188" s="52">
        <f t="shared" si="48"/>
        <v>0</v>
      </c>
      <c r="AB188" s="52">
        <f t="shared" si="41"/>
        <v>0</v>
      </c>
      <c r="AC188" s="52">
        <f t="shared" si="41"/>
        <v>195577.37910280671</v>
      </c>
      <c r="AD188" s="52">
        <f t="shared" si="49"/>
        <v>0</v>
      </c>
      <c r="AE188" s="52">
        <f t="shared" si="42"/>
        <v>0</v>
      </c>
      <c r="AF188" s="52">
        <f t="shared" si="42"/>
        <v>52037.491479622237</v>
      </c>
    </row>
    <row r="189" spans="1:32" ht="15">
      <c r="A189" s="2" t="s">
        <v>209</v>
      </c>
      <c r="B189" s="34">
        <v>77.911000000000001</v>
      </c>
      <c r="C189" s="27">
        <v>1.9</v>
      </c>
      <c r="D189" s="27">
        <f t="shared" si="43"/>
        <v>3.3595079999999999</v>
      </c>
      <c r="E189" s="44">
        <v>0.2</v>
      </c>
      <c r="F189" s="28">
        <f>D189*'COVID-19'!F188*E189*$AI$3/1000</f>
        <v>155102.0972633904</v>
      </c>
      <c r="G189" s="49">
        <v>25</v>
      </c>
      <c r="H189" s="38">
        <v>2</v>
      </c>
      <c r="I189" s="38">
        <v>11.5</v>
      </c>
      <c r="J189" s="46">
        <v>23</v>
      </c>
      <c r="K189" s="46">
        <v>33</v>
      </c>
      <c r="L189" s="187">
        <f t="shared" si="44"/>
        <v>9.6585854999999998E-2</v>
      </c>
      <c r="M189" s="51">
        <f t="shared" si="52"/>
        <v>0.19317171</v>
      </c>
      <c r="N189" s="51">
        <f t="shared" si="53"/>
        <v>0.27715940999999999</v>
      </c>
      <c r="O189" s="46">
        <f>L189*$AI$3*'COVID-19'!F188*E189/1000</f>
        <v>4459.1852963224746</v>
      </c>
      <c r="P189" s="50">
        <f>M189*$AI$3*'COVID-19'!F188*E189/1000</f>
        <v>8918.3705926449493</v>
      </c>
      <c r="Q189" s="50">
        <f>N189*$AI$3*'COVID-19'!F188*E189/1000</f>
        <v>12795.923024229709</v>
      </c>
      <c r="R189" s="50">
        <f t="shared" si="45"/>
        <v>30.991337809441198</v>
      </c>
      <c r="S189" s="52">
        <f t="shared" si="54"/>
        <v>61.982675618882396</v>
      </c>
      <c r="T189" s="52">
        <f t="shared" si="54"/>
        <v>88.931665018396473</v>
      </c>
      <c r="U189" s="52">
        <f t="shared" si="46"/>
        <v>2108.0798488364499</v>
      </c>
      <c r="V189" s="52">
        <f t="shared" si="39"/>
        <v>4216.1596976728997</v>
      </c>
      <c r="W189" s="52">
        <f t="shared" si="39"/>
        <v>6049.2726097045943</v>
      </c>
      <c r="X189" s="52">
        <f t="shared" si="47"/>
        <v>708.56454358564122</v>
      </c>
      <c r="Y189" s="52">
        <f t="shared" si="40"/>
        <v>1417.1290871712824</v>
      </c>
      <c r="Z189" s="52">
        <f t="shared" si="40"/>
        <v>2033.2721685501008</v>
      </c>
      <c r="AA189" s="52">
        <f t="shared" si="48"/>
        <v>1272.8744428352504</v>
      </c>
      <c r="AB189" s="52">
        <f t="shared" si="41"/>
        <v>2545.7488856705008</v>
      </c>
      <c r="AC189" s="52">
        <f t="shared" si="41"/>
        <v>3652.5962272663705</v>
      </c>
      <c r="AD189" s="52">
        <f t="shared" si="49"/>
        <v>338.67512325569191</v>
      </c>
      <c r="AE189" s="52">
        <f t="shared" si="42"/>
        <v>677.35024651138383</v>
      </c>
      <c r="AF189" s="52">
        <f t="shared" si="42"/>
        <v>971.85035369024638</v>
      </c>
    </row>
    <row r="190" spans="1:32" ht="15">
      <c r="A190" s="2" t="s">
        <v>210</v>
      </c>
      <c r="B190" s="34">
        <v>71.724999999999994</v>
      </c>
      <c r="C190" s="27">
        <v>3.48</v>
      </c>
      <c r="D190" s="27">
        <f t="shared" si="43"/>
        <v>4.1658999999999997</v>
      </c>
      <c r="E190" s="44">
        <v>0.2</v>
      </c>
      <c r="F190" s="28">
        <f>D190*'COVID-19'!F189*E190*$AI$3/1000</f>
        <v>75049.085093679998</v>
      </c>
      <c r="G190" s="49">
        <v>25</v>
      </c>
      <c r="H190" s="38">
        <v>3</v>
      </c>
      <c r="I190" s="38">
        <v>26.5</v>
      </c>
      <c r="J190" s="46">
        <v>53</v>
      </c>
      <c r="K190" s="47">
        <v>84.182096928571454</v>
      </c>
      <c r="L190" s="187">
        <f t="shared" si="44"/>
        <v>0.27599087499999997</v>
      </c>
      <c r="M190" s="51">
        <f t="shared" si="52"/>
        <v>0.55198174999999994</v>
      </c>
      <c r="N190" s="51">
        <f t="shared" si="53"/>
        <v>0.87673549398683959</v>
      </c>
      <c r="O190" s="46">
        <f>L190*$AI$3*'COVID-19'!F189*E190/1000</f>
        <v>4972.0018874563011</v>
      </c>
      <c r="P190" s="50">
        <f>M190*$AI$3*'COVID-19'!F189*E190/1000</f>
        <v>9944.0037749126022</v>
      </c>
      <c r="Q190" s="50">
        <f>N190*$AI$3*'COVID-19'!F189*E190/1000</f>
        <v>15794.473389391944</v>
      </c>
      <c r="R190" s="50">
        <f t="shared" si="45"/>
        <v>34.555413117821288</v>
      </c>
      <c r="S190" s="52">
        <f t="shared" si="54"/>
        <v>69.110826235642577</v>
      </c>
      <c r="T190" s="52">
        <f t="shared" si="54"/>
        <v>109.77159005627399</v>
      </c>
      <c r="U190" s="52">
        <f t="shared" si="46"/>
        <v>2350.5138922949664</v>
      </c>
      <c r="V190" s="52">
        <f t="shared" si="39"/>
        <v>4701.0277845899327</v>
      </c>
      <c r="W190" s="52">
        <f t="shared" si="39"/>
        <v>7466.8372948350407</v>
      </c>
      <c r="X190" s="52">
        <f t="shared" si="47"/>
        <v>790.05109991680627</v>
      </c>
      <c r="Y190" s="52">
        <f t="shared" si="40"/>
        <v>1580.1021998336125</v>
      </c>
      <c r="Z190" s="52">
        <f t="shared" si="40"/>
        <v>2509.7418215743801</v>
      </c>
      <c r="AA190" s="52">
        <f t="shared" si="48"/>
        <v>1419.2579387744013</v>
      </c>
      <c r="AB190" s="52">
        <f t="shared" si="41"/>
        <v>2838.5158775488026</v>
      </c>
      <c r="AC190" s="52">
        <f t="shared" si="41"/>
        <v>4508.5324290019307</v>
      </c>
      <c r="AD190" s="52">
        <f t="shared" si="49"/>
        <v>377.62354335230606</v>
      </c>
      <c r="AE190" s="52">
        <f t="shared" si="42"/>
        <v>755.24708670461212</v>
      </c>
      <c r="AF190" s="52">
        <f t="shared" si="42"/>
        <v>1199.5902539243182</v>
      </c>
    </row>
    <row r="191" spans="1:32" ht="15">
      <c r="A191" s="2" t="s">
        <v>211</v>
      </c>
      <c r="B191" s="34">
        <v>72.063999999999993</v>
      </c>
      <c r="C191" s="27">
        <v>0.49</v>
      </c>
      <c r="D191" s="27">
        <f t="shared" si="43"/>
        <v>2.3215919999999999</v>
      </c>
      <c r="E191" s="44">
        <v>0.2</v>
      </c>
      <c r="F191" s="28">
        <f>D191*'COVID-19'!F190*E191*$AI$3/1000</f>
        <v>90892.795116614405</v>
      </c>
      <c r="G191" s="49">
        <v>25</v>
      </c>
      <c r="H191" s="38">
        <v>2</v>
      </c>
      <c r="I191" s="38">
        <v>11.5</v>
      </c>
      <c r="J191" s="46">
        <v>23</v>
      </c>
      <c r="K191" s="46">
        <v>33</v>
      </c>
      <c r="L191" s="187">
        <f t="shared" si="44"/>
        <v>6.6745769999999996E-2</v>
      </c>
      <c r="M191" s="51">
        <f t="shared" si="52"/>
        <v>0.13349153999999999</v>
      </c>
      <c r="N191" s="51">
        <f t="shared" si="53"/>
        <v>0.19153133999999999</v>
      </c>
      <c r="O191" s="46">
        <f>L191*$AI$3*'COVID-19'!F190*E191/1000</f>
        <v>2613.1678596026641</v>
      </c>
      <c r="P191" s="50">
        <f>M191*$AI$3*'COVID-19'!F190*E191/1000</f>
        <v>5226.3357192053281</v>
      </c>
      <c r="Q191" s="50">
        <f>N191*$AI$3*'COVID-19'!F190*E191/1000</f>
        <v>7498.6555971206872</v>
      </c>
      <c r="R191" s="50">
        <f t="shared" si="45"/>
        <v>18.161516624238512</v>
      </c>
      <c r="S191" s="52">
        <f t="shared" si="54"/>
        <v>36.323033248477024</v>
      </c>
      <c r="T191" s="52">
        <f t="shared" si="54"/>
        <v>52.115656399988772</v>
      </c>
      <c r="U191" s="52">
        <f t="shared" si="46"/>
        <v>1235.3751056271594</v>
      </c>
      <c r="V191" s="52">
        <f t="shared" si="39"/>
        <v>2470.7502112543189</v>
      </c>
      <c r="W191" s="52">
        <f t="shared" si="39"/>
        <v>3544.9894335388049</v>
      </c>
      <c r="X191" s="52">
        <f t="shared" si="47"/>
        <v>415.23237289086336</v>
      </c>
      <c r="Y191" s="52">
        <f t="shared" si="40"/>
        <v>830.46474578172672</v>
      </c>
      <c r="Z191" s="52">
        <f t="shared" si="40"/>
        <v>1191.5363743824773</v>
      </c>
      <c r="AA191" s="52">
        <f t="shared" si="48"/>
        <v>745.92876552358052</v>
      </c>
      <c r="AB191" s="52">
        <f t="shared" si="41"/>
        <v>1491.857531047161</v>
      </c>
      <c r="AC191" s="52">
        <f t="shared" si="41"/>
        <v>2140.4912401981001</v>
      </c>
      <c r="AD191" s="52">
        <f t="shared" si="49"/>
        <v>198.47009893682232</v>
      </c>
      <c r="AE191" s="52">
        <f t="shared" si="42"/>
        <v>396.94019787364465</v>
      </c>
      <c r="AF191" s="52">
        <f t="shared" si="42"/>
        <v>569.52289260131624</v>
      </c>
    </row>
    <row r="192" spans="1:32" ht="15">
      <c r="A192" s="2" t="s">
        <v>212</v>
      </c>
      <c r="B192" s="34">
        <v>75.400000000000006</v>
      </c>
      <c r="C192" s="27">
        <v>5.89</v>
      </c>
      <c r="D192" s="27">
        <f t="shared" si="43"/>
        <v>5.7629999999999999</v>
      </c>
      <c r="E192" s="44">
        <v>0.2</v>
      </c>
      <c r="F192" s="28">
        <f>D192*'COVID-19'!F191*E192*$AI$3/1000</f>
        <v>241104.85484340004</v>
      </c>
      <c r="G192" s="49">
        <v>25</v>
      </c>
      <c r="H192" s="38">
        <v>3</v>
      </c>
      <c r="I192" s="38">
        <v>26.5</v>
      </c>
      <c r="J192" s="46">
        <v>53</v>
      </c>
      <c r="K192" s="47">
        <v>87.918342299999992</v>
      </c>
      <c r="L192" s="187">
        <f t="shared" si="44"/>
        <v>0.38179875000000002</v>
      </c>
      <c r="M192" s="51">
        <f t="shared" si="52"/>
        <v>0.76359750000000004</v>
      </c>
      <c r="N192" s="51">
        <f t="shared" si="53"/>
        <v>1.2666835166872499</v>
      </c>
      <c r="O192" s="46">
        <f>L192*$AI$3*'COVID-19'!F191*E192/1000</f>
        <v>15973.196633375252</v>
      </c>
      <c r="P192" s="50">
        <f>M192*$AI$3*'COVID-19'!F191*E192/1000</f>
        <v>31946.393266750503</v>
      </c>
      <c r="Q192" s="50">
        <f>N192*$AI$3*'COVID-19'!F191*E192/1000</f>
        <v>52993.847895784631</v>
      </c>
      <c r="R192" s="50">
        <f t="shared" si="45"/>
        <v>111.01371660195798</v>
      </c>
      <c r="S192" s="52">
        <f t="shared" si="54"/>
        <v>222.02743320391596</v>
      </c>
      <c r="T192" s="52">
        <f t="shared" si="54"/>
        <v>368.30724287570314</v>
      </c>
      <c r="U192" s="52">
        <f t="shared" si="46"/>
        <v>7551.3287084281501</v>
      </c>
      <c r="V192" s="52">
        <f t="shared" si="39"/>
        <v>15102.6574168563</v>
      </c>
      <c r="W192" s="52">
        <f t="shared" si="39"/>
        <v>25052.841592732184</v>
      </c>
      <c r="X192" s="52">
        <f t="shared" si="47"/>
        <v>2538.1409450433275</v>
      </c>
      <c r="Y192" s="52">
        <f t="shared" si="40"/>
        <v>5076.281890086655</v>
      </c>
      <c r="Z192" s="52">
        <f t="shared" si="40"/>
        <v>8420.7224306401786</v>
      </c>
      <c r="AA192" s="52">
        <f t="shared" si="48"/>
        <v>4559.5489789969661</v>
      </c>
      <c r="AB192" s="52">
        <f t="shared" si="41"/>
        <v>9119.0979579939321</v>
      </c>
      <c r="AC192" s="52">
        <f t="shared" si="41"/>
        <v>15127.093881851724</v>
      </c>
      <c r="AD192" s="52">
        <f t="shared" si="49"/>
        <v>1213.1642843048503</v>
      </c>
      <c r="AE192" s="52">
        <f t="shared" si="42"/>
        <v>2426.3285686097006</v>
      </c>
      <c r="AF192" s="52">
        <f t="shared" si="42"/>
        <v>4024.8827476848423</v>
      </c>
    </row>
    <row r="193" spans="1:32" ht="15">
      <c r="A193" s="2" t="s">
        <v>213</v>
      </c>
      <c r="B193" s="34">
        <v>66.125</v>
      </c>
      <c r="C193" s="27">
        <v>0.94</v>
      </c>
      <c r="D193" s="27">
        <f t="shared" si="43"/>
        <v>2.4343000000000004</v>
      </c>
      <c r="E193" s="44">
        <v>0.2</v>
      </c>
      <c r="F193" s="28">
        <f>D193*'COVID-19'!F192*E193*$AI$3/1000</f>
        <v>2197.1548757400005</v>
      </c>
      <c r="G193" s="49">
        <v>25</v>
      </c>
      <c r="H193" s="38">
        <v>4</v>
      </c>
      <c r="I193" s="38">
        <v>33</v>
      </c>
      <c r="J193" s="46">
        <v>66</v>
      </c>
      <c r="K193" s="46">
        <v>76</v>
      </c>
      <c r="L193" s="187">
        <f t="shared" si="44"/>
        <v>0.20082975000000003</v>
      </c>
      <c r="M193" s="51">
        <f t="shared" si="52"/>
        <v>0.40165950000000006</v>
      </c>
      <c r="N193" s="51">
        <f t="shared" si="53"/>
        <v>0.46251700000000007</v>
      </c>
      <c r="O193" s="46">
        <f>L193*$AI$3*'COVID-19'!F192*E193/1000</f>
        <v>181.26527724855003</v>
      </c>
      <c r="P193" s="50">
        <f>M193*$AI$3*'COVID-19'!F192*E193/1000</f>
        <v>362.53055449710007</v>
      </c>
      <c r="Q193" s="50">
        <f>N193*$AI$3*'COVID-19'!F192*E193/1000</f>
        <v>417.45942639060007</v>
      </c>
      <c r="R193" s="50">
        <f t="shared" si="45"/>
        <v>1.2597936768774227</v>
      </c>
      <c r="S193" s="52">
        <f t="shared" si="54"/>
        <v>2.5195873537548454</v>
      </c>
      <c r="T193" s="52">
        <f t="shared" si="54"/>
        <v>2.9013430134146705</v>
      </c>
      <c r="U193" s="52">
        <f t="shared" si="46"/>
        <v>85.693159819252031</v>
      </c>
      <c r="V193" s="52">
        <f t="shared" si="39"/>
        <v>171.38631963850406</v>
      </c>
      <c r="W193" s="52">
        <f t="shared" si="39"/>
        <v>197.35394382615618</v>
      </c>
      <c r="X193" s="52">
        <f t="shared" si="47"/>
        <v>28.803052554794604</v>
      </c>
      <c r="Y193" s="52">
        <f t="shared" si="40"/>
        <v>57.606105109589208</v>
      </c>
      <c r="Z193" s="52">
        <f t="shared" si="40"/>
        <v>66.334302853466355</v>
      </c>
      <c r="AA193" s="52">
        <f t="shared" si="48"/>
        <v>51.742173390598609</v>
      </c>
      <c r="AB193" s="52">
        <f t="shared" si="41"/>
        <v>103.48434678119722</v>
      </c>
      <c r="AC193" s="52">
        <f t="shared" si="41"/>
        <v>119.16379326319681</v>
      </c>
      <c r="AD193" s="52">
        <f t="shared" si="49"/>
        <v>13.767097807027374</v>
      </c>
      <c r="AE193" s="52">
        <f t="shared" si="42"/>
        <v>27.534195614054749</v>
      </c>
      <c r="AF193" s="52">
        <f t="shared" si="42"/>
        <v>31.706043434366073</v>
      </c>
    </row>
    <row r="194" spans="1:32" ht="15">
      <c r="A194" s="2" t="s">
        <v>214</v>
      </c>
      <c r="B194" s="34">
        <v>63.886000000000003</v>
      </c>
      <c r="C194" s="27">
        <v>0.26</v>
      </c>
      <c r="D194" s="27">
        <f t="shared" si="43"/>
        <v>1.9500080000000002</v>
      </c>
      <c r="E194" s="44">
        <v>0.2</v>
      </c>
      <c r="F194" s="28">
        <f>D194*'COVID-19'!F193*E194*$AI$3/1000</f>
        <v>47944.436804318408</v>
      </c>
      <c r="G194" s="49">
        <v>25</v>
      </c>
      <c r="H194" s="38">
        <v>4</v>
      </c>
      <c r="I194" s="38">
        <v>33</v>
      </c>
      <c r="J194" s="46">
        <v>66</v>
      </c>
      <c r="K194" s="48">
        <v>84.182096928571454</v>
      </c>
      <c r="L194" s="187">
        <f t="shared" si="44"/>
        <v>0.16087566000000003</v>
      </c>
      <c r="M194" s="51">
        <f t="shared" si="52"/>
        <v>0.32175132000000006</v>
      </c>
      <c r="N194" s="51">
        <f t="shared" si="53"/>
        <v>0.41038940616872449</v>
      </c>
      <c r="O194" s="46">
        <f>L194*$AI$3*'COVID-19'!F193*E194/1000</f>
        <v>3955.4160363562687</v>
      </c>
      <c r="P194" s="50">
        <f>M194*$AI$3*'COVID-19'!F193*E194/1000</f>
        <v>7910.8320727125374</v>
      </c>
      <c r="Q194" s="50">
        <f>N194*$AI$3*'COVID-19'!F193*E194/1000</f>
        <v>10090.158065617254</v>
      </c>
      <c r="R194" s="50">
        <f t="shared" si="45"/>
        <v>27.490141452676067</v>
      </c>
      <c r="S194" s="52">
        <f t="shared" si="54"/>
        <v>54.980282905352134</v>
      </c>
      <c r="T194" s="52">
        <f t="shared" si="54"/>
        <v>70.126598556039909</v>
      </c>
      <c r="U194" s="52">
        <f t="shared" si="46"/>
        <v>1869.9229311874258</v>
      </c>
      <c r="V194" s="52">
        <f t="shared" si="39"/>
        <v>3739.8458623748515</v>
      </c>
      <c r="W194" s="52">
        <f t="shared" si="39"/>
        <v>4770.1222255205566</v>
      </c>
      <c r="X194" s="52">
        <f t="shared" si="47"/>
        <v>628.51560817701113</v>
      </c>
      <c r="Y194" s="52">
        <f t="shared" si="40"/>
        <v>1257.0312163540223</v>
      </c>
      <c r="Z194" s="52">
        <f t="shared" si="40"/>
        <v>1603.3261166265816</v>
      </c>
      <c r="AA194" s="52">
        <f t="shared" si="48"/>
        <v>1129.0735075778969</v>
      </c>
      <c r="AB194" s="52">
        <f t="shared" si="41"/>
        <v>2258.1470151557937</v>
      </c>
      <c r="AC194" s="52">
        <f t="shared" si="41"/>
        <v>2880.2356198304456</v>
      </c>
      <c r="AD194" s="52">
        <f t="shared" si="49"/>
        <v>300.41384796125863</v>
      </c>
      <c r="AE194" s="52">
        <f t="shared" si="42"/>
        <v>600.82769592251725</v>
      </c>
      <c r="AF194" s="52">
        <f t="shared" si="42"/>
        <v>766.34750508363038</v>
      </c>
    </row>
    <row r="195" spans="1:32" ht="15">
      <c r="A195" s="2" t="s">
        <v>215</v>
      </c>
      <c r="B195" s="34">
        <v>61.49</v>
      </c>
      <c r="C195" s="27">
        <v>0.72</v>
      </c>
      <c r="D195" s="27">
        <f t="shared" si="43"/>
        <v>2.16812</v>
      </c>
      <c r="E195" s="44">
        <v>0.2</v>
      </c>
      <c r="F195" s="28">
        <f>D195*'COVID-19'!F194*E195*$AI$3/1000</f>
        <v>31964.095359647999</v>
      </c>
      <c r="G195" s="49">
        <v>25</v>
      </c>
      <c r="H195" s="38">
        <v>4</v>
      </c>
      <c r="I195" s="38">
        <v>33</v>
      </c>
      <c r="J195" s="46">
        <v>66</v>
      </c>
      <c r="K195" s="48">
        <v>84.182096928571454</v>
      </c>
      <c r="L195" s="187">
        <f t="shared" si="44"/>
        <v>0.17886990000000003</v>
      </c>
      <c r="M195" s="51">
        <f t="shared" si="52"/>
        <v>0.35773980000000005</v>
      </c>
      <c r="N195" s="51">
        <f t="shared" si="53"/>
        <v>0.45629221998193586</v>
      </c>
      <c r="O195" s="46">
        <f>L195*$AI$3*'COVID-19'!F194*E195/1000</f>
        <v>2637.0378671709605</v>
      </c>
      <c r="P195" s="50">
        <f>M195*$AI$3*'COVID-19'!F194*E195/1000</f>
        <v>5274.0757343419209</v>
      </c>
      <c r="Q195" s="50">
        <f>N195*$AI$3*'COVID-19'!F194*E195/1000</f>
        <v>6727.011434499972</v>
      </c>
      <c r="R195" s="50">
        <f t="shared" si="45"/>
        <v>18.327413176838174</v>
      </c>
      <c r="S195" s="52">
        <f t="shared" si="54"/>
        <v>36.654826353676349</v>
      </c>
      <c r="T195" s="52">
        <f t="shared" si="54"/>
        <v>46.752729469774806</v>
      </c>
      <c r="U195" s="52">
        <f t="shared" si="46"/>
        <v>1246.6596517050714</v>
      </c>
      <c r="V195" s="52">
        <f t="shared" ref="V195:W195" si="55">P195*$AI$5/100</f>
        <v>2493.3193034101428</v>
      </c>
      <c r="W195" s="52">
        <f t="shared" si="55"/>
        <v>3180.1946556598618</v>
      </c>
      <c r="X195" s="52">
        <f t="shared" si="47"/>
        <v>419.02531709346562</v>
      </c>
      <c r="Y195" s="52">
        <f t="shared" ref="Y195:Z195" si="56">P195*$AI$6/100</f>
        <v>838.05063418693123</v>
      </c>
      <c r="Z195" s="52">
        <f t="shared" si="56"/>
        <v>1068.9221169420455</v>
      </c>
      <c r="AA195" s="52">
        <f t="shared" si="48"/>
        <v>752.7424591839507</v>
      </c>
      <c r="AB195" s="52">
        <f t="shared" ref="AB195:AC195" si="57">P195*$AI$7/100</f>
        <v>1505.4849183679014</v>
      </c>
      <c r="AC195" s="52">
        <f t="shared" si="57"/>
        <v>1920.2254139780171</v>
      </c>
      <c r="AD195" s="52">
        <f t="shared" si="49"/>
        <v>200.28302601163443</v>
      </c>
      <c r="AE195" s="52">
        <f t="shared" ref="AE195:AF195" si="58">P195*$AI$8/100</f>
        <v>400.56605202326887</v>
      </c>
      <c r="AF195" s="52">
        <f t="shared" si="58"/>
        <v>510.91651845027286</v>
      </c>
    </row>
    <row r="196" spans="1:32" ht="15">
      <c r="B196" s="1"/>
      <c r="C196" s="32"/>
      <c r="F196" s="33"/>
      <c r="G196" s="39"/>
      <c r="H196" s="40"/>
      <c r="I196" s="40"/>
      <c r="J196" s="45"/>
      <c r="K196" s="41"/>
      <c r="L196" s="41"/>
      <c r="M196" s="39"/>
      <c r="N196" s="41"/>
      <c r="O196" s="41"/>
      <c r="P196" s="42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</row>
    <row r="197" spans="1:32"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</row>
  </sheetData>
  <mergeCells count="16"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L1:N1"/>
    <mergeCell ref="AD1:AF1"/>
    <mergeCell ref="O1:Q1"/>
    <mergeCell ref="R1:T1"/>
    <mergeCell ref="U1:W1"/>
    <mergeCell ref="X1:Z1"/>
    <mergeCell ref="AA1:AC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7"/>
  <sheetViews>
    <sheetView zoomScaleNormal="100" workbookViewId="0">
      <pane ySplit="2" topLeftCell="A3" activePane="bottomLeft" state="frozen"/>
      <selection pane="bottomLeft" activeCell="S14" sqref="S14"/>
    </sheetView>
  </sheetViews>
  <sheetFormatPr defaultRowHeight="14.25"/>
  <cols>
    <col min="1" max="1" width="27.125" customWidth="1"/>
    <col min="2" max="2" width="11.875" style="58" customWidth="1"/>
    <col min="3" max="6" width="12.125" customWidth="1"/>
    <col min="7" max="7" width="14.375" customWidth="1"/>
    <col min="8" max="19" width="12.125" customWidth="1"/>
    <col min="20" max="20" width="9" customWidth="1"/>
    <col min="21" max="21" width="6.5" customWidth="1"/>
    <col min="22" max="22" width="11.75" customWidth="1"/>
    <col min="23" max="23" width="12.5" customWidth="1"/>
  </cols>
  <sheetData>
    <row r="1" spans="1:23" ht="30" customHeight="1">
      <c r="A1" s="204" t="s">
        <v>220</v>
      </c>
      <c r="B1" s="205" t="s">
        <v>243</v>
      </c>
      <c r="C1" s="206" t="s">
        <v>342</v>
      </c>
      <c r="D1" s="206"/>
      <c r="E1" s="207" t="s">
        <v>343</v>
      </c>
      <c r="F1" s="207"/>
      <c r="G1" s="208" t="s">
        <v>339</v>
      </c>
      <c r="H1" s="209" t="s">
        <v>244</v>
      </c>
      <c r="I1" s="210"/>
      <c r="J1" s="211" t="s">
        <v>224</v>
      </c>
      <c r="K1" s="212"/>
      <c r="L1" s="202" t="s">
        <v>225</v>
      </c>
      <c r="M1" s="202"/>
      <c r="N1" s="202" t="s">
        <v>227</v>
      </c>
      <c r="O1" s="202"/>
      <c r="P1" s="202" t="s">
        <v>245</v>
      </c>
      <c r="Q1" s="202"/>
      <c r="R1" s="202" t="s">
        <v>229</v>
      </c>
      <c r="S1" s="203"/>
      <c r="T1" s="67"/>
    </row>
    <row r="2" spans="1:23" ht="15" customHeight="1">
      <c r="A2" s="204"/>
      <c r="B2" s="205"/>
      <c r="C2" s="167" t="s">
        <v>246</v>
      </c>
      <c r="D2" s="167" t="s">
        <v>247</v>
      </c>
      <c r="E2" s="167" t="s">
        <v>246</v>
      </c>
      <c r="F2" s="167" t="s">
        <v>247</v>
      </c>
      <c r="G2" s="208"/>
      <c r="H2" s="167" t="s">
        <v>248</v>
      </c>
      <c r="I2" s="167" t="s">
        <v>247</v>
      </c>
      <c r="J2" s="169" t="s">
        <v>248</v>
      </c>
      <c r="K2" s="170" t="s">
        <v>247</v>
      </c>
      <c r="L2" s="37" t="s">
        <v>248</v>
      </c>
      <c r="M2" s="37" t="s">
        <v>247</v>
      </c>
      <c r="N2" s="54" t="s">
        <v>248</v>
      </c>
      <c r="O2" s="55" t="s">
        <v>247</v>
      </c>
      <c r="P2" s="37" t="s">
        <v>248</v>
      </c>
      <c r="Q2" s="37" t="s">
        <v>247</v>
      </c>
      <c r="R2" s="54" t="s">
        <v>248</v>
      </c>
      <c r="S2" s="55" t="s">
        <v>247</v>
      </c>
      <c r="T2" s="67"/>
    </row>
    <row r="3" spans="1:23" ht="15">
      <c r="A3" s="2" t="s">
        <v>8</v>
      </c>
      <c r="B3" s="56">
        <v>154767</v>
      </c>
      <c r="C3" s="27">
        <v>2.1399999999999999E-2</v>
      </c>
      <c r="D3" s="27">
        <v>2.8400000000000002E-2</v>
      </c>
      <c r="E3" s="65">
        <v>45.5</v>
      </c>
      <c r="F3" s="65">
        <v>87.7</v>
      </c>
      <c r="G3" s="156">
        <v>58</v>
      </c>
      <c r="H3" s="155">
        <f>C3*E3/100*G3/100</f>
        <v>5.64746E-3</v>
      </c>
      <c r="I3" s="155">
        <f>D3*F3/100*G3/100</f>
        <v>1.4445944000000002E-2</v>
      </c>
      <c r="J3" s="151">
        <f t="shared" ref="J3:J34" si="0">H3*B3/1000</f>
        <v>0.87404044181999996</v>
      </c>
      <c r="K3" s="151">
        <f t="shared" ref="K3:K34" si="1">B3*I3/1000</f>
        <v>2.2357554150480006</v>
      </c>
      <c r="L3" s="64">
        <f>J3*$V$4/100</f>
        <v>0.31815072082247997</v>
      </c>
      <c r="M3" s="64">
        <f>K3*$W$4/100</f>
        <v>0.92113123099977623</v>
      </c>
      <c r="N3" s="64">
        <f>J3*$V$5/100</f>
        <v>2.0102930161859996E-2</v>
      </c>
      <c r="O3" s="64">
        <f>K3*$W$5/100</f>
        <v>5.8129640791248022E-2</v>
      </c>
      <c r="P3" s="64">
        <f>J3*$V$6/100</f>
        <v>0.16956384571307997</v>
      </c>
      <c r="Q3" s="64">
        <f>K3*$W$6/100</f>
        <v>9.8373238262112042E-2</v>
      </c>
      <c r="R3" s="64">
        <f>J3*$V$7/100</f>
        <v>0.36622294512257997</v>
      </c>
      <c r="S3" s="64">
        <f>K3*$W$7/100</f>
        <v>1.1581213049948642</v>
      </c>
      <c r="T3" s="63"/>
      <c r="U3" s="171"/>
      <c r="V3" s="59" t="s">
        <v>249</v>
      </c>
      <c r="W3" s="60" t="s">
        <v>250</v>
      </c>
    </row>
    <row r="4" spans="1:23" ht="15">
      <c r="A4" s="2" t="s">
        <v>11</v>
      </c>
      <c r="B4" s="152">
        <v>737014</v>
      </c>
      <c r="C4" s="27">
        <v>2.1399999999999999E-2</v>
      </c>
      <c r="D4" s="27">
        <v>2.8400000000000002E-2</v>
      </c>
      <c r="E4" s="65">
        <v>45.5</v>
      </c>
      <c r="F4" s="65">
        <v>87.7</v>
      </c>
      <c r="G4" s="157">
        <v>28</v>
      </c>
      <c r="H4" s="155">
        <f t="shared" ref="H4:H67" si="2">C4*E4/100*G4/100</f>
        <v>2.7263599999999997E-3</v>
      </c>
      <c r="I4" s="155">
        <f t="shared" ref="I4:I67" si="3">D4*F4/100*G4/100</f>
        <v>6.9739040000000004E-3</v>
      </c>
      <c r="J4" s="151">
        <f t="shared" si="0"/>
        <v>2.0093654890399999</v>
      </c>
      <c r="K4" s="151">
        <f t="shared" si="1"/>
        <v>5.1398648826560001</v>
      </c>
      <c r="L4" s="64">
        <f t="shared" ref="L4:L67" si="4">J4*$V$4/100</f>
        <v>0.73140903801056001</v>
      </c>
      <c r="M4" s="64">
        <f t="shared" ref="M4:M67" si="5">K4*$W$4/100</f>
        <v>2.1176243316542722</v>
      </c>
      <c r="N4" s="64">
        <f t="shared" ref="N4:N67" si="6">J4*$V$5/100</f>
        <v>4.6215406247919991E-2</v>
      </c>
      <c r="O4" s="64">
        <f t="shared" ref="O4:O67" si="7">K4*$W$5/100</f>
        <v>0.133636486949056</v>
      </c>
      <c r="P4" s="64">
        <f t="shared" ref="P4:P67" si="8">J4*$V$6/100</f>
        <v>0.38981690487375992</v>
      </c>
      <c r="Q4" s="64">
        <f t="shared" ref="Q4:Q67" si="9">K4*$W$6/100</f>
        <v>0.22615405483686402</v>
      </c>
      <c r="R4" s="64">
        <f t="shared" ref="R4:R67" si="10">J4*$V$7/100</f>
        <v>0.84192413990775994</v>
      </c>
      <c r="S4" s="64">
        <f t="shared" ref="S4:S67" si="11">K4*$W$7/100</f>
        <v>2.6624500092158083</v>
      </c>
      <c r="T4" s="63"/>
      <c r="U4" s="172" t="s">
        <v>232</v>
      </c>
      <c r="V4" s="61">
        <v>36.4</v>
      </c>
      <c r="W4" s="62">
        <v>41.2</v>
      </c>
    </row>
    <row r="5" spans="1:23" ht="15">
      <c r="A5" s="2" t="s">
        <v>14</v>
      </c>
      <c r="B5" s="56">
        <v>230553</v>
      </c>
      <c r="C5" s="27">
        <v>2.1399999999999999E-2</v>
      </c>
      <c r="D5" s="27">
        <v>2.8400000000000002E-2</v>
      </c>
      <c r="E5" s="65">
        <v>45.5</v>
      </c>
      <c r="F5" s="65">
        <v>87.7</v>
      </c>
      <c r="G5" s="157">
        <v>71</v>
      </c>
      <c r="H5" s="155">
        <f t="shared" si="2"/>
        <v>6.9132699999999991E-3</v>
      </c>
      <c r="I5" s="155">
        <f t="shared" si="3"/>
        <v>1.7683828000000002E-2</v>
      </c>
      <c r="J5" s="151">
        <f t="shared" si="0"/>
        <v>1.5938751383099998</v>
      </c>
      <c r="K5" s="151">
        <f t="shared" si="1"/>
        <v>4.0770595968840011</v>
      </c>
      <c r="L5" s="64">
        <f t="shared" si="4"/>
        <v>0.58017055034483989</v>
      </c>
      <c r="M5" s="64">
        <f t="shared" si="5"/>
        <v>1.6797485539162085</v>
      </c>
      <c r="N5" s="64">
        <f t="shared" si="6"/>
        <v>3.6659128181129992E-2</v>
      </c>
      <c r="O5" s="64">
        <f t="shared" si="7"/>
        <v>0.10600354951898402</v>
      </c>
      <c r="P5" s="64">
        <f t="shared" si="8"/>
        <v>0.30921177683213996</v>
      </c>
      <c r="Q5" s="64">
        <f t="shared" si="9"/>
        <v>0.17939062226289607</v>
      </c>
      <c r="R5" s="64">
        <f t="shared" si="10"/>
        <v>0.66783368295188994</v>
      </c>
      <c r="S5" s="64">
        <f t="shared" si="11"/>
        <v>2.1119168711859122</v>
      </c>
      <c r="T5" s="63"/>
      <c r="U5" s="172" t="s">
        <v>234</v>
      </c>
      <c r="V5" s="61">
        <v>2.2999999999999998</v>
      </c>
      <c r="W5" s="62">
        <v>2.6</v>
      </c>
    </row>
    <row r="6" spans="1:23" ht="15">
      <c r="A6" s="2" t="s">
        <v>16</v>
      </c>
      <c r="B6" s="152">
        <v>207446</v>
      </c>
      <c r="C6" s="27">
        <v>2.1399999999999999E-2</v>
      </c>
      <c r="D6" s="27">
        <v>2.8400000000000002E-2</v>
      </c>
      <c r="E6" s="65">
        <v>45.5</v>
      </c>
      <c r="F6" s="65">
        <v>87.7</v>
      </c>
      <c r="G6" s="157">
        <v>28</v>
      </c>
      <c r="H6" s="155">
        <f t="shared" si="2"/>
        <v>2.7263599999999997E-3</v>
      </c>
      <c r="I6" s="155">
        <f t="shared" si="3"/>
        <v>6.9739040000000004E-3</v>
      </c>
      <c r="J6" s="151">
        <f t="shared" si="0"/>
        <v>0.56557247655999998</v>
      </c>
      <c r="K6" s="151">
        <f t="shared" si="1"/>
        <v>1.4467084891840001</v>
      </c>
      <c r="L6" s="64">
        <f t="shared" si="4"/>
        <v>0.20586838146784001</v>
      </c>
      <c r="M6" s="64">
        <f t="shared" si="5"/>
        <v>0.59604389754380804</v>
      </c>
      <c r="N6" s="64">
        <f t="shared" si="6"/>
        <v>1.3008166960879999E-2</v>
      </c>
      <c r="O6" s="64">
        <f t="shared" si="7"/>
        <v>3.7614420718784E-2</v>
      </c>
      <c r="P6" s="64">
        <f t="shared" si="8"/>
        <v>0.10972106045263999</v>
      </c>
      <c r="Q6" s="64">
        <f t="shared" si="9"/>
        <v>6.3655173524096012E-2</v>
      </c>
      <c r="R6" s="64">
        <f t="shared" si="10"/>
        <v>0.23697486767863998</v>
      </c>
      <c r="S6" s="64">
        <f t="shared" si="11"/>
        <v>0.74939499739731208</v>
      </c>
      <c r="T6" s="63"/>
      <c r="U6" s="172" t="s">
        <v>251</v>
      </c>
      <c r="V6" s="61">
        <v>19.399999999999999</v>
      </c>
      <c r="W6" s="62">
        <v>4.4000000000000004</v>
      </c>
    </row>
    <row r="7" spans="1:23" ht="15">
      <c r="A7" s="2" t="s">
        <v>18</v>
      </c>
      <c r="B7" s="56">
        <v>399228</v>
      </c>
      <c r="C7" s="27">
        <v>2.1399999999999999E-2</v>
      </c>
      <c r="D7" s="27">
        <v>2.8400000000000002E-2</v>
      </c>
      <c r="E7" s="65">
        <v>45.5</v>
      </c>
      <c r="F7" s="65">
        <v>87.7</v>
      </c>
      <c r="G7" s="157">
        <v>71</v>
      </c>
      <c r="H7" s="155">
        <f t="shared" si="2"/>
        <v>6.9132699999999991E-3</v>
      </c>
      <c r="I7" s="155">
        <f t="shared" si="3"/>
        <v>1.7683828000000002E-2</v>
      </c>
      <c r="J7" s="151">
        <f t="shared" si="0"/>
        <v>2.7599709555599996</v>
      </c>
      <c r="K7" s="151">
        <f t="shared" si="1"/>
        <v>7.0598792847840004</v>
      </c>
      <c r="L7" s="64">
        <f t="shared" si="4"/>
        <v>1.0046294278238397</v>
      </c>
      <c r="M7" s="64">
        <f t="shared" si="5"/>
        <v>2.9086702653310086</v>
      </c>
      <c r="N7" s="64">
        <f t="shared" si="6"/>
        <v>6.3479331977879985E-2</v>
      </c>
      <c r="O7" s="64">
        <f t="shared" si="7"/>
        <v>0.18355686140438401</v>
      </c>
      <c r="P7" s="64">
        <f t="shared" si="8"/>
        <v>0.53543436537863986</v>
      </c>
      <c r="Q7" s="64">
        <f t="shared" si="9"/>
        <v>0.31063468853049603</v>
      </c>
      <c r="R7" s="64">
        <f t="shared" si="10"/>
        <v>1.1564278303796398</v>
      </c>
      <c r="S7" s="64">
        <f t="shared" si="11"/>
        <v>3.6570174695181117</v>
      </c>
      <c r="T7" s="63"/>
      <c r="U7" s="173" t="s">
        <v>236</v>
      </c>
      <c r="V7" s="61">
        <v>41.9</v>
      </c>
      <c r="W7" s="62">
        <v>51.8</v>
      </c>
    </row>
    <row r="8" spans="1:23" ht="15">
      <c r="A8" s="2" t="s">
        <v>20</v>
      </c>
      <c r="B8" s="57">
        <v>869652</v>
      </c>
      <c r="C8" s="27">
        <v>2.1399999999999999E-2</v>
      </c>
      <c r="D8" s="27">
        <v>2.8400000000000002E-2</v>
      </c>
      <c r="E8" s="65">
        <v>45.5</v>
      </c>
      <c r="F8" s="65">
        <v>87.7</v>
      </c>
      <c r="G8" s="157">
        <v>28</v>
      </c>
      <c r="H8" s="155">
        <f t="shared" si="2"/>
        <v>2.7263599999999997E-3</v>
      </c>
      <c r="I8" s="155">
        <f t="shared" si="3"/>
        <v>6.9739040000000004E-3</v>
      </c>
      <c r="J8" s="151">
        <f t="shared" si="0"/>
        <v>2.3709844267199998</v>
      </c>
      <c r="K8" s="151">
        <f t="shared" si="1"/>
        <v>6.0648695614080008</v>
      </c>
      <c r="L8" s="64">
        <f t="shared" si="4"/>
        <v>0.86303833132607988</v>
      </c>
      <c r="M8" s="64">
        <f t="shared" si="5"/>
        <v>2.4987262593000965</v>
      </c>
      <c r="N8" s="64">
        <f t="shared" si="6"/>
        <v>5.4532641814559996E-2</v>
      </c>
      <c r="O8" s="64">
        <f t="shared" si="7"/>
        <v>0.15768660859660805</v>
      </c>
      <c r="P8" s="64">
        <f t="shared" si="8"/>
        <v>0.45997097878367993</v>
      </c>
      <c r="Q8" s="64">
        <f t="shared" si="9"/>
        <v>0.26685426070195206</v>
      </c>
      <c r="R8" s="64">
        <f t="shared" si="10"/>
        <v>0.99344247479567982</v>
      </c>
      <c r="S8" s="64">
        <f t="shared" si="11"/>
        <v>3.1416024328093441</v>
      </c>
      <c r="T8" s="63"/>
    </row>
    <row r="9" spans="1:23" ht="15">
      <c r="A9" s="2" t="s">
        <v>395</v>
      </c>
      <c r="B9" s="152">
        <v>16700</v>
      </c>
      <c r="C9" s="27">
        <v>2.1399999999999999E-2</v>
      </c>
      <c r="D9" s="27">
        <v>2.8400000000000002E-2</v>
      </c>
      <c r="E9" s="65">
        <v>45.5</v>
      </c>
      <c r="F9" s="65">
        <v>87.7</v>
      </c>
      <c r="G9" s="157">
        <v>28</v>
      </c>
      <c r="H9" s="155">
        <f>C9*E9/100*G9/100</f>
        <v>2.7263599999999997E-3</v>
      </c>
      <c r="I9" s="155">
        <f t="shared" si="3"/>
        <v>6.9739040000000004E-3</v>
      </c>
      <c r="J9" s="151">
        <f t="shared" si="0"/>
        <v>4.5530212E-2</v>
      </c>
      <c r="K9" s="151">
        <f t="shared" si="1"/>
        <v>0.11646419680000002</v>
      </c>
      <c r="L9" s="64">
        <f t="shared" si="4"/>
        <v>1.6572997167999998E-2</v>
      </c>
      <c r="M9" s="64">
        <f t="shared" si="5"/>
        <v>4.7983249081600017E-2</v>
      </c>
      <c r="N9" s="64">
        <f t="shared" si="6"/>
        <v>1.047194876E-3</v>
      </c>
      <c r="O9" s="64">
        <f t="shared" si="7"/>
        <v>3.0280691168000006E-3</v>
      </c>
      <c r="P9" s="64">
        <f t="shared" si="8"/>
        <v>8.8328611279999986E-3</v>
      </c>
      <c r="Q9" s="64">
        <f t="shared" si="9"/>
        <v>5.1244246592000008E-3</v>
      </c>
      <c r="R9" s="64">
        <f t="shared" si="10"/>
        <v>1.9077158827999999E-2</v>
      </c>
      <c r="S9" s="64">
        <f t="shared" si="11"/>
        <v>6.0328453942400009E-2</v>
      </c>
      <c r="T9" s="63"/>
      <c r="U9" s="18" t="s">
        <v>252</v>
      </c>
    </row>
    <row r="10" spans="1:23" ht="15">
      <c r="A10" s="2" t="s">
        <v>26</v>
      </c>
      <c r="B10" s="57">
        <v>24647471</v>
      </c>
      <c r="C10" s="27">
        <v>2.1399999999999999E-2</v>
      </c>
      <c r="D10" s="27">
        <v>2.8400000000000002E-2</v>
      </c>
      <c r="E10" s="65">
        <v>45.5</v>
      </c>
      <c r="F10" s="65">
        <v>87.7</v>
      </c>
      <c r="G10" s="156">
        <v>0</v>
      </c>
      <c r="H10" s="155">
        <f t="shared" si="2"/>
        <v>0</v>
      </c>
      <c r="I10" s="155">
        <f t="shared" si="3"/>
        <v>0</v>
      </c>
      <c r="J10" s="151">
        <f t="shared" si="0"/>
        <v>0</v>
      </c>
      <c r="K10" s="151">
        <f t="shared" si="1"/>
        <v>0</v>
      </c>
      <c r="L10" s="64">
        <f t="shared" si="4"/>
        <v>0</v>
      </c>
      <c r="M10" s="64">
        <f t="shared" si="5"/>
        <v>0</v>
      </c>
      <c r="N10" s="64">
        <f t="shared" si="6"/>
        <v>0</v>
      </c>
      <c r="O10" s="64">
        <f t="shared" si="7"/>
        <v>0</v>
      </c>
      <c r="P10" s="64">
        <f t="shared" si="8"/>
        <v>0</v>
      </c>
      <c r="Q10" s="64">
        <f t="shared" si="9"/>
        <v>0</v>
      </c>
      <c r="R10" s="64">
        <f t="shared" si="10"/>
        <v>0</v>
      </c>
      <c r="S10" s="64">
        <f t="shared" si="11"/>
        <v>0</v>
      </c>
      <c r="T10" s="63"/>
      <c r="U10" s="1" t="s">
        <v>253</v>
      </c>
    </row>
    <row r="11" spans="1:23" ht="15">
      <c r="A11" s="2" t="s">
        <v>27</v>
      </c>
      <c r="B11" s="57">
        <v>3669293</v>
      </c>
      <c r="C11" s="27">
        <v>2.1399999999999999E-2</v>
      </c>
      <c r="D11" s="27">
        <v>2.8400000000000002E-2</v>
      </c>
      <c r="E11" s="65">
        <v>45.5</v>
      </c>
      <c r="F11" s="65">
        <v>87.7</v>
      </c>
      <c r="G11" s="156">
        <v>58</v>
      </c>
      <c r="H11" s="155">
        <f t="shared" si="2"/>
        <v>5.64746E-3</v>
      </c>
      <c r="I11" s="155">
        <f t="shared" si="3"/>
        <v>1.4445944000000002E-2</v>
      </c>
      <c r="J11" s="151">
        <f t="shared" si="0"/>
        <v>20.722185445779999</v>
      </c>
      <c r="K11" s="151">
        <f t="shared" si="1"/>
        <v>53.006401197592005</v>
      </c>
      <c r="L11" s="64">
        <f t="shared" si="4"/>
        <v>7.5428755022639189</v>
      </c>
      <c r="M11" s="64">
        <f t="shared" si="5"/>
        <v>21.83863729340791</v>
      </c>
      <c r="N11" s="64">
        <f t="shared" si="6"/>
        <v>0.47661026525293992</v>
      </c>
      <c r="O11" s="64">
        <f t="shared" si="7"/>
        <v>1.3781664311373922</v>
      </c>
      <c r="P11" s="64">
        <f t="shared" si="8"/>
        <v>4.0201039764813196</v>
      </c>
      <c r="Q11" s="64">
        <f t="shared" si="9"/>
        <v>2.3322816526940486</v>
      </c>
      <c r="R11" s="64">
        <f t="shared" si="10"/>
        <v>8.6825957017818194</v>
      </c>
      <c r="S11" s="64">
        <f t="shared" si="11"/>
        <v>27.457315820352655</v>
      </c>
      <c r="T11" s="63"/>
      <c r="U11" s="18" t="s">
        <v>344</v>
      </c>
    </row>
    <row r="12" spans="1:23" ht="15">
      <c r="A12" s="2" t="s">
        <v>28</v>
      </c>
      <c r="B12" s="57">
        <v>4813190</v>
      </c>
      <c r="C12" s="27">
        <v>2.1399999999999999E-2</v>
      </c>
      <c r="D12" s="27">
        <v>2.8400000000000002E-2</v>
      </c>
      <c r="E12" s="65">
        <v>45.5</v>
      </c>
      <c r="F12" s="65">
        <v>87.7</v>
      </c>
      <c r="G12" s="157">
        <v>28</v>
      </c>
      <c r="H12" s="155">
        <f t="shared" si="2"/>
        <v>2.7263599999999997E-3</v>
      </c>
      <c r="I12" s="155">
        <f t="shared" si="3"/>
        <v>6.9739040000000004E-3</v>
      </c>
      <c r="J12" s="151">
        <f>H12*B12/1000</f>
        <v>13.122488688399999</v>
      </c>
      <c r="K12" s="151">
        <f t="shared" si="1"/>
        <v>33.566724993759998</v>
      </c>
      <c r="L12" s="64">
        <f t="shared" si="4"/>
        <v>4.7765858825775993</v>
      </c>
      <c r="M12" s="64">
        <f t="shared" si="5"/>
        <v>13.829490697429119</v>
      </c>
      <c r="N12" s="64">
        <f t="shared" si="6"/>
        <v>0.30181723983319997</v>
      </c>
      <c r="O12" s="64">
        <f t="shared" si="7"/>
        <v>0.87273484983776006</v>
      </c>
      <c r="P12" s="64">
        <f t="shared" si="8"/>
        <v>2.5457628055495998</v>
      </c>
      <c r="Q12" s="64">
        <f t="shared" si="9"/>
        <v>1.47693589972544</v>
      </c>
      <c r="R12" s="64">
        <f t="shared" si="10"/>
        <v>5.4983227604395992</v>
      </c>
      <c r="S12" s="64">
        <f t="shared" si="11"/>
        <v>17.38756354676768</v>
      </c>
      <c r="T12" s="63"/>
      <c r="U12" s="68"/>
    </row>
    <row r="13" spans="1:23" ht="15">
      <c r="A13" s="2" t="s">
        <v>30</v>
      </c>
      <c r="B13" s="189">
        <v>29460946</v>
      </c>
      <c r="C13" s="27">
        <v>2.1399999999999999E-2</v>
      </c>
      <c r="D13" s="27">
        <v>2.8400000000000002E-2</v>
      </c>
      <c r="E13" s="65">
        <v>45.5</v>
      </c>
      <c r="F13" s="65">
        <v>87.7</v>
      </c>
      <c r="G13" s="156">
        <v>0</v>
      </c>
      <c r="H13" s="155">
        <f t="shared" si="2"/>
        <v>0</v>
      </c>
      <c r="I13" s="155">
        <f t="shared" si="3"/>
        <v>0</v>
      </c>
      <c r="J13" s="151">
        <f t="shared" si="0"/>
        <v>0</v>
      </c>
      <c r="K13" s="151">
        <f t="shared" si="1"/>
        <v>0</v>
      </c>
      <c r="L13" s="64">
        <f t="shared" si="4"/>
        <v>0</v>
      </c>
      <c r="M13" s="64">
        <f t="shared" si="5"/>
        <v>0</v>
      </c>
      <c r="N13" s="64">
        <f t="shared" si="6"/>
        <v>0</v>
      </c>
      <c r="O13" s="64">
        <f t="shared" si="7"/>
        <v>0</v>
      </c>
      <c r="P13" s="64">
        <f t="shared" si="8"/>
        <v>0</v>
      </c>
      <c r="Q13" s="64">
        <f t="shared" si="9"/>
        <v>0</v>
      </c>
      <c r="R13" s="64">
        <f t="shared" si="10"/>
        <v>0</v>
      </c>
      <c r="S13" s="64">
        <f t="shared" si="11"/>
        <v>0</v>
      </c>
      <c r="T13" s="63"/>
    </row>
    <row r="14" spans="1:23" ht="15">
      <c r="A14" s="2" t="s">
        <v>31</v>
      </c>
      <c r="B14" s="189">
        <v>73832634</v>
      </c>
      <c r="C14" s="27">
        <v>2.1399999999999999E-2</v>
      </c>
      <c r="D14" s="27">
        <v>2.8400000000000002E-2</v>
      </c>
      <c r="E14" s="65">
        <v>45.5</v>
      </c>
      <c r="F14" s="65">
        <v>87.7</v>
      </c>
      <c r="G14" s="157">
        <v>28</v>
      </c>
      <c r="H14" s="155">
        <f t="shared" si="2"/>
        <v>2.7263599999999997E-3</v>
      </c>
      <c r="I14" s="155">
        <f t="shared" si="3"/>
        <v>6.9739040000000004E-3</v>
      </c>
      <c r="J14" s="151">
        <f t="shared" si="0"/>
        <v>201.29434003223997</v>
      </c>
      <c r="K14" s="151">
        <f t="shared" si="1"/>
        <v>514.90170158313606</v>
      </c>
      <c r="L14" s="64">
        <f t="shared" si="4"/>
        <v>73.271139771735349</v>
      </c>
      <c r="M14" s="64">
        <f t="shared" si="5"/>
        <v>212.13950105225206</v>
      </c>
      <c r="N14" s="64">
        <f t="shared" si="6"/>
        <v>4.6297698207415188</v>
      </c>
      <c r="O14" s="64">
        <f t="shared" si="7"/>
        <v>13.387444241161539</v>
      </c>
      <c r="P14" s="64">
        <f t="shared" si="8"/>
        <v>39.051101966254549</v>
      </c>
      <c r="Q14" s="64">
        <f t="shared" si="9"/>
        <v>22.655674869657986</v>
      </c>
      <c r="R14" s="64">
        <f t="shared" si="10"/>
        <v>84.342328473508545</v>
      </c>
      <c r="S14" s="64">
        <f t="shared" si="11"/>
        <v>266.71908142006447</v>
      </c>
      <c r="T14" s="63"/>
    </row>
    <row r="15" spans="1:23" ht="15">
      <c r="A15" s="2" t="s">
        <v>32</v>
      </c>
      <c r="B15" s="189">
        <v>4319841</v>
      </c>
      <c r="C15" s="27">
        <v>2.1399999999999999E-2</v>
      </c>
      <c r="D15" s="27">
        <v>2.8400000000000002E-2</v>
      </c>
      <c r="E15" s="65">
        <v>45.5</v>
      </c>
      <c r="F15" s="65">
        <v>87.7</v>
      </c>
      <c r="G15" s="156">
        <v>58</v>
      </c>
      <c r="H15" s="155">
        <f t="shared" si="2"/>
        <v>5.64746E-3</v>
      </c>
      <c r="I15" s="155">
        <f t="shared" si="3"/>
        <v>1.4445944000000002E-2</v>
      </c>
      <c r="J15" s="151">
        <f t="shared" si="0"/>
        <v>24.39612925386</v>
      </c>
      <c r="K15" s="151">
        <f t="shared" si="1"/>
        <v>62.404181174904004</v>
      </c>
      <c r="L15" s="64">
        <f t="shared" si="4"/>
        <v>8.8801910484050399</v>
      </c>
      <c r="M15" s="64">
        <f t="shared" si="5"/>
        <v>25.71052264406045</v>
      </c>
      <c r="N15" s="64">
        <f t="shared" si="6"/>
        <v>0.56111097283877998</v>
      </c>
      <c r="O15" s="64">
        <f t="shared" si="7"/>
        <v>1.622508710547504</v>
      </c>
      <c r="P15" s="64">
        <f t="shared" si="8"/>
        <v>4.7328490752488399</v>
      </c>
      <c r="Q15" s="64">
        <f t="shared" si="9"/>
        <v>2.7457839716957761</v>
      </c>
      <c r="R15" s="64">
        <f t="shared" si="10"/>
        <v>10.221978157367341</v>
      </c>
      <c r="S15" s="64">
        <f t="shared" si="11"/>
        <v>32.325365848600271</v>
      </c>
      <c r="T15" s="63"/>
    </row>
    <row r="16" spans="1:23" ht="15">
      <c r="A16" s="2" t="s">
        <v>33</v>
      </c>
      <c r="B16" s="57">
        <v>922811</v>
      </c>
      <c r="C16" s="27">
        <v>2.1399999999999999E-2</v>
      </c>
      <c r="D16" s="27">
        <v>2.8400000000000002E-2</v>
      </c>
      <c r="E16" s="65">
        <v>45.5</v>
      </c>
      <c r="F16" s="65">
        <v>87.7</v>
      </c>
      <c r="G16" s="157">
        <v>28</v>
      </c>
      <c r="H16" s="155">
        <f t="shared" si="2"/>
        <v>2.7263599999999997E-3</v>
      </c>
      <c r="I16" s="155">
        <f t="shared" si="3"/>
        <v>6.9739040000000004E-3</v>
      </c>
      <c r="J16" s="151">
        <f t="shared" si="0"/>
        <v>2.5159149979599995</v>
      </c>
      <c r="K16" s="151">
        <f t="shared" si="1"/>
        <v>6.4355953241439998</v>
      </c>
      <c r="L16" s="64">
        <f t="shared" si="4"/>
        <v>0.91579305925743981</v>
      </c>
      <c r="M16" s="64">
        <f t="shared" si="5"/>
        <v>2.6514652735473283</v>
      </c>
      <c r="N16" s="64">
        <f t="shared" si="6"/>
        <v>5.7866044953079988E-2</v>
      </c>
      <c r="O16" s="64">
        <f t="shared" si="7"/>
        <v>0.16732547842774401</v>
      </c>
      <c r="P16" s="64">
        <f t="shared" si="8"/>
        <v>0.48808750960423986</v>
      </c>
      <c r="Q16" s="64">
        <f t="shared" si="9"/>
        <v>0.28316619426233602</v>
      </c>
      <c r="R16" s="64">
        <f t="shared" si="10"/>
        <v>1.0541683841452398</v>
      </c>
      <c r="S16" s="64">
        <f t="shared" si="11"/>
        <v>3.3336383779065915</v>
      </c>
      <c r="T16" s="63"/>
    </row>
    <row r="17" spans="1:20" ht="15">
      <c r="A17" s="2" t="s">
        <v>34</v>
      </c>
      <c r="B17" s="189">
        <v>5781405</v>
      </c>
      <c r="C17" s="27">
        <v>2.1399999999999999E-2</v>
      </c>
      <c r="D17" s="27">
        <v>2.8400000000000002E-2</v>
      </c>
      <c r="E17" s="65">
        <v>45.5</v>
      </c>
      <c r="F17" s="65">
        <v>87.7</v>
      </c>
      <c r="G17" s="156">
        <v>0</v>
      </c>
      <c r="H17" s="155">
        <f t="shared" si="2"/>
        <v>0</v>
      </c>
      <c r="I17" s="155">
        <f t="shared" si="3"/>
        <v>0</v>
      </c>
      <c r="J17" s="151">
        <f t="shared" si="0"/>
        <v>0</v>
      </c>
      <c r="K17" s="151">
        <f t="shared" si="1"/>
        <v>0</v>
      </c>
      <c r="L17" s="64">
        <f t="shared" si="4"/>
        <v>0</v>
      </c>
      <c r="M17" s="64">
        <f t="shared" si="5"/>
        <v>0</v>
      </c>
      <c r="N17" s="64">
        <f t="shared" si="6"/>
        <v>0</v>
      </c>
      <c r="O17" s="64">
        <f t="shared" si="7"/>
        <v>0</v>
      </c>
      <c r="P17" s="64">
        <f t="shared" si="8"/>
        <v>0</v>
      </c>
      <c r="Q17" s="64">
        <f t="shared" si="9"/>
        <v>0</v>
      </c>
      <c r="R17" s="64">
        <f t="shared" si="10"/>
        <v>0</v>
      </c>
      <c r="S17" s="64">
        <f t="shared" si="11"/>
        <v>0</v>
      </c>
      <c r="T17" s="63"/>
    </row>
    <row r="18" spans="1:20" ht="15">
      <c r="A18" s="2" t="s">
        <v>35</v>
      </c>
      <c r="B18" s="189">
        <v>8631337</v>
      </c>
      <c r="C18" s="27">
        <v>2.1399999999999999E-2</v>
      </c>
      <c r="D18" s="27">
        <v>2.8400000000000002E-2</v>
      </c>
      <c r="E18" s="65">
        <v>45.5</v>
      </c>
      <c r="F18" s="65">
        <v>87.7</v>
      </c>
      <c r="G18" s="156">
        <v>58</v>
      </c>
      <c r="H18" s="155">
        <f t="shared" si="2"/>
        <v>5.64746E-3</v>
      </c>
      <c r="I18" s="155">
        <f t="shared" si="3"/>
        <v>1.4445944000000002E-2</v>
      </c>
      <c r="J18" s="151">
        <f t="shared" si="0"/>
        <v>48.74513045402</v>
      </c>
      <c r="K18" s="151">
        <f t="shared" si="1"/>
        <v>124.68781094712801</v>
      </c>
      <c r="L18" s="64">
        <f t="shared" si="4"/>
        <v>17.743227485263279</v>
      </c>
      <c r="M18" s="64">
        <f t="shared" si="5"/>
        <v>51.371378110216746</v>
      </c>
      <c r="N18" s="64">
        <f t="shared" si="6"/>
        <v>1.1211380004424598</v>
      </c>
      <c r="O18" s="64">
        <f t="shared" si="7"/>
        <v>3.2418830846253286</v>
      </c>
      <c r="P18" s="64">
        <f t="shared" si="8"/>
        <v>9.4565553080798797</v>
      </c>
      <c r="Q18" s="64">
        <f t="shared" si="9"/>
        <v>5.4862636816736332</v>
      </c>
      <c r="R18" s="64">
        <f t="shared" si="10"/>
        <v>20.424209660234379</v>
      </c>
      <c r="S18" s="64">
        <f t="shared" si="11"/>
        <v>64.588286070612313</v>
      </c>
      <c r="T18" s="63"/>
    </row>
    <row r="19" spans="1:20" ht="15">
      <c r="A19" s="2" t="s">
        <v>396</v>
      </c>
      <c r="B19" s="57">
        <v>2189411</v>
      </c>
      <c r="C19" s="27">
        <v>2.1399999999999999E-2</v>
      </c>
      <c r="D19" s="27">
        <v>2.8400000000000002E-2</v>
      </c>
      <c r="E19" s="65">
        <v>45.5</v>
      </c>
      <c r="F19" s="65">
        <v>87.7</v>
      </c>
      <c r="G19" s="157">
        <v>28</v>
      </c>
      <c r="H19" s="155">
        <f t="shared" si="2"/>
        <v>2.7263599999999997E-3</v>
      </c>
      <c r="I19" s="155">
        <f t="shared" si="3"/>
        <v>6.9739040000000004E-3</v>
      </c>
      <c r="J19" s="151">
        <f t="shared" si="0"/>
        <v>5.9691225739599991</v>
      </c>
      <c r="K19" s="151">
        <f t="shared" si="1"/>
        <v>15.268742130544</v>
      </c>
      <c r="L19" s="64">
        <f t="shared" si="4"/>
        <v>2.1727606169214395</v>
      </c>
      <c r="M19" s="64">
        <f t="shared" si="5"/>
        <v>6.2907217577841292</v>
      </c>
      <c r="N19" s="64">
        <f t="shared" si="6"/>
        <v>0.13728981920107997</v>
      </c>
      <c r="O19" s="64">
        <f t="shared" si="7"/>
        <v>0.39698729539414401</v>
      </c>
      <c r="P19" s="64">
        <f t="shared" si="8"/>
        <v>1.1580097793482398</v>
      </c>
      <c r="Q19" s="64">
        <f t="shared" si="9"/>
        <v>0.67182465374393596</v>
      </c>
      <c r="R19" s="64">
        <f t="shared" si="10"/>
        <v>2.5010623584892393</v>
      </c>
      <c r="S19" s="64">
        <f t="shared" si="11"/>
        <v>7.9092084236217923</v>
      </c>
      <c r="T19" s="63"/>
    </row>
    <row r="20" spans="1:20" ht="15">
      <c r="A20" s="2" t="s">
        <v>37</v>
      </c>
      <c r="B20" s="57">
        <v>17483364</v>
      </c>
      <c r="C20" s="27">
        <v>2.1399999999999999E-2</v>
      </c>
      <c r="D20" s="27">
        <v>2.8400000000000002E-2</v>
      </c>
      <c r="E20" s="65">
        <v>45.5</v>
      </c>
      <c r="F20" s="65">
        <v>87.7</v>
      </c>
      <c r="G20" s="157">
        <v>28</v>
      </c>
      <c r="H20" s="155">
        <f t="shared" si="2"/>
        <v>2.7263599999999997E-3</v>
      </c>
      <c r="I20" s="155">
        <f t="shared" si="3"/>
        <v>6.9739040000000004E-3</v>
      </c>
      <c r="J20" s="151">
        <f t="shared" si="0"/>
        <v>47.665944275039998</v>
      </c>
      <c r="K20" s="151">
        <f t="shared" si="1"/>
        <v>121.927302133056</v>
      </c>
      <c r="L20" s="64">
        <f t="shared" si="4"/>
        <v>17.35040371611456</v>
      </c>
      <c r="M20" s="64">
        <f t="shared" si="5"/>
        <v>50.234048478819076</v>
      </c>
      <c r="N20" s="64">
        <f t="shared" si="6"/>
        <v>1.0963167183259199</v>
      </c>
      <c r="O20" s="64">
        <f t="shared" si="7"/>
        <v>3.1701098554594562</v>
      </c>
      <c r="P20" s="64">
        <f t="shared" si="8"/>
        <v>9.247193189357759</v>
      </c>
      <c r="Q20" s="64">
        <f t="shared" si="9"/>
        <v>5.3648012938544651</v>
      </c>
      <c r="R20" s="64">
        <f t="shared" si="10"/>
        <v>19.972030651241756</v>
      </c>
      <c r="S20" s="64">
        <f t="shared" si="11"/>
        <v>63.158342504923006</v>
      </c>
      <c r="T20" s="63"/>
    </row>
    <row r="21" spans="1:20" ht="15">
      <c r="A21" s="2" t="s">
        <v>38</v>
      </c>
      <c r="B21" s="57">
        <v>27946280</v>
      </c>
      <c r="C21" s="27">
        <v>2.1399999999999999E-2</v>
      </c>
      <c r="D21" s="27">
        <v>2.8400000000000002E-2</v>
      </c>
      <c r="E21" s="65">
        <v>45.5</v>
      </c>
      <c r="F21" s="65">
        <v>87.7</v>
      </c>
      <c r="G21" s="157">
        <v>28</v>
      </c>
      <c r="H21" s="155">
        <f t="shared" si="2"/>
        <v>2.7263599999999997E-3</v>
      </c>
      <c r="I21" s="155">
        <f t="shared" si="3"/>
        <v>6.9739040000000004E-3</v>
      </c>
      <c r="J21" s="151">
        <f t="shared" si="0"/>
        <v>76.191619940799995</v>
      </c>
      <c r="K21" s="151">
        <f t="shared" si="1"/>
        <v>194.89467387712003</v>
      </c>
      <c r="L21" s="64">
        <f t="shared" si="4"/>
        <v>27.733749658451199</v>
      </c>
      <c r="M21" s="64">
        <f t="shared" si="5"/>
        <v>80.29660563737346</v>
      </c>
      <c r="N21" s="64">
        <f t="shared" si="6"/>
        <v>1.7524072586383996</v>
      </c>
      <c r="O21" s="64">
        <f t="shared" si="7"/>
        <v>5.067261520805121</v>
      </c>
      <c r="P21" s="64">
        <f t="shared" si="8"/>
        <v>14.781174268515199</v>
      </c>
      <c r="Q21" s="64">
        <f t="shared" si="9"/>
        <v>8.575365650593282</v>
      </c>
      <c r="R21" s="64">
        <f t="shared" si="10"/>
        <v>31.924288755195199</v>
      </c>
      <c r="S21" s="64">
        <f t="shared" si="11"/>
        <v>100.95544106834818</v>
      </c>
      <c r="T21" s="63"/>
    </row>
    <row r="22" spans="1:20" ht="15">
      <c r="A22" s="2" t="s">
        <v>39</v>
      </c>
      <c r="B22" s="189">
        <v>206689</v>
      </c>
      <c r="C22" s="27">
        <v>2.1399999999999999E-2</v>
      </c>
      <c r="D22" s="27">
        <v>2.8400000000000002E-2</v>
      </c>
      <c r="E22" s="65">
        <v>45.5</v>
      </c>
      <c r="F22" s="65">
        <v>87.7</v>
      </c>
      <c r="G22" s="157">
        <v>28</v>
      </c>
      <c r="H22" s="155">
        <f t="shared" si="2"/>
        <v>2.7263599999999997E-3</v>
      </c>
      <c r="I22" s="155">
        <f t="shared" si="3"/>
        <v>6.9739040000000004E-3</v>
      </c>
      <c r="J22" s="151">
        <f t="shared" si="0"/>
        <v>0.56350862203999996</v>
      </c>
      <c r="K22" s="151">
        <f t="shared" si="1"/>
        <v>1.4414292438560001</v>
      </c>
      <c r="L22" s="64">
        <f t="shared" si="4"/>
        <v>0.20511713842255996</v>
      </c>
      <c r="M22" s="64">
        <f t="shared" si="5"/>
        <v>0.59386884846867216</v>
      </c>
      <c r="N22" s="64">
        <f t="shared" si="6"/>
        <v>1.2960698306919998E-2</v>
      </c>
      <c r="O22" s="64">
        <f t="shared" si="7"/>
        <v>3.7477160340256006E-2</v>
      </c>
      <c r="P22" s="64">
        <f t="shared" si="8"/>
        <v>0.10932067267575998</v>
      </c>
      <c r="Q22" s="64">
        <f t="shared" si="9"/>
        <v>6.3422886729664008E-2</v>
      </c>
      <c r="R22" s="64">
        <f t="shared" si="10"/>
        <v>0.23611011263475998</v>
      </c>
      <c r="S22" s="64">
        <f t="shared" si="11"/>
        <v>0.74666034831740802</v>
      </c>
      <c r="T22" s="63"/>
    </row>
    <row r="23" spans="1:20" ht="15">
      <c r="A23" s="2" t="s">
        <v>40</v>
      </c>
      <c r="B23" s="57">
        <v>11537423</v>
      </c>
      <c r="C23" s="27">
        <v>2.1399999999999999E-2</v>
      </c>
      <c r="D23" s="27">
        <v>2.8400000000000002E-2</v>
      </c>
      <c r="E23" s="65">
        <v>45.5</v>
      </c>
      <c r="F23" s="65">
        <v>87.7</v>
      </c>
      <c r="G23" s="157">
        <v>71</v>
      </c>
      <c r="H23" s="155">
        <f t="shared" si="2"/>
        <v>6.9132699999999991E-3</v>
      </c>
      <c r="I23" s="155">
        <f t="shared" si="3"/>
        <v>1.7683828000000002E-2</v>
      </c>
      <c r="J23" s="151">
        <f t="shared" si="0"/>
        <v>79.761320303209985</v>
      </c>
      <c r="K23" s="151">
        <f t="shared" si="1"/>
        <v>204.02580389524402</v>
      </c>
      <c r="L23" s="64">
        <f t="shared" si="4"/>
        <v>29.033120590368434</v>
      </c>
      <c r="M23" s="64">
        <f t="shared" si="5"/>
        <v>84.058631204840552</v>
      </c>
      <c r="N23" s="64">
        <f t="shared" si="6"/>
        <v>1.8345103669738296</v>
      </c>
      <c r="O23" s="64">
        <f t="shared" si="7"/>
        <v>5.3046709012763449</v>
      </c>
      <c r="P23" s="64">
        <f t="shared" si="8"/>
        <v>15.473696138822737</v>
      </c>
      <c r="Q23" s="64">
        <f t="shared" si="9"/>
        <v>8.9771353713907374</v>
      </c>
      <c r="R23" s="64">
        <f t="shared" si="10"/>
        <v>33.419993207044982</v>
      </c>
      <c r="S23" s="64">
        <f t="shared" si="11"/>
        <v>105.6853664177364</v>
      </c>
      <c r="T23" s="63"/>
    </row>
    <row r="24" spans="1:20" ht="15">
      <c r="A24" s="2" t="s">
        <v>41</v>
      </c>
      <c r="B24" s="57">
        <v>160000000</v>
      </c>
      <c r="C24" s="27">
        <v>2.1399999999999999E-2</v>
      </c>
      <c r="D24" s="27">
        <v>2.8400000000000002E-2</v>
      </c>
      <c r="E24" s="65">
        <v>45.5</v>
      </c>
      <c r="F24" s="65">
        <v>87.7</v>
      </c>
      <c r="G24" s="157">
        <v>28</v>
      </c>
      <c r="H24" s="155">
        <f t="shared" si="2"/>
        <v>2.7263599999999997E-3</v>
      </c>
      <c r="I24" s="155">
        <f t="shared" si="3"/>
        <v>6.9739040000000004E-3</v>
      </c>
      <c r="J24" s="151">
        <f t="shared" si="0"/>
        <v>436.2176</v>
      </c>
      <c r="K24" s="151">
        <f t="shared" si="1"/>
        <v>1115.82464</v>
      </c>
      <c r="L24" s="64">
        <f t="shared" si="4"/>
        <v>158.78320640000001</v>
      </c>
      <c r="M24" s="64">
        <f t="shared" si="5"/>
        <v>459.71975168000006</v>
      </c>
      <c r="N24" s="64">
        <f t="shared" si="6"/>
        <v>10.033004799999999</v>
      </c>
      <c r="O24" s="64">
        <f t="shared" si="7"/>
        <v>29.01144064</v>
      </c>
      <c r="P24" s="64">
        <f t="shared" si="8"/>
        <v>84.626214399999995</v>
      </c>
      <c r="Q24" s="64">
        <f t="shared" si="9"/>
        <v>49.096284160000003</v>
      </c>
      <c r="R24" s="64">
        <f t="shared" si="10"/>
        <v>182.7751744</v>
      </c>
      <c r="S24" s="64">
        <f t="shared" si="11"/>
        <v>577.99716351999996</v>
      </c>
      <c r="T24" s="63"/>
    </row>
    <row r="25" spans="1:20" ht="15">
      <c r="A25" s="2" t="s">
        <v>42</v>
      </c>
      <c r="B25" s="57">
        <v>12907039</v>
      </c>
      <c r="C25" s="27">
        <v>2.1399999999999999E-2</v>
      </c>
      <c r="D25" s="27">
        <v>2.8400000000000002E-2</v>
      </c>
      <c r="E25" s="65">
        <v>45.5</v>
      </c>
      <c r="F25" s="65">
        <v>87.7</v>
      </c>
      <c r="G25" s="156">
        <v>58</v>
      </c>
      <c r="H25" s="155">
        <f t="shared" si="2"/>
        <v>5.64746E-3</v>
      </c>
      <c r="I25" s="155">
        <f t="shared" si="3"/>
        <v>1.4445944000000002E-2</v>
      </c>
      <c r="J25" s="151">
        <f t="shared" si="0"/>
        <v>72.891986470939997</v>
      </c>
      <c r="K25" s="151">
        <f t="shared" si="1"/>
        <v>186.45436259981602</v>
      </c>
      <c r="L25" s="64">
        <f t="shared" si="4"/>
        <v>26.53268307542216</v>
      </c>
      <c r="M25" s="64">
        <f t="shared" si="5"/>
        <v>76.819197391124206</v>
      </c>
      <c r="N25" s="64">
        <f t="shared" si="6"/>
        <v>1.6765156888316199</v>
      </c>
      <c r="O25" s="64">
        <f t="shared" si="7"/>
        <v>4.8478134275952165</v>
      </c>
      <c r="P25" s="64">
        <f t="shared" si="8"/>
        <v>14.141045375362358</v>
      </c>
      <c r="Q25" s="64">
        <f t="shared" si="9"/>
        <v>8.2039919543919044</v>
      </c>
      <c r="R25" s="64">
        <f t="shared" si="10"/>
        <v>30.541742331323857</v>
      </c>
      <c r="S25" s="64">
        <f t="shared" si="11"/>
        <v>96.583359826704694</v>
      </c>
      <c r="T25" s="63"/>
    </row>
    <row r="26" spans="1:20" ht="15">
      <c r="A26" s="2" t="s">
        <v>43</v>
      </c>
      <c r="B26" s="56">
        <v>2214999</v>
      </c>
      <c r="C26" s="27">
        <v>2.1399999999999999E-2</v>
      </c>
      <c r="D26" s="27">
        <v>2.8400000000000002E-2</v>
      </c>
      <c r="E26" s="65">
        <v>45.5</v>
      </c>
      <c r="F26" s="65">
        <v>87.7</v>
      </c>
      <c r="G26" s="157">
        <v>28</v>
      </c>
      <c r="H26" s="155">
        <f t="shared" si="2"/>
        <v>2.7263599999999997E-3</v>
      </c>
      <c r="I26" s="155">
        <f t="shared" si="3"/>
        <v>6.9739040000000004E-3</v>
      </c>
      <c r="J26" s="151">
        <f t="shared" si="0"/>
        <v>6.0388846736399993</v>
      </c>
      <c r="K26" s="151">
        <f t="shared" si="1"/>
        <v>15.447190386096</v>
      </c>
      <c r="L26" s="64">
        <f t="shared" si="4"/>
        <v>2.1981540212049597</v>
      </c>
      <c r="M26" s="64">
        <f t="shared" si="5"/>
        <v>6.3642424390715533</v>
      </c>
      <c r="N26" s="64">
        <f t="shared" si="6"/>
        <v>0.13889434749371998</v>
      </c>
      <c r="O26" s="64">
        <f t="shared" si="7"/>
        <v>0.40162695003849597</v>
      </c>
      <c r="P26" s="64">
        <f t="shared" si="8"/>
        <v>1.1715436266861596</v>
      </c>
      <c r="Q26" s="64">
        <f t="shared" si="9"/>
        <v>0.67967637698822403</v>
      </c>
      <c r="R26" s="64">
        <f t="shared" si="10"/>
        <v>2.5302926782551598</v>
      </c>
      <c r="S26" s="64">
        <f t="shared" si="11"/>
        <v>8.0016446199977285</v>
      </c>
      <c r="T26" s="63"/>
    </row>
    <row r="27" spans="1:20" ht="15">
      <c r="A27" s="2" t="s">
        <v>44</v>
      </c>
      <c r="B27" s="189">
        <v>1113991</v>
      </c>
      <c r="C27" s="27">
        <v>2.1399999999999999E-2</v>
      </c>
      <c r="D27" s="27">
        <v>2.8400000000000002E-2</v>
      </c>
      <c r="E27" s="65">
        <v>45.5</v>
      </c>
      <c r="F27" s="65">
        <v>87.7</v>
      </c>
      <c r="G27" s="157">
        <v>28</v>
      </c>
      <c r="H27" s="155">
        <f t="shared" si="2"/>
        <v>2.7263599999999997E-3</v>
      </c>
      <c r="I27" s="155">
        <f t="shared" si="3"/>
        <v>6.9739040000000004E-3</v>
      </c>
      <c r="J27" s="151">
        <f t="shared" si="0"/>
        <v>3.0371405027599998</v>
      </c>
      <c r="K27" s="151">
        <f t="shared" si="1"/>
        <v>7.7688662908640005</v>
      </c>
      <c r="L27" s="64">
        <f t="shared" si="4"/>
        <v>1.1055191430046398</v>
      </c>
      <c r="M27" s="64">
        <f t="shared" si="5"/>
        <v>3.2007729118359687</v>
      </c>
      <c r="N27" s="64">
        <f t="shared" si="6"/>
        <v>6.9854231563479988E-2</v>
      </c>
      <c r="O27" s="64">
        <f t="shared" si="7"/>
        <v>0.20199052356246402</v>
      </c>
      <c r="P27" s="64">
        <f t="shared" si="8"/>
        <v>0.58920525753543995</v>
      </c>
      <c r="Q27" s="64">
        <f t="shared" si="9"/>
        <v>0.341830116798016</v>
      </c>
      <c r="R27" s="64">
        <f t="shared" si="10"/>
        <v>1.2725618706564399</v>
      </c>
      <c r="S27" s="64">
        <f t="shared" si="11"/>
        <v>4.0242727386675519</v>
      </c>
      <c r="T27" s="63"/>
    </row>
    <row r="28" spans="1:20" ht="15">
      <c r="A28" s="2" t="s">
        <v>45</v>
      </c>
      <c r="B28" s="57">
        <v>1589987</v>
      </c>
      <c r="C28" s="27">
        <v>2.1399999999999999E-2</v>
      </c>
      <c r="D28" s="27">
        <v>2.8400000000000002E-2</v>
      </c>
      <c r="E28" s="65">
        <v>45.5</v>
      </c>
      <c r="F28" s="65">
        <v>87.7</v>
      </c>
      <c r="G28" s="157">
        <v>71</v>
      </c>
      <c r="H28" s="155">
        <f t="shared" si="2"/>
        <v>6.9132699999999991E-3</v>
      </c>
      <c r="I28" s="155">
        <f t="shared" si="3"/>
        <v>1.7683828000000002E-2</v>
      </c>
      <c r="J28" s="151">
        <f t="shared" si="0"/>
        <v>10.992009427489998</v>
      </c>
      <c r="K28" s="151">
        <f t="shared" si="1"/>
        <v>28.117056630236004</v>
      </c>
      <c r="L28" s="64">
        <f t="shared" si="4"/>
        <v>4.0010914316063593</v>
      </c>
      <c r="M28" s="64">
        <f t="shared" si="5"/>
        <v>11.584227331657235</v>
      </c>
      <c r="N28" s="64">
        <f t="shared" si="6"/>
        <v>0.25281621683226996</v>
      </c>
      <c r="O28" s="64">
        <f t="shared" si="7"/>
        <v>0.7310434723861361</v>
      </c>
      <c r="P28" s="64">
        <f t="shared" si="8"/>
        <v>2.1324498289330593</v>
      </c>
      <c r="Q28" s="64">
        <f t="shared" si="9"/>
        <v>1.2371504917303842</v>
      </c>
      <c r="R28" s="64">
        <f t="shared" si="10"/>
        <v>4.6056519501183093</v>
      </c>
      <c r="S28" s="64">
        <f t="shared" si="11"/>
        <v>14.564635334462247</v>
      </c>
      <c r="T28" s="63"/>
    </row>
    <row r="29" spans="1:20" ht="15">
      <c r="A29" s="2" t="s">
        <v>46</v>
      </c>
      <c r="B29" s="56">
        <v>31716527</v>
      </c>
      <c r="C29" s="27">
        <v>2.1399999999999999E-2</v>
      </c>
      <c r="D29" s="27">
        <v>2.8400000000000002E-2</v>
      </c>
      <c r="E29" s="65">
        <v>45.5</v>
      </c>
      <c r="F29" s="65">
        <v>87.7</v>
      </c>
      <c r="G29" s="156">
        <v>58</v>
      </c>
      <c r="H29" s="155">
        <f t="shared" si="2"/>
        <v>5.64746E-3</v>
      </c>
      <c r="I29" s="155">
        <f t="shared" si="3"/>
        <v>1.4445944000000002E-2</v>
      </c>
      <c r="J29" s="151">
        <f t="shared" si="0"/>
        <v>179.11781757141998</v>
      </c>
      <c r="K29" s="151">
        <f t="shared" si="1"/>
        <v>458.17517291648807</v>
      </c>
      <c r="L29" s="64">
        <f t="shared" si="4"/>
        <v>65.19888559599687</v>
      </c>
      <c r="M29" s="64">
        <f t="shared" si="5"/>
        <v>188.76817124159308</v>
      </c>
      <c r="N29" s="64">
        <f t="shared" si="6"/>
        <v>4.1197098041426594</v>
      </c>
      <c r="O29" s="64">
        <f t="shared" si="7"/>
        <v>11.91255449582869</v>
      </c>
      <c r="P29" s="64">
        <f t="shared" si="8"/>
        <v>34.748856608855469</v>
      </c>
      <c r="Q29" s="64">
        <f t="shared" si="9"/>
        <v>20.159707608325476</v>
      </c>
      <c r="R29" s="64">
        <f t="shared" si="10"/>
        <v>75.050365562424972</v>
      </c>
      <c r="S29" s="64">
        <f t="shared" si="11"/>
        <v>237.33473957074082</v>
      </c>
      <c r="T29" s="63"/>
    </row>
    <row r="30" spans="1:20" ht="15">
      <c r="A30" s="2" t="s">
        <v>47</v>
      </c>
      <c r="B30" s="57">
        <v>3839487</v>
      </c>
      <c r="C30" s="27">
        <v>2.1399999999999999E-2</v>
      </c>
      <c r="D30" s="27">
        <v>2.8400000000000002E-2</v>
      </c>
      <c r="E30" s="65">
        <v>45.5</v>
      </c>
      <c r="F30" s="65">
        <v>87.7</v>
      </c>
      <c r="G30" s="157">
        <v>28</v>
      </c>
      <c r="H30" s="155">
        <f t="shared" si="2"/>
        <v>2.7263599999999997E-3</v>
      </c>
      <c r="I30" s="155">
        <f t="shared" si="3"/>
        <v>6.9739040000000004E-3</v>
      </c>
      <c r="J30" s="151">
        <f t="shared" si="0"/>
        <v>10.467823777319998</v>
      </c>
      <c r="K30" s="151">
        <f t="shared" si="1"/>
        <v>26.776213747248004</v>
      </c>
      <c r="L30" s="64">
        <f t="shared" si="4"/>
        <v>3.810287854944479</v>
      </c>
      <c r="M30" s="64">
        <f t="shared" si="5"/>
        <v>11.031800063866179</v>
      </c>
      <c r="N30" s="64">
        <f t="shared" si="6"/>
        <v>0.24075994687835994</v>
      </c>
      <c r="O30" s="64">
        <f t="shared" si="7"/>
        <v>0.69618155742844823</v>
      </c>
      <c r="P30" s="64">
        <f t="shared" si="8"/>
        <v>2.0307578128000792</v>
      </c>
      <c r="Q30" s="64">
        <f t="shared" si="9"/>
        <v>1.1781534048789124</v>
      </c>
      <c r="R30" s="64">
        <f t="shared" si="10"/>
        <v>4.3860181626970789</v>
      </c>
      <c r="S30" s="64">
        <f t="shared" si="11"/>
        <v>13.870078721074465</v>
      </c>
      <c r="T30" s="63"/>
    </row>
    <row r="31" spans="1:20" ht="15">
      <c r="A31" s="2" t="s">
        <v>48</v>
      </c>
      <c r="B31" s="56">
        <v>153804</v>
      </c>
      <c r="C31" s="27">
        <v>2.1399999999999999E-2</v>
      </c>
      <c r="D31" s="27">
        <v>2.8400000000000002E-2</v>
      </c>
      <c r="E31" s="65">
        <v>45.5</v>
      </c>
      <c r="F31" s="65">
        <v>87.7</v>
      </c>
      <c r="G31" s="157">
        <v>71</v>
      </c>
      <c r="H31" s="155">
        <f t="shared" si="2"/>
        <v>6.9132699999999991E-3</v>
      </c>
      <c r="I31" s="155">
        <f t="shared" si="3"/>
        <v>1.7683828000000002E-2</v>
      </c>
      <c r="J31" s="151">
        <f t="shared" si="0"/>
        <v>1.06328857908</v>
      </c>
      <c r="K31" s="151">
        <f t="shared" si="1"/>
        <v>2.7198434817120005</v>
      </c>
      <c r="L31" s="64">
        <f t="shared" si="4"/>
        <v>0.38703704278511997</v>
      </c>
      <c r="M31" s="64">
        <f t="shared" si="5"/>
        <v>1.1205755144653444</v>
      </c>
      <c r="N31" s="64">
        <f t="shared" si="6"/>
        <v>2.4455637318839995E-2</v>
      </c>
      <c r="O31" s="64">
        <f t="shared" si="7"/>
        <v>7.0715930524512013E-2</v>
      </c>
      <c r="P31" s="64">
        <f t="shared" si="8"/>
        <v>0.20627798434151998</v>
      </c>
      <c r="Q31" s="64">
        <f t="shared" si="9"/>
        <v>0.11967311319532803</v>
      </c>
      <c r="R31" s="64">
        <f t="shared" si="10"/>
        <v>0.44551791463452001</v>
      </c>
      <c r="S31" s="64">
        <f t="shared" si="11"/>
        <v>1.4088789235268164</v>
      </c>
      <c r="T31" s="63"/>
    </row>
    <row r="32" spans="1:20" ht="15">
      <c r="A32" s="2" t="s">
        <v>49</v>
      </c>
      <c r="B32" s="189">
        <v>4014833</v>
      </c>
      <c r="C32" s="27">
        <v>2.1399999999999999E-2</v>
      </c>
      <c r="D32" s="27">
        <v>2.8400000000000002E-2</v>
      </c>
      <c r="E32" s="65">
        <v>45.5</v>
      </c>
      <c r="F32" s="65">
        <v>87.7</v>
      </c>
      <c r="G32" s="157">
        <v>28</v>
      </c>
      <c r="H32" s="155">
        <f t="shared" si="2"/>
        <v>2.7263599999999997E-3</v>
      </c>
      <c r="I32" s="155">
        <f t="shared" si="3"/>
        <v>6.9739040000000004E-3</v>
      </c>
      <c r="J32" s="151">
        <f t="shared" si="0"/>
        <v>10.94588009788</v>
      </c>
      <c r="K32" s="151">
        <f t="shared" si="1"/>
        <v>27.999059918032003</v>
      </c>
      <c r="L32" s="64">
        <f t="shared" si="4"/>
        <v>3.9843003556283194</v>
      </c>
      <c r="M32" s="64">
        <f t="shared" si="5"/>
        <v>11.535612686229186</v>
      </c>
      <c r="N32" s="64">
        <f t="shared" si="6"/>
        <v>0.25175524225123996</v>
      </c>
      <c r="O32" s="64">
        <f t="shared" si="7"/>
        <v>0.72797555786883206</v>
      </c>
      <c r="P32" s="64">
        <f t="shared" si="8"/>
        <v>2.1235007389887199</v>
      </c>
      <c r="Q32" s="64">
        <f t="shared" si="9"/>
        <v>1.2319586363934083</v>
      </c>
      <c r="R32" s="64">
        <f t="shared" si="10"/>
        <v>4.5863237610117196</v>
      </c>
      <c r="S32" s="64">
        <f t="shared" si="11"/>
        <v>14.503513037540577</v>
      </c>
      <c r="T32" s="63"/>
    </row>
    <row r="33" spans="1:20" ht="15">
      <c r="A33" s="2" t="s">
        <v>50</v>
      </c>
      <c r="B33" s="57">
        <v>22092833</v>
      </c>
      <c r="C33" s="27">
        <v>2.1399999999999999E-2</v>
      </c>
      <c r="D33" s="27">
        <v>2.8400000000000002E-2</v>
      </c>
      <c r="E33" s="65">
        <v>45.5</v>
      </c>
      <c r="F33" s="65">
        <v>87.7</v>
      </c>
      <c r="G33" s="157">
        <v>71</v>
      </c>
      <c r="H33" s="155">
        <f t="shared" si="2"/>
        <v>6.9132699999999991E-3</v>
      </c>
      <c r="I33" s="155">
        <f t="shared" si="3"/>
        <v>1.7683828000000002E-2</v>
      </c>
      <c r="J33" s="151">
        <f t="shared" si="0"/>
        <v>152.73371959390997</v>
      </c>
      <c r="K33" s="151">
        <f t="shared" si="1"/>
        <v>390.68585880472403</v>
      </c>
      <c r="L33" s="64">
        <f t="shared" si="4"/>
        <v>55.595073932183226</v>
      </c>
      <c r="M33" s="64">
        <f t="shared" si="5"/>
        <v>160.96257382754632</v>
      </c>
      <c r="N33" s="64">
        <f t="shared" si="6"/>
        <v>3.512875550659929</v>
      </c>
      <c r="O33" s="64">
        <f t="shared" si="7"/>
        <v>10.157832328922826</v>
      </c>
      <c r="P33" s="64">
        <f t="shared" si="8"/>
        <v>29.630341601218532</v>
      </c>
      <c r="Q33" s="64">
        <f t="shared" si="9"/>
        <v>17.190177787407858</v>
      </c>
      <c r="R33" s="64">
        <f t="shared" si="10"/>
        <v>63.995428509848267</v>
      </c>
      <c r="S33" s="64">
        <f t="shared" si="11"/>
        <v>202.37527486084701</v>
      </c>
      <c r="T33" s="63"/>
    </row>
    <row r="34" spans="1:20" ht="15">
      <c r="A34" s="2" t="s">
        <v>51</v>
      </c>
      <c r="B34" s="57">
        <v>1319083</v>
      </c>
      <c r="C34" s="27">
        <v>2.1399999999999999E-2</v>
      </c>
      <c r="D34" s="27">
        <v>2.8400000000000002E-2</v>
      </c>
      <c r="E34" s="65">
        <v>45.5</v>
      </c>
      <c r="F34" s="65">
        <v>87.7</v>
      </c>
      <c r="G34" s="157">
        <v>71</v>
      </c>
      <c r="H34" s="155">
        <f t="shared" si="2"/>
        <v>6.9132699999999991E-3</v>
      </c>
      <c r="I34" s="155">
        <f t="shared" si="3"/>
        <v>1.7683828000000002E-2</v>
      </c>
      <c r="J34" s="151">
        <f t="shared" si="0"/>
        <v>9.1191769314099975</v>
      </c>
      <c r="K34" s="151">
        <f t="shared" si="1"/>
        <v>23.326436889724</v>
      </c>
      <c r="L34" s="64">
        <f t="shared" si="4"/>
        <v>3.3193804030332386</v>
      </c>
      <c r="M34" s="64">
        <f t="shared" si="5"/>
        <v>9.6104919985662889</v>
      </c>
      <c r="N34" s="64">
        <f t="shared" si="6"/>
        <v>0.20974106942242993</v>
      </c>
      <c r="O34" s="64">
        <f t="shared" si="7"/>
        <v>0.60648735913282403</v>
      </c>
      <c r="P34" s="64">
        <f t="shared" si="8"/>
        <v>1.7691203246935394</v>
      </c>
      <c r="Q34" s="64">
        <f t="shared" si="9"/>
        <v>1.0263632231478561</v>
      </c>
      <c r="R34" s="64">
        <f t="shared" si="10"/>
        <v>3.8209351342607887</v>
      </c>
      <c r="S34" s="64">
        <f t="shared" si="11"/>
        <v>12.083094308877032</v>
      </c>
      <c r="T34" s="63"/>
    </row>
    <row r="35" spans="1:20" ht="15">
      <c r="A35" s="2" t="s">
        <v>52</v>
      </c>
      <c r="B35" s="57">
        <v>1102083</v>
      </c>
      <c r="C35" s="27">
        <v>2.1399999999999999E-2</v>
      </c>
      <c r="D35" s="27">
        <v>2.8400000000000002E-2</v>
      </c>
      <c r="E35" s="65">
        <v>45.5</v>
      </c>
      <c r="F35" s="65">
        <v>87.7</v>
      </c>
      <c r="G35" s="157">
        <v>71</v>
      </c>
      <c r="H35" s="155">
        <f t="shared" si="2"/>
        <v>6.9132699999999991E-3</v>
      </c>
      <c r="I35" s="155">
        <f t="shared" si="3"/>
        <v>1.7683828000000002E-2</v>
      </c>
      <c r="J35" s="151">
        <f t="shared" ref="J35:J66" si="12">H35*B35/1000</f>
        <v>7.6189973414099983</v>
      </c>
      <c r="K35" s="151">
        <f t="shared" ref="K35:K66" si="13">B35*I35/1000</f>
        <v>19.489046213724002</v>
      </c>
      <c r="L35" s="64">
        <f t="shared" si="4"/>
        <v>2.7733150322732394</v>
      </c>
      <c r="M35" s="64">
        <f t="shared" si="5"/>
        <v>8.0294870400542884</v>
      </c>
      <c r="N35" s="64">
        <f t="shared" si="6"/>
        <v>0.17523693885242994</v>
      </c>
      <c r="O35" s="64">
        <f t="shared" si="7"/>
        <v>0.50671520155682404</v>
      </c>
      <c r="P35" s="64">
        <f t="shared" si="8"/>
        <v>1.4780854842335396</v>
      </c>
      <c r="Q35" s="64">
        <f t="shared" si="9"/>
        <v>0.85751803340385624</v>
      </c>
      <c r="R35" s="64">
        <f t="shared" si="10"/>
        <v>3.1923598860507894</v>
      </c>
      <c r="S35" s="64">
        <f t="shared" si="11"/>
        <v>10.095325938709033</v>
      </c>
      <c r="T35" s="63"/>
    </row>
    <row r="36" spans="1:20" ht="15">
      <c r="A36" s="2" t="s">
        <v>53</v>
      </c>
      <c r="B36" s="56">
        <v>1812706</v>
      </c>
      <c r="C36" s="27">
        <v>2.1399999999999999E-2</v>
      </c>
      <c r="D36" s="27">
        <v>2.8400000000000002E-2</v>
      </c>
      <c r="E36" s="65">
        <v>45.5</v>
      </c>
      <c r="F36" s="65">
        <v>87.7</v>
      </c>
      <c r="G36" s="156">
        <v>58</v>
      </c>
      <c r="H36" s="155">
        <f t="shared" si="2"/>
        <v>5.64746E-3</v>
      </c>
      <c r="I36" s="155">
        <f t="shared" si="3"/>
        <v>1.4445944000000002E-2</v>
      </c>
      <c r="J36" s="151">
        <f t="shared" si="12"/>
        <v>10.23718462676</v>
      </c>
      <c r="K36" s="151">
        <f t="shared" si="13"/>
        <v>26.186249364464004</v>
      </c>
      <c r="L36" s="64">
        <f t="shared" si="4"/>
        <v>3.7263352041406397</v>
      </c>
      <c r="M36" s="64">
        <f t="shared" si="5"/>
        <v>10.788734738159171</v>
      </c>
      <c r="N36" s="64">
        <f t="shared" si="6"/>
        <v>0.23545524641547996</v>
      </c>
      <c r="O36" s="64">
        <f t="shared" si="7"/>
        <v>0.68084248347606424</v>
      </c>
      <c r="P36" s="64">
        <f t="shared" si="8"/>
        <v>1.9860138175914397</v>
      </c>
      <c r="Q36" s="64">
        <f t="shared" si="9"/>
        <v>1.1521949720364162</v>
      </c>
      <c r="R36" s="64">
        <f t="shared" si="10"/>
        <v>4.2893803586124397</v>
      </c>
      <c r="S36" s="64">
        <f t="shared" si="11"/>
        <v>13.564477170792355</v>
      </c>
      <c r="T36" s="63"/>
    </row>
    <row r="37" spans="1:20" ht="15">
      <c r="A37" s="2" t="s">
        <v>54</v>
      </c>
      <c r="B37" s="57">
        <v>1170574</v>
      </c>
      <c r="C37" s="27">
        <v>2.1399999999999999E-2</v>
      </c>
      <c r="D37" s="27">
        <v>2.8400000000000002E-2</v>
      </c>
      <c r="E37" s="65">
        <v>45.5</v>
      </c>
      <c r="F37" s="65">
        <v>87.7</v>
      </c>
      <c r="G37" s="157">
        <v>71</v>
      </c>
      <c r="H37" s="155">
        <f t="shared" si="2"/>
        <v>6.9132699999999991E-3</v>
      </c>
      <c r="I37" s="155">
        <f t="shared" si="3"/>
        <v>1.7683828000000002E-2</v>
      </c>
      <c r="J37" s="151">
        <f t="shared" si="12"/>
        <v>8.0924941169799993</v>
      </c>
      <c r="K37" s="151">
        <f t="shared" si="13"/>
        <v>20.700229277272005</v>
      </c>
      <c r="L37" s="64">
        <f t="shared" si="4"/>
        <v>2.9456678585807197</v>
      </c>
      <c r="M37" s="64">
        <f t="shared" si="5"/>
        <v>8.5284944622360666</v>
      </c>
      <c r="N37" s="64">
        <f t="shared" si="6"/>
        <v>0.18612736469053995</v>
      </c>
      <c r="O37" s="64">
        <f t="shared" si="7"/>
        <v>0.53820596120907216</v>
      </c>
      <c r="P37" s="64">
        <f t="shared" si="8"/>
        <v>1.5699438586941199</v>
      </c>
      <c r="Q37" s="64">
        <f t="shared" si="9"/>
        <v>0.91081008819996823</v>
      </c>
      <c r="R37" s="64">
        <f t="shared" si="10"/>
        <v>3.3907550350146196</v>
      </c>
      <c r="S37" s="64">
        <f t="shared" si="11"/>
        <v>10.722718765626899</v>
      </c>
      <c r="T37" s="63"/>
    </row>
    <row r="38" spans="1:20" ht="15">
      <c r="A38" s="2" t="s">
        <v>55</v>
      </c>
      <c r="B38" s="56">
        <v>35162855</v>
      </c>
      <c r="C38" s="27">
        <v>2.1399999999999999E-2</v>
      </c>
      <c r="D38" s="27">
        <v>2.8400000000000002E-2</v>
      </c>
      <c r="E38" s="65">
        <v>45.5</v>
      </c>
      <c r="F38" s="65">
        <v>87.7</v>
      </c>
      <c r="G38" s="156">
        <v>0</v>
      </c>
      <c r="H38" s="155">
        <f t="shared" si="2"/>
        <v>0</v>
      </c>
      <c r="I38" s="155">
        <f t="shared" si="3"/>
        <v>0</v>
      </c>
      <c r="J38" s="151">
        <f t="shared" si="12"/>
        <v>0</v>
      </c>
      <c r="K38" s="151">
        <f t="shared" si="13"/>
        <v>0</v>
      </c>
      <c r="L38" s="64">
        <f t="shared" si="4"/>
        <v>0</v>
      </c>
      <c r="M38" s="64">
        <f t="shared" si="5"/>
        <v>0</v>
      </c>
      <c r="N38" s="64">
        <f t="shared" si="6"/>
        <v>0</v>
      </c>
      <c r="O38" s="64">
        <f t="shared" si="7"/>
        <v>0</v>
      </c>
      <c r="P38" s="64">
        <f t="shared" si="8"/>
        <v>0</v>
      </c>
      <c r="Q38" s="64">
        <f t="shared" si="9"/>
        <v>0</v>
      </c>
      <c r="R38" s="64">
        <f t="shared" si="10"/>
        <v>0</v>
      </c>
      <c r="S38" s="64">
        <f t="shared" si="11"/>
        <v>0</v>
      </c>
      <c r="T38" s="63"/>
    </row>
    <row r="39" spans="1:20" ht="15">
      <c r="A39" s="2" t="s">
        <v>56</v>
      </c>
      <c r="B39" s="57">
        <v>39378</v>
      </c>
      <c r="C39" s="27">
        <v>2.1399999999999999E-2</v>
      </c>
      <c r="D39" s="27">
        <v>2.8400000000000002E-2</v>
      </c>
      <c r="E39" s="65">
        <v>45.5</v>
      </c>
      <c r="F39" s="65">
        <v>87.7</v>
      </c>
      <c r="G39" s="157">
        <v>28</v>
      </c>
      <c r="H39" s="155">
        <f t="shared" si="2"/>
        <v>2.7263599999999997E-3</v>
      </c>
      <c r="I39" s="155">
        <f t="shared" si="3"/>
        <v>6.9739040000000004E-3</v>
      </c>
      <c r="J39" s="151">
        <f t="shared" si="12"/>
        <v>0.10735860407999999</v>
      </c>
      <c r="K39" s="151">
        <f t="shared" si="13"/>
        <v>0.27461839171200003</v>
      </c>
      <c r="L39" s="64">
        <f t="shared" si="4"/>
        <v>3.9078531885119998E-2</v>
      </c>
      <c r="M39" s="64">
        <f t="shared" si="5"/>
        <v>0.11314277738534402</v>
      </c>
      <c r="N39" s="64">
        <f t="shared" si="6"/>
        <v>2.4692478938399993E-3</v>
      </c>
      <c r="O39" s="64">
        <f t="shared" si="7"/>
        <v>7.1400781845120005E-3</v>
      </c>
      <c r="P39" s="64">
        <f t="shared" si="8"/>
        <v>2.0827569191519998E-2</v>
      </c>
      <c r="Q39" s="64">
        <f t="shared" si="9"/>
        <v>1.2083209235328003E-2</v>
      </c>
      <c r="R39" s="64">
        <f t="shared" si="10"/>
        <v>4.498325510951999E-2</v>
      </c>
      <c r="S39" s="64">
        <f t="shared" si="11"/>
        <v>0.142252326906816</v>
      </c>
      <c r="T39" s="63"/>
    </row>
    <row r="40" spans="1:20" ht="15">
      <c r="A40" s="2" t="s">
        <v>57</v>
      </c>
      <c r="B40" s="57">
        <v>4022207</v>
      </c>
      <c r="C40" s="27">
        <v>2.1399999999999999E-2</v>
      </c>
      <c r="D40" s="27">
        <v>2.8400000000000002E-2</v>
      </c>
      <c r="E40" s="65">
        <v>45.5</v>
      </c>
      <c r="F40" s="65">
        <v>87.7</v>
      </c>
      <c r="G40" s="157">
        <v>71</v>
      </c>
      <c r="H40" s="155">
        <f t="shared" si="2"/>
        <v>6.9132699999999991E-3</v>
      </c>
      <c r="I40" s="155">
        <f t="shared" si="3"/>
        <v>1.7683828000000002E-2</v>
      </c>
      <c r="J40" s="151">
        <f t="shared" si="12"/>
        <v>27.806602986889995</v>
      </c>
      <c r="K40" s="151">
        <f t="shared" si="13"/>
        <v>71.128016768396009</v>
      </c>
      <c r="L40" s="64">
        <f t="shared" si="4"/>
        <v>10.121603487227958</v>
      </c>
      <c r="M40" s="64">
        <f t="shared" si="5"/>
        <v>29.304742908579154</v>
      </c>
      <c r="N40" s="64">
        <f t="shared" si="6"/>
        <v>0.63955186869846981</v>
      </c>
      <c r="O40" s="64">
        <f t="shared" si="7"/>
        <v>1.8493284359782962</v>
      </c>
      <c r="P40" s="64">
        <f t="shared" si="8"/>
        <v>5.3944809794566586</v>
      </c>
      <c r="Q40" s="64">
        <f t="shared" si="9"/>
        <v>3.1296327378094246</v>
      </c>
      <c r="R40" s="64">
        <f t="shared" si="10"/>
        <v>11.650966651506907</v>
      </c>
      <c r="S40" s="64">
        <f t="shared" si="11"/>
        <v>36.844312686029127</v>
      </c>
      <c r="T40" s="63"/>
    </row>
    <row r="41" spans="1:20" ht="15">
      <c r="A41" s="2" t="s">
        <v>58</v>
      </c>
      <c r="B41" s="56">
        <v>99027</v>
      </c>
      <c r="C41" s="27">
        <v>2.1399999999999999E-2</v>
      </c>
      <c r="D41" s="27">
        <v>2.8400000000000002E-2</v>
      </c>
      <c r="E41" s="65">
        <v>45.5</v>
      </c>
      <c r="F41" s="65">
        <v>87.7</v>
      </c>
      <c r="G41" s="157">
        <v>71</v>
      </c>
      <c r="H41" s="155">
        <f t="shared" si="2"/>
        <v>6.9132699999999991E-3</v>
      </c>
      <c r="I41" s="155">
        <f t="shared" si="3"/>
        <v>1.7683828000000002E-2</v>
      </c>
      <c r="J41" s="151">
        <f t="shared" si="12"/>
        <v>0.68460038828999992</v>
      </c>
      <c r="K41" s="151">
        <f t="shared" si="13"/>
        <v>1.7511764353560002</v>
      </c>
      <c r="L41" s="64">
        <f t="shared" si="4"/>
        <v>0.24919454133755994</v>
      </c>
      <c r="M41" s="64">
        <f t="shared" si="5"/>
        <v>0.72148469136667215</v>
      </c>
      <c r="N41" s="64">
        <f t="shared" si="6"/>
        <v>1.5745808930669999E-2</v>
      </c>
      <c r="O41" s="64">
        <f t="shared" si="7"/>
        <v>4.5530587319256008E-2</v>
      </c>
      <c r="P41" s="64">
        <f t="shared" si="8"/>
        <v>0.13281247532825996</v>
      </c>
      <c r="Q41" s="64">
        <f t="shared" si="9"/>
        <v>7.7051763155664019E-2</v>
      </c>
      <c r="R41" s="64">
        <f t="shared" si="10"/>
        <v>0.28684756269350997</v>
      </c>
      <c r="S41" s="64">
        <f t="shared" si="11"/>
        <v>0.907109393514408</v>
      </c>
      <c r="T41" s="63"/>
    </row>
    <row r="42" spans="1:20" ht="15">
      <c r="A42" s="2" t="s">
        <v>59</v>
      </c>
      <c r="B42" s="56">
        <v>19723828</v>
      </c>
      <c r="C42" s="27">
        <v>2.1399999999999999E-2</v>
      </c>
      <c r="D42" s="27">
        <v>2.8400000000000002E-2</v>
      </c>
      <c r="E42" s="65">
        <v>45.5</v>
      </c>
      <c r="F42" s="65">
        <v>87.7</v>
      </c>
      <c r="G42" s="157">
        <v>28</v>
      </c>
      <c r="H42" s="155">
        <f t="shared" si="2"/>
        <v>2.7263599999999997E-3</v>
      </c>
      <c r="I42" s="155">
        <f t="shared" si="3"/>
        <v>6.9739040000000004E-3</v>
      </c>
      <c r="J42" s="151">
        <f t="shared" si="12"/>
        <v>53.774255706079998</v>
      </c>
      <c r="K42" s="151">
        <f t="shared" si="13"/>
        <v>137.552082984512</v>
      </c>
      <c r="L42" s="64">
        <f t="shared" si="4"/>
        <v>19.573829077013116</v>
      </c>
      <c r="M42" s="64">
        <f t="shared" si="5"/>
        <v>56.671458189618946</v>
      </c>
      <c r="N42" s="64">
        <f t="shared" si="6"/>
        <v>1.23680788123984</v>
      </c>
      <c r="O42" s="64">
        <f t="shared" si="7"/>
        <v>3.5763541575973119</v>
      </c>
      <c r="P42" s="64">
        <f t="shared" si="8"/>
        <v>10.432205606979519</v>
      </c>
      <c r="Q42" s="64">
        <f t="shared" si="9"/>
        <v>6.0522916513185283</v>
      </c>
      <c r="R42" s="64">
        <f t="shared" si="10"/>
        <v>22.531413140847516</v>
      </c>
      <c r="S42" s="64">
        <f t="shared" si="11"/>
        <v>71.251978985977217</v>
      </c>
      <c r="T42" s="63"/>
    </row>
    <row r="43" spans="1:20" ht="15">
      <c r="A43" s="2" t="s">
        <v>60</v>
      </c>
      <c r="B43" s="56">
        <v>160000000</v>
      </c>
      <c r="C43" s="27">
        <v>2.1399999999999999E-2</v>
      </c>
      <c r="D43" s="27">
        <v>2.8400000000000002E-2</v>
      </c>
      <c r="E43" s="65">
        <v>45.5</v>
      </c>
      <c r="F43" s="65">
        <v>87.7</v>
      </c>
      <c r="G43" s="157">
        <v>28</v>
      </c>
      <c r="H43" s="155">
        <f t="shared" si="2"/>
        <v>2.7263599999999997E-3</v>
      </c>
      <c r="I43" s="155">
        <f t="shared" si="3"/>
        <v>6.9739040000000004E-3</v>
      </c>
      <c r="J43" s="151">
        <f t="shared" si="12"/>
        <v>436.2176</v>
      </c>
      <c r="K43" s="151">
        <f t="shared" si="13"/>
        <v>1115.82464</v>
      </c>
      <c r="L43" s="64">
        <f t="shared" si="4"/>
        <v>158.78320640000001</v>
      </c>
      <c r="M43" s="64">
        <f t="shared" si="5"/>
        <v>459.71975168000006</v>
      </c>
      <c r="N43" s="64">
        <f t="shared" si="6"/>
        <v>10.033004799999999</v>
      </c>
      <c r="O43" s="64">
        <f t="shared" si="7"/>
        <v>29.01144064</v>
      </c>
      <c r="P43" s="64">
        <f t="shared" si="8"/>
        <v>84.626214399999995</v>
      </c>
      <c r="Q43" s="64">
        <f t="shared" si="9"/>
        <v>49.096284160000003</v>
      </c>
      <c r="R43" s="64">
        <f t="shared" si="10"/>
        <v>182.7751744</v>
      </c>
      <c r="S43" s="64">
        <f t="shared" si="11"/>
        <v>577.99716351999996</v>
      </c>
      <c r="T43" s="63"/>
    </row>
    <row r="44" spans="1:20" ht="15">
      <c r="A44" s="2" t="s">
        <v>61</v>
      </c>
      <c r="B44" s="56">
        <v>23701448</v>
      </c>
      <c r="C44" s="27">
        <v>2.1399999999999999E-2</v>
      </c>
      <c r="D44" s="27">
        <v>2.8400000000000002E-2</v>
      </c>
      <c r="E44" s="65">
        <v>45.5</v>
      </c>
      <c r="F44" s="65">
        <v>87.7</v>
      </c>
      <c r="G44" s="157">
        <v>28</v>
      </c>
      <c r="H44" s="155">
        <f t="shared" si="2"/>
        <v>2.7263599999999997E-3</v>
      </c>
      <c r="I44" s="155">
        <f t="shared" si="3"/>
        <v>6.9739040000000004E-3</v>
      </c>
      <c r="J44" s="151">
        <f t="shared" si="12"/>
        <v>64.618679769279993</v>
      </c>
      <c r="K44" s="151">
        <f t="shared" si="13"/>
        <v>165.29162301299201</v>
      </c>
      <c r="L44" s="64">
        <f t="shared" si="4"/>
        <v>23.521199436017913</v>
      </c>
      <c r="M44" s="64">
        <f t="shared" si="5"/>
        <v>68.100148681352707</v>
      </c>
      <c r="N44" s="64">
        <f t="shared" si="6"/>
        <v>1.4862296346934398</v>
      </c>
      <c r="O44" s="64">
        <f t="shared" si="7"/>
        <v>4.2975821983377918</v>
      </c>
      <c r="P44" s="64">
        <f t="shared" si="8"/>
        <v>12.536023875240316</v>
      </c>
      <c r="Q44" s="64">
        <f t="shared" si="9"/>
        <v>7.2728314125716489</v>
      </c>
      <c r="R44" s="64">
        <f t="shared" si="10"/>
        <v>27.075226823328318</v>
      </c>
      <c r="S44" s="64">
        <f t="shared" si="11"/>
        <v>85.621060720729858</v>
      </c>
      <c r="T44" s="63"/>
    </row>
    <row r="45" spans="1:20" ht="15">
      <c r="A45" s="2" t="s">
        <v>62</v>
      </c>
      <c r="B45" s="57">
        <v>6708228</v>
      </c>
      <c r="C45" s="27">
        <v>2.1399999999999999E-2</v>
      </c>
      <c r="D45" s="27">
        <v>2.8400000000000002E-2</v>
      </c>
      <c r="E45" s="65">
        <v>45.5</v>
      </c>
      <c r="F45" s="65">
        <v>87.7</v>
      </c>
      <c r="G45" s="157">
        <v>71</v>
      </c>
      <c r="H45" s="155">
        <f t="shared" si="2"/>
        <v>6.9132699999999991E-3</v>
      </c>
      <c r="I45" s="155">
        <f t="shared" si="3"/>
        <v>1.7683828000000002E-2</v>
      </c>
      <c r="J45" s="151">
        <f t="shared" si="12"/>
        <v>46.375791385559992</v>
      </c>
      <c r="K45" s="151">
        <f t="shared" si="13"/>
        <v>118.62715013678401</v>
      </c>
      <c r="L45" s="64">
        <f t="shared" si="4"/>
        <v>16.880788064343836</v>
      </c>
      <c r="M45" s="64">
        <f t="shared" si="5"/>
        <v>48.874385856355012</v>
      </c>
      <c r="N45" s="64">
        <f t="shared" si="6"/>
        <v>1.0666432018678798</v>
      </c>
      <c r="O45" s="64">
        <f t="shared" si="7"/>
        <v>3.0843059035563845</v>
      </c>
      <c r="P45" s="64">
        <f t="shared" si="8"/>
        <v>8.9969035287986383</v>
      </c>
      <c r="Q45" s="64">
        <f t="shared" si="9"/>
        <v>5.2195946060184975</v>
      </c>
      <c r="R45" s="64">
        <f t="shared" si="10"/>
        <v>19.431456590549637</v>
      </c>
      <c r="S45" s="64">
        <f t="shared" si="11"/>
        <v>61.448863770854111</v>
      </c>
      <c r="T45" s="63"/>
    </row>
    <row r="46" spans="1:20" ht="15">
      <c r="A46" s="14" t="s">
        <v>64</v>
      </c>
      <c r="B46" s="56">
        <v>1267269</v>
      </c>
      <c r="C46" s="27">
        <v>2.1399999999999999E-2</v>
      </c>
      <c r="D46" s="27">
        <v>2.8400000000000002E-2</v>
      </c>
      <c r="E46" s="65">
        <v>45.5</v>
      </c>
      <c r="F46" s="65">
        <v>87.7</v>
      </c>
      <c r="G46" s="157">
        <v>28</v>
      </c>
      <c r="H46" s="155">
        <f t="shared" si="2"/>
        <v>2.7263599999999997E-3</v>
      </c>
      <c r="I46" s="155">
        <f t="shared" si="3"/>
        <v>6.9739040000000004E-3</v>
      </c>
      <c r="J46" s="151">
        <f t="shared" si="12"/>
        <v>3.4550315108399996</v>
      </c>
      <c r="K46" s="151">
        <f t="shared" si="13"/>
        <v>8.8378123481760014</v>
      </c>
      <c r="L46" s="64">
        <f t="shared" si="4"/>
        <v>1.2576314699457598</v>
      </c>
      <c r="M46" s="64">
        <f t="shared" si="5"/>
        <v>3.6411786874485133</v>
      </c>
      <c r="N46" s="64">
        <f t="shared" si="6"/>
        <v>7.9465724749319983E-2</v>
      </c>
      <c r="O46" s="64">
        <f t="shared" si="7"/>
        <v>0.22978312105257603</v>
      </c>
      <c r="P46" s="64">
        <f t="shared" si="8"/>
        <v>0.67027611310295976</v>
      </c>
      <c r="Q46" s="64">
        <f t="shared" si="9"/>
        <v>0.3888637433197441</v>
      </c>
      <c r="R46" s="64">
        <f t="shared" si="10"/>
        <v>1.4476582030419598</v>
      </c>
      <c r="S46" s="64">
        <f t="shared" si="11"/>
        <v>4.5779867963551686</v>
      </c>
      <c r="T46" s="63"/>
    </row>
    <row r="47" spans="1:20" ht="15">
      <c r="A47" s="14" t="s">
        <v>65</v>
      </c>
      <c r="B47" s="57">
        <v>4332547</v>
      </c>
      <c r="C47" s="27">
        <v>2.1399999999999999E-2</v>
      </c>
      <c r="D47" s="27">
        <v>2.8400000000000002E-2</v>
      </c>
      <c r="E47" s="65">
        <v>45.5</v>
      </c>
      <c r="F47" s="65">
        <v>87.7</v>
      </c>
      <c r="G47" s="157">
        <v>71</v>
      </c>
      <c r="H47" s="155">
        <f t="shared" si="2"/>
        <v>6.9132699999999991E-3</v>
      </c>
      <c r="I47" s="155">
        <f t="shared" si="3"/>
        <v>1.7683828000000002E-2</v>
      </c>
      <c r="J47" s="151">
        <f t="shared" si="12"/>
        <v>29.952067198689999</v>
      </c>
      <c r="K47" s="151">
        <f t="shared" si="13"/>
        <v>76.616015949916005</v>
      </c>
      <c r="L47" s="64">
        <f t="shared" si="4"/>
        <v>10.902552460323159</v>
      </c>
      <c r="M47" s="64">
        <f t="shared" si="5"/>
        <v>31.565798571365395</v>
      </c>
      <c r="N47" s="64">
        <f t="shared" si="6"/>
        <v>0.68889754556986982</v>
      </c>
      <c r="O47" s="64">
        <f t="shared" si="7"/>
        <v>1.9920164146978161</v>
      </c>
      <c r="P47" s="64">
        <f t="shared" si="8"/>
        <v>5.8107010365458596</v>
      </c>
      <c r="Q47" s="64">
        <f t="shared" si="9"/>
        <v>3.3711047017963045</v>
      </c>
      <c r="R47" s="64">
        <f t="shared" si="10"/>
        <v>12.549916156251108</v>
      </c>
      <c r="S47" s="64">
        <f t="shared" si="11"/>
        <v>39.687096262056485</v>
      </c>
      <c r="T47" s="63"/>
    </row>
    <row r="48" spans="1:20" ht="15">
      <c r="A48" s="2" t="s">
        <v>66</v>
      </c>
      <c r="B48" s="189">
        <v>2470457</v>
      </c>
      <c r="C48" s="27">
        <v>2.1399999999999999E-2</v>
      </c>
      <c r="D48" s="27">
        <v>2.8400000000000002E-2</v>
      </c>
      <c r="E48" s="65">
        <v>45.5</v>
      </c>
      <c r="F48" s="65">
        <v>87.7</v>
      </c>
      <c r="G48" s="156">
        <v>58</v>
      </c>
      <c r="H48" s="155">
        <f t="shared" si="2"/>
        <v>5.64746E-3</v>
      </c>
      <c r="I48" s="155">
        <f t="shared" si="3"/>
        <v>1.4445944000000002E-2</v>
      </c>
      <c r="J48" s="151">
        <f t="shared" si="12"/>
        <v>13.951807089219999</v>
      </c>
      <c r="K48" s="151">
        <f t="shared" si="13"/>
        <v>35.688083476408003</v>
      </c>
      <c r="L48" s="64">
        <f t="shared" si="4"/>
        <v>5.0784577804760795</v>
      </c>
      <c r="M48" s="64">
        <f t="shared" si="5"/>
        <v>14.703490392280099</v>
      </c>
      <c r="N48" s="64">
        <f t="shared" si="6"/>
        <v>0.32089156305205996</v>
      </c>
      <c r="O48" s="64">
        <f t="shared" si="7"/>
        <v>0.92789017038660815</v>
      </c>
      <c r="P48" s="64">
        <f t="shared" si="8"/>
        <v>2.7066505753086796</v>
      </c>
      <c r="Q48" s="64">
        <f t="shared" si="9"/>
        <v>1.5702756729619523</v>
      </c>
      <c r="R48" s="64">
        <f t="shared" si="10"/>
        <v>5.8458071703831793</v>
      </c>
      <c r="S48" s="64">
        <f t="shared" si="11"/>
        <v>18.486427240779346</v>
      </c>
      <c r="T48" s="63"/>
    </row>
    <row r="49" spans="1:20" ht="15">
      <c r="A49" s="2" t="s">
        <v>67</v>
      </c>
      <c r="B49" s="57">
        <v>249019657</v>
      </c>
      <c r="C49" s="27">
        <v>2.1399999999999999E-2</v>
      </c>
      <c r="D49" s="27">
        <v>2.8400000000000002E-2</v>
      </c>
      <c r="E49" s="65">
        <v>45.5</v>
      </c>
      <c r="F49" s="65">
        <v>87.7</v>
      </c>
      <c r="G49" s="157">
        <v>28</v>
      </c>
      <c r="H49" s="155">
        <f t="shared" si="2"/>
        <v>2.7263599999999997E-3</v>
      </c>
      <c r="I49" s="155">
        <f t="shared" si="3"/>
        <v>6.9739040000000004E-3</v>
      </c>
      <c r="J49" s="151">
        <f t="shared" si="12"/>
        <v>678.91723205851997</v>
      </c>
      <c r="K49" s="151">
        <f t="shared" si="13"/>
        <v>1736.6391820309282</v>
      </c>
      <c r="L49" s="64">
        <f t="shared" si="4"/>
        <v>247.12587246930124</v>
      </c>
      <c r="M49" s="64">
        <f t="shared" si="5"/>
        <v>715.49534299674235</v>
      </c>
      <c r="N49" s="64">
        <f t="shared" si="6"/>
        <v>15.615096337345959</v>
      </c>
      <c r="O49" s="64">
        <f t="shared" si="7"/>
        <v>45.152618732804129</v>
      </c>
      <c r="P49" s="64">
        <f t="shared" si="8"/>
        <v>131.70994301935286</v>
      </c>
      <c r="Q49" s="64">
        <f t="shared" si="9"/>
        <v>76.412124009360838</v>
      </c>
      <c r="R49" s="64">
        <f t="shared" si="10"/>
        <v>284.46632023251988</v>
      </c>
      <c r="S49" s="64">
        <f t="shared" si="11"/>
        <v>899.57909629202072</v>
      </c>
      <c r="T49" s="63"/>
    </row>
    <row r="50" spans="1:20" ht="15">
      <c r="A50" s="2" t="s">
        <v>68</v>
      </c>
      <c r="B50" s="190">
        <v>11245172</v>
      </c>
      <c r="C50" s="27">
        <v>2.1399999999999999E-2</v>
      </c>
      <c r="D50" s="27">
        <v>2.8400000000000002E-2</v>
      </c>
      <c r="E50" s="65">
        <v>45.5</v>
      </c>
      <c r="F50" s="65">
        <v>87.7</v>
      </c>
      <c r="G50" s="156">
        <v>58</v>
      </c>
      <c r="H50" s="155">
        <f t="shared" si="2"/>
        <v>5.64746E-3</v>
      </c>
      <c r="I50" s="155">
        <f t="shared" si="3"/>
        <v>1.4445944000000002E-2</v>
      </c>
      <c r="J50" s="151">
        <f t="shared" si="12"/>
        <v>63.506659063120004</v>
      </c>
      <c r="K50" s="151">
        <f t="shared" si="13"/>
        <v>162.44712498236802</v>
      </c>
      <c r="L50" s="64">
        <f t="shared" si="4"/>
        <v>23.116423898975683</v>
      </c>
      <c r="M50" s="64">
        <f t="shared" si="5"/>
        <v>66.928215492735632</v>
      </c>
      <c r="N50" s="64">
        <f t="shared" si="6"/>
        <v>1.4606531584517599</v>
      </c>
      <c r="O50" s="64">
        <f t="shared" si="7"/>
        <v>4.2236252495415689</v>
      </c>
      <c r="P50" s="64">
        <f t="shared" si="8"/>
        <v>12.32029185824528</v>
      </c>
      <c r="Q50" s="64">
        <f t="shared" si="9"/>
        <v>7.1476734992241937</v>
      </c>
      <c r="R50" s="64">
        <f t="shared" si="10"/>
        <v>26.609290147447282</v>
      </c>
      <c r="S50" s="64">
        <f t="shared" si="11"/>
        <v>84.147610740866639</v>
      </c>
      <c r="T50" s="63"/>
    </row>
    <row r="51" spans="1:20" ht="15">
      <c r="A51" s="2" t="s">
        <v>69</v>
      </c>
      <c r="B51" s="57">
        <v>11844528</v>
      </c>
      <c r="C51" s="27">
        <v>2.1399999999999999E-2</v>
      </c>
      <c r="D51" s="27">
        <v>2.8400000000000002E-2</v>
      </c>
      <c r="E51" s="65">
        <v>45.5</v>
      </c>
      <c r="F51" s="65">
        <v>87.7</v>
      </c>
      <c r="G51" s="157">
        <v>28</v>
      </c>
      <c r="H51" s="155">
        <f t="shared" si="2"/>
        <v>2.7263599999999997E-3</v>
      </c>
      <c r="I51" s="155">
        <f t="shared" si="3"/>
        <v>6.9739040000000004E-3</v>
      </c>
      <c r="J51" s="151">
        <f t="shared" si="12"/>
        <v>32.292447358079997</v>
      </c>
      <c r="K51" s="151">
        <f t="shared" si="13"/>
        <v>82.602601197311998</v>
      </c>
      <c r="L51" s="64">
        <f t="shared" si="4"/>
        <v>11.754450838341118</v>
      </c>
      <c r="M51" s="64">
        <f t="shared" si="5"/>
        <v>34.032271693292543</v>
      </c>
      <c r="N51" s="64">
        <f t="shared" si="6"/>
        <v>0.74272628923583983</v>
      </c>
      <c r="O51" s="64">
        <f t="shared" si="7"/>
        <v>2.1476676311301119</v>
      </c>
      <c r="P51" s="64">
        <f t="shared" si="8"/>
        <v>6.2647347874675186</v>
      </c>
      <c r="Q51" s="64">
        <f t="shared" si="9"/>
        <v>3.6345144526817283</v>
      </c>
      <c r="R51" s="64">
        <f t="shared" si="10"/>
        <v>13.53053544303552</v>
      </c>
      <c r="S51" s="64">
        <f t="shared" si="11"/>
        <v>42.788147420207615</v>
      </c>
      <c r="T51" s="63"/>
    </row>
    <row r="52" spans="1:20" ht="15">
      <c r="A52" s="15" t="s">
        <v>63</v>
      </c>
      <c r="B52" s="56">
        <v>124838</v>
      </c>
      <c r="C52" s="27">
        <v>2.1399999999999999E-2</v>
      </c>
      <c r="D52" s="27">
        <v>2.8400000000000002E-2</v>
      </c>
      <c r="E52" s="65">
        <v>45.5</v>
      </c>
      <c r="F52" s="65">
        <v>87.7</v>
      </c>
      <c r="G52" s="157">
        <v>71</v>
      </c>
      <c r="H52" s="155">
        <f>C52*E52/100*G52/100</f>
        <v>6.9132699999999991E-3</v>
      </c>
      <c r="I52" s="155">
        <f>D52*F52/100*G52/100</f>
        <v>1.7683828000000002E-2</v>
      </c>
      <c r="J52" s="151">
        <f>H52*B52/1000</f>
        <v>0.86303880025999991</v>
      </c>
      <c r="K52" s="151">
        <f>B52*I52/1000</f>
        <v>2.2076137198640002</v>
      </c>
      <c r="L52" s="64">
        <f>J52*$V$4/100</f>
        <v>0.31414612329463998</v>
      </c>
      <c r="M52" s="64">
        <f>K52*$W$4/100</f>
        <v>0.90953685258396821</v>
      </c>
      <c r="N52" s="64">
        <f>J52*$V$5/100</f>
        <v>1.9849892405979997E-2</v>
      </c>
      <c r="O52" s="64">
        <f>K52*$W$5/100</f>
        <v>5.7397956716464006E-2</v>
      </c>
      <c r="P52" s="64">
        <f>J52*$V$6/100</f>
        <v>0.16742952725043994</v>
      </c>
      <c r="Q52" s="64">
        <f>K52*$W$6/100</f>
        <v>9.7135003674016021E-2</v>
      </c>
      <c r="R52" s="64">
        <f>J52*$V$7/100</f>
        <v>0.36161325730893989</v>
      </c>
      <c r="S52" s="64">
        <f>K52*$W$7/100</f>
        <v>1.1435439068895521</v>
      </c>
      <c r="T52" s="63"/>
    </row>
    <row r="53" spans="1:20" ht="15">
      <c r="A53" s="2" t="s">
        <v>71</v>
      </c>
      <c r="B53" s="56">
        <v>39997828</v>
      </c>
      <c r="C53" s="27">
        <v>2.1399999999999999E-2</v>
      </c>
      <c r="D53" s="27">
        <v>2.8400000000000002E-2</v>
      </c>
      <c r="E53" s="65">
        <v>45.5</v>
      </c>
      <c r="F53" s="65">
        <v>87.7</v>
      </c>
      <c r="G53" s="157">
        <v>28</v>
      </c>
      <c r="H53" s="155">
        <f t="shared" si="2"/>
        <v>2.7263599999999997E-3</v>
      </c>
      <c r="I53" s="155">
        <f t="shared" si="3"/>
        <v>6.9739040000000004E-3</v>
      </c>
      <c r="J53" s="151">
        <f t="shared" si="12"/>
        <v>109.04847834607999</v>
      </c>
      <c r="K53" s="151">
        <f t="shared" si="13"/>
        <v>278.94101268051202</v>
      </c>
      <c r="L53" s="64">
        <f t="shared" si="4"/>
        <v>39.69364611797311</v>
      </c>
      <c r="M53" s="64">
        <f t="shared" si="5"/>
        <v>114.92369722437095</v>
      </c>
      <c r="N53" s="64">
        <f t="shared" si="6"/>
        <v>2.5081150019598395</v>
      </c>
      <c r="O53" s="64">
        <f t="shared" si="7"/>
        <v>7.2524663296933127</v>
      </c>
      <c r="P53" s="64">
        <f t="shared" si="8"/>
        <v>21.155404799139514</v>
      </c>
      <c r="Q53" s="64">
        <f t="shared" si="9"/>
        <v>12.273404557942529</v>
      </c>
      <c r="R53" s="64">
        <f t="shared" si="10"/>
        <v>45.691312427007517</v>
      </c>
      <c r="S53" s="64">
        <f t="shared" si="11"/>
        <v>144.49144456850522</v>
      </c>
      <c r="T53" s="63"/>
    </row>
    <row r="54" spans="1:20" ht="15">
      <c r="A54" s="2" t="s">
        <v>72</v>
      </c>
      <c r="B54" s="57">
        <v>4061084</v>
      </c>
      <c r="C54" s="27">
        <v>2.1399999999999999E-2</v>
      </c>
      <c r="D54" s="27">
        <v>2.8400000000000002E-2</v>
      </c>
      <c r="E54" s="65">
        <v>45.5</v>
      </c>
      <c r="F54" s="65">
        <v>87.7</v>
      </c>
      <c r="G54" s="157">
        <v>71</v>
      </c>
      <c r="H54" s="155">
        <f t="shared" si="2"/>
        <v>6.9132699999999991E-3</v>
      </c>
      <c r="I54" s="155">
        <f t="shared" si="3"/>
        <v>1.7683828000000002E-2</v>
      </c>
      <c r="J54" s="151">
        <f t="shared" si="12"/>
        <v>28.075370184679997</v>
      </c>
      <c r="K54" s="151">
        <f t="shared" si="13"/>
        <v>71.815510949552021</v>
      </c>
      <c r="L54" s="64">
        <f t="shared" si="4"/>
        <v>10.219434747223518</v>
      </c>
      <c r="M54" s="64">
        <f t="shared" si="5"/>
        <v>29.587990511215434</v>
      </c>
      <c r="N54" s="64">
        <f t="shared" si="6"/>
        <v>0.64573351424763981</v>
      </c>
      <c r="O54" s="64">
        <f t="shared" si="7"/>
        <v>1.8672032846883524</v>
      </c>
      <c r="P54" s="64">
        <f t="shared" si="8"/>
        <v>5.4466218158279185</v>
      </c>
      <c r="Q54" s="64">
        <f t="shared" si="9"/>
        <v>3.1598824817802891</v>
      </c>
      <c r="R54" s="64">
        <f t="shared" si="10"/>
        <v>11.763580107380919</v>
      </c>
      <c r="S54" s="64">
        <f t="shared" si="11"/>
        <v>37.200434671867946</v>
      </c>
      <c r="T54" s="63"/>
    </row>
    <row r="55" spans="1:20" ht="15">
      <c r="A55" s="2" t="s">
        <v>73</v>
      </c>
      <c r="B55" s="57">
        <v>15152891</v>
      </c>
      <c r="C55" s="27">
        <v>2.1399999999999999E-2</v>
      </c>
      <c r="D55" s="27">
        <v>2.8400000000000002E-2</v>
      </c>
      <c r="E55" s="65">
        <v>45.5</v>
      </c>
      <c r="F55" s="65">
        <v>87.7</v>
      </c>
      <c r="G55" s="157">
        <v>28</v>
      </c>
      <c r="H55" s="155">
        <f t="shared" si="2"/>
        <v>2.7263599999999997E-3</v>
      </c>
      <c r="I55" s="155">
        <f t="shared" si="3"/>
        <v>6.9739040000000004E-3</v>
      </c>
      <c r="J55" s="151">
        <f t="shared" si="12"/>
        <v>41.312235906759994</v>
      </c>
      <c r="K55" s="151">
        <f t="shared" si="13"/>
        <v>105.67480715646401</v>
      </c>
      <c r="L55" s="64">
        <f t="shared" si="4"/>
        <v>15.037653870060637</v>
      </c>
      <c r="M55" s="64">
        <f t="shared" si="5"/>
        <v>43.538020548463173</v>
      </c>
      <c r="N55" s="64">
        <f t="shared" si="6"/>
        <v>0.95018142585547982</v>
      </c>
      <c r="O55" s="64">
        <f t="shared" si="7"/>
        <v>2.7475449860680645</v>
      </c>
      <c r="P55" s="64">
        <f t="shared" si="8"/>
        <v>8.0145737659114396</v>
      </c>
      <c r="Q55" s="64">
        <f t="shared" si="9"/>
        <v>4.6496915148844167</v>
      </c>
      <c r="R55" s="64">
        <f t="shared" si="10"/>
        <v>17.309826844932434</v>
      </c>
      <c r="S55" s="64">
        <f t="shared" si="11"/>
        <v>54.739550107048352</v>
      </c>
      <c r="T55" s="63"/>
    </row>
    <row r="56" spans="1:20" ht="15">
      <c r="A56" s="2" t="s">
        <v>75</v>
      </c>
      <c r="B56" s="57">
        <v>23356679</v>
      </c>
      <c r="C56" s="27">
        <v>2.1399999999999999E-2</v>
      </c>
      <c r="D56" s="27">
        <v>2.8400000000000002E-2</v>
      </c>
      <c r="E56" s="65">
        <v>45.5</v>
      </c>
      <c r="F56" s="65">
        <v>87.7</v>
      </c>
      <c r="G56" s="157">
        <v>28</v>
      </c>
      <c r="H56" s="155">
        <f t="shared" si="2"/>
        <v>2.7263599999999997E-3</v>
      </c>
      <c r="I56" s="155">
        <f t="shared" si="3"/>
        <v>6.9739040000000004E-3</v>
      </c>
      <c r="J56" s="151">
        <f t="shared" si="12"/>
        <v>63.678715358439995</v>
      </c>
      <c r="K56" s="151">
        <f t="shared" si="13"/>
        <v>162.88723710481602</v>
      </c>
      <c r="L56" s="64">
        <f t="shared" si="4"/>
        <v>23.179052390472158</v>
      </c>
      <c r="M56" s="64">
        <f t="shared" si="5"/>
        <v>67.109541687184205</v>
      </c>
      <c r="N56" s="64">
        <f t="shared" si="6"/>
        <v>1.4646104532441198</v>
      </c>
      <c r="O56" s="64">
        <f t="shared" si="7"/>
        <v>4.2350681647252166</v>
      </c>
      <c r="P56" s="64">
        <f t="shared" si="8"/>
        <v>12.353670779537358</v>
      </c>
      <c r="Q56" s="64">
        <f t="shared" si="9"/>
        <v>7.1670384326119052</v>
      </c>
      <c r="R56" s="64">
        <f t="shared" si="10"/>
        <v>26.681381735186356</v>
      </c>
      <c r="S56" s="64">
        <f t="shared" si="11"/>
        <v>84.375588820294695</v>
      </c>
      <c r="T56" s="63"/>
    </row>
    <row r="57" spans="1:20" ht="15">
      <c r="A57" s="2" t="s">
        <v>76</v>
      </c>
      <c r="B57" s="57">
        <v>51200043</v>
      </c>
      <c r="C57" s="27">
        <v>2.1399999999999999E-2</v>
      </c>
      <c r="D57" s="27">
        <v>2.8400000000000002E-2</v>
      </c>
      <c r="E57" s="65">
        <v>45.5</v>
      </c>
      <c r="F57" s="65">
        <v>87.7</v>
      </c>
      <c r="G57" s="157">
        <v>71</v>
      </c>
      <c r="H57" s="155">
        <f t="shared" si="2"/>
        <v>6.9132699999999991E-3</v>
      </c>
      <c r="I57" s="155">
        <f t="shared" si="3"/>
        <v>1.7683828000000002E-2</v>
      </c>
      <c r="J57" s="151">
        <f t="shared" si="12"/>
        <v>353.95972127060992</v>
      </c>
      <c r="K57" s="151">
        <f t="shared" si="13"/>
        <v>905.41275400460404</v>
      </c>
      <c r="L57" s="64">
        <f t="shared" si="4"/>
        <v>128.841338542502</v>
      </c>
      <c r="M57" s="64">
        <f t="shared" si="5"/>
        <v>373.0300546498969</v>
      </c>
      <c r="N57" s="64">
        <f t="shared" si="6"/>
        <v>8.1410735892240282</v>
      </c>
      <c r="O57" s="64">
        <f t="shared" si="7"/>
        <v>23.540731604119706</v>
      </c>
      <c r="P57" s="64">
        <f t="shared" si="8"/>
        <v>68.668185926498325</v>
      </c>
      <c r="Q57" s="64">
        <f t="shared" si="9"/>
        <v>39.838161176202583</v>
      </c>
      <c r="R57" s="64">
        <f t="shared" si="10"/>
        <v>148.30912321238554</v>
      </c>
      <c r="S57" s="64">
        <f t="shared" si="11"/>
        <v>469.0038065743849</v>
      </c>
      <c r="T57" s="63"/>
    </row>
    <row r="58" spans="1:20" ht="15">
      <c r="A58" s="2" t="s">
        <v>77</v>
      </c>
      <c r="B58" s="56">
        <v>1627189</v>
      </c>
      <c r="C58" s="27">
        <v>2.1399999999999999E-2</v>
      </c>
      <c r="D58" s="27">
        <v>2.8400000000000002E-2</v>
      </c>
      <c r="E58" s="65">
        <v>45.5</v>
      </c>
      <c r="F58" s="65">
        <v>87.7</v>
      </c>
      <c r="G58" s="157">
        <v>28</v>
      </c>
      <c r="H58" s="155">
        <f t="shared" si="2"/>
        <v>2.7263599999999997E-3</v>
      </c>
      <c r="I58" s="155">
        <f t="shared" si="3"/>
        <v>6.9739040000000004E-3</v>
      </c>
      <c r="J58" s="151">
        <f t="shared" si="12"/>
        <v>4.4363030020399989</v>
      </c>
      <c r="K58" s="151">
        <f t="shared" si="13"/>
        <v>11.347859875856001</v>
      </c>
      <c r="L58" s="64">
        <f t="shared" si="4"/>
        <v>1.6148142927425595</v>
      </c>
      <c r="M58" s="64">
        <f t="shared" si="5"/>
        <v>4.6753182688526724</v>
      </c>
      <c r="N58" s="64">
        <f t="shared" si="6"/>
        <v>0.10203496904691997</v>
      </c>
      <c r="O58" s="64">
        <f t="shared" si="7"/>
        <v>0.29504435677225604</v>
      </c>
      <c r="P58" s="64">
        <f t="shared" si="8"/>
        <v>0.86064278239575964</v>
      </c>
      <c r="Q58" s="64">
        <f t="shared" si="9"/>
        <v>0.49930583453766408</v>
      </c>
      <c r="R58" s="64">
        <f t="shared" si="10"/>
        <v>1.8588109578547596</v>
      </c>
      <c r="S58" s="64">
        <f t="shared" si="11"/>
        <v>5.8781914156934079</v>
      </c>
      <c r="T58" s="63"/>
    </row>
    <row r="59" spans="1:20" ht="15">
      <c r="A59" s="2" t="s">
        <v>78</v>
      </c>
      <c r="B59" s="57">
        <v>9530808</v>
      </c>
      <c r="C59" s="27">
        <v>2.1399999999999999E-2</v>
      </c>
      <c r="D59" s="27">
        <v>2.8400000000000002E-2</v>
      </c>
      <c r="E59" s="65">
        <v>45.5</v>
      </c>
      <c r="F59" s="65">
        <v>87.7</v>
      </c>
      <c r="G59" s="157">
        <v>71</v>
      </c>
      <c r="H59" s="155">
        <f t="shared" si="2"/>
        <v>6.9132699999999991E-3</v>
      </c>
      <c r="I59" s="155">
        <f t="shared" si="3"/>
        <v>1.7683828000000002E-2</v>
      </c>
      <c r="J59" s="151">
        <f t="shared" si="12"/>
        <v>65.889049022159995</v>
      </c>
      <c r="K59" s="151">
        <f t="shared" si="13"/>
        <v>168.54116937302402</v>
      </c>
      <c r="L59" s="64">
        <f t="shared" si="4"/>
        <v>23.983613844066234</v>
      </c>
      <c r="M59" s="64">
        <f t="shared" si="5"/>
        <v>69.438961781685904</v>
      </c>
      <c r="N59" s="64">
        <f t="shared" si="6"/>
        <v>1.5154481275096796</v>
      </c>
      <c r="O59" s="64">
        <f t="shared" si="7"/>
        <v>4.3820704036986244</v>
      </c>
      <c r="P59" s="64">
        <f t="shared" si="8"/>
        <v>12.782475510299038</v>
      </c>
      <c r="Q59" s="64">
        <f t="shared" si="9"/>
        <v>7.4158114524130578</v>
      </c>
      <c r="R59" s="64">
        <f t="shared" si="10"/>
        <v>27.607511540285035</v>
      </c>
      <c r="S59" s="64">
        <f t="shared" si="11"/>
        <v>87.304325735226428</v>
      </c>
      <c r="T59" s="63"/>
    </row>
    <row r="60" spans="1:20" ht="15">
      <c r="A60" s="2" t="s">
        <v>79</v>
      </c>
      <c r="B60" s="57">
        <v>5966411</v>
      </c>
      <c r="C60" s="27">
        <v>2.1399999999999999E-2</v>
      </c>
      <c r="D60" s="27">
        <v>2.8400000000000002E-2</v>
      </c>
      <c r="E60" s="65">
        <v>45.5</v>
      </c>
      <c r="F60" s="65">
        <v>87.7</v>
      </c>
      <c r="G60" s="157">
        <v>71</v>
      </c>
      <c r="H60" s="155">
        <f t="shared" si="2"/>
        <v>6.9132699999999991E-3</v>
      </c>
      <c r="I60" s="155">
        <f t="shared" si="3"/>
        <v>1.7683828000000002E-2</v>
      </c>
      <c r="J60" s="151">
        <f t="shared" si="12"/>
        <v>41.247410173969996</v>
      </c>
      <c r="K60" s="151">
        <f t="shared" si="13"/>
        <v>105.50898590130801</v>
      </c>
      <c r="L60" s="64">
        <f t="shared" si="4"/>
        <v>15.014057303325078</v>
      </c>
      <c r="M60" s="64">
        <f t="shared" si="5"/>
        <v>43.469702191338904</v>
      </c>
      <c r="N60" s="64">
        <f t="shared" si="6"/>
        <v>0.94869043400130981</v>
      </c>
      <c r="O60" s="64">
        <f t="shared" si="7"/>
        <v>2.7432336334340084</v>
      </c>
      <c r="P60" s="64">
        <f t="shared" si="8"/>
        <v>8.0019975737501792</v>
      </c>
      <c r="Q60" s="64">
        <f t="shared" si="9"/>
        <v>4.642395379657553</v>
      </c>
      <c r="R60" s="64">
        <f t="shared" si="10"/>
        <v>17.282664862893427</v>
      </c>
      <c r="S60" s="64">
        <f t="shared" si="11"/>
        <v>54.653654696877545</v>
      </c>
      <c r="T60" s="63"/>
    </row>
    <row r="61" spans="1:20" ht="15">
      <c r="A61" s="2" t="s">
        <v>80</v>
      </c>
      <c r="B61" s="57">
        <v>8920780</v>
      </c>
      <c r="C61" s="27">
        <v>2.1399999999999999E-2</v>
      </c>
      <c r="D61" s="27">
        <v>2.8400000000000002E-2</v>
      </c>
      <c r="E61" s="65">
        <v>45.5</v>
      </c>
      <c r="F61" s="65">
        <v>87.7</v>
      </c>
      <c r="G61" s="157">
        <v>28</v>
      </c>
      <c r="H61" s="155">
        <f t="shared" si="2"/>
        <v>2.7263599999999997E-3</v>
      </c>
      <c r="I61" s="155">
        <f t="shared" si="3"/>
        <v>6.9739040000000004E-3</v>
      </c>
      <c r="J61" s="151">
        <f t="shared" si="12"/>
        <v>24.321257760799998</v>
      </c>
      <c r="K61" s="151">
        <f t="shared" si="13"/>
        <v>62.212663325120005</v>
      </c>
      <c r="L61" s="64">
        <f t="shared" si="4"/>
        <v>8.8529378249311996</v>
      </c>
      <c r="M61" s="64">
        <f t="shared" si="5"/>
        <v>25.631617289949446</v>
      </c>
      <c r="N61" s="64">
        <f t="shared" si="6"/>
        <v>0.55938892849839994</v>
      </c>
      <c r="O61" s="64">
        <f t="shared" si="7"/>
        <v>1.6175292464531201</v>
      </c>
      <c r="P61" s="64">
        <f t="shared" si="8"/>
        <v>4.7183240055951998</v>
      </c>
      <c r="Q61" s="64">
        <f t="shared" si="9"/>
        <v>2.7373571863052804</v>
      </c>
      <c r="R61" s="64">
        <f t="shared" si="10"/>
        <v>10.190607001775199</v>
      </c>
      <c r="S61" s="64">
        <f t="shared" si="11"/>
        <v>32.22615960241216</v>
      </c>
      <c r="T61" s="63"/>
    </row>
    <row r="62" spans="1:20" ht="15">
      <c r="A62" s="2" t="s">
        <v>81</v>
      </c>
      <c r="B62" s="57">
        <v>1520390</v>
      </c>
      <c r="C62" s="27">
        <v>2.1399999999999999E-2</v>
      </c>
      <c r="D62" s="27">
        <v>2.8400000000000002E-2</v>
      </c>
      <c r="E62" s="65">
        <v>45.5</v>
      </c>
      <c r="F62" s="65">
        <v>87.7</v>
      </c>
      <c r="G62" s="157">
        <v>71</v>
      </c>
      <c r="H62" s="155">
        <f t="shared" si="2"/>
        <v>6.9132699999999991E-3</v>
      </c>
      <c r="I62" s="155">
        <f t="shared" si="3"/>
        <v>1.7683828000000002E-2</v>
      </c>
      <c r="J62" s="151">
        <f t="shared" si="12"/>
        <v>10.510866575299998</v>
      </c>
      <c r="K62" s="151">
        <f t="shared" si="13"/>
        <v>26.886315252920003</v>
      </c>
      <c r="L62" s="64">
        <f t="shared" si="4"/>
        <v>3.8259554334091992</v>
      </c>
      <c r="M62" s="64">
        <f t="shared" si="5"/>
        <v>11.077161884203042</v>
      </c>
      <c r="N62" s="64">
        <f t="shared" si="6"/>
        <v>0.24174993123189992</v>
      </c>
      <c r="O62" s="64">
        <f t="shared" si="7"/>
        <v>0.69904419657592021</v>
      </c>
      <c r="P62" s="64">
        <f t="shared" si="8"/>
        <v>2.0391081156081996</v>
      </c>
      <c r="Q62" s="64">
        <f t="shared" si="9"/>
        <v>1.1829978711284803</v>
      </c>
      <c r="R62" s="64">
        <f t="shared" si="10"/>
        <v>4.4040530950506991</v>
      </c>
      <c r="S62" s="64">
        <f t="shared" si="11"/>
        <v>13.927111301012561</v>
      </c>
      <c r="T62" s="63"/>
    </row>
    <row r="63" spans="1:20" ht="15">
      <c r="A63" s="2" t="s">
        <v>82</v>
      </c>
      <c r="B63" s="56">
        <v>2737938</v>
      </c>
      <c r="C63" s="27">
        <v>2.1399999999999999E-2</v>
      </c>
      <c r="D63" s="27">
        <v>2.8400000000000002E-2</v>
      </c>
      <c r="E63" s="65">
        <v>45.5</v>
      </c>
      <c r="F63" s="65">
        <v>87.7</v>
      </c>
      <c r="G63" s="157">
        <v>71</v>
      </c>
      <c r="H63" s="155">
        <f t="shared" si="2"/>
        <v>6.9132699999999991E-3</v>
      </c>
      <c r="I63" s="155">
        <f t="shared" si="3"/>
        <v>1.7683828000000002E-2</v>
      </c>
      <c r="J63" s="151">
        <f t="shared" si="12"/>
        <v>18.928104637259999</v>
      </c>
      <c r="K63" s="151">
        <f t="shared" si="13"/>
        <v>48.417224666664005</v>
      </c>
      <c r="L63" s="64">
        <f t="shared" si="4"/>
        <v>6.8898300879626388</v>
      </c>
      <c r="M63" s="64">
        <f t="shared" si="5"/>
        <v>19.947896562665573</v>
      </c>
      <c r="N63" s="64">
        <f t="shared" si="6"/>
        <v>0.43534640665697993</v>
      </c>
      <c r="O63" s="64">
        <f t="shared" si="7"/>
        <v>1.2588478413332642</v>
      </c>
      <c r="P63" s="64">
        <f t="shared" si="8"/>
        <v>3.6720522996284393</v>
      </c>
      <c r="Q63" s="64">
        <f t="shared" si="9"/>
        <v>2.1303578853332166</v>
      </c>
      <c r="R63" s="64">
        <f t="shared" si="10"/>
        <v>7.9308758430119397</v>
      </c>
      <c r="S63" s="64">
        <f t="shared" si="11"/>
        <v>25.080122377331953</v>
      </c>
      <c r="T63" s="63"/>
    </row>
    <row r="64" spans="1:20" ht="15">
      <c r="A64" s="14" t="s">
        <v>83</v>
      </c>
      <c r="B64" s="57">
        <v>1891458</v>
      </c>
      <c r="C64" s="27">
        <v>2.1399999999999999E-2</v>
      </c>
      <c r="D64" s="27">
        <v>2.8400000000000002E-2</v>
      </c>
      <c r="E64" s="65">
        <v>45.5</v>
      </c>
      <c r="F64" s="65">
        <v>87.7</v>
      </c>
      <c r="G64" s="157">
        <v>28</v>
      </c>
      <c r="H64" s="155">
        <f t="shared" si="2"/>
        <v>2.7263599999999997E-3</v>
      </c>
      <c r="I64" s="155">
        <f t="shared" si="3"/>
        <v>6.9739040000000004E-3</v>
      </c>
      <c r="J64" s="151">
        <f t="shared" si="12"/>
        <v>5.1567954328800001</v>
      </c>
      <c r="K64" s="151">
        <f t="shared" si="13"/>
        <v>13.190846512032001</v>
      </c>
      <c r="L64" s="64">
        <f t="shared" si="4"/>
        <v>1.8770735375683198</v>
      </c>
      <c r="M64" s="64">
        <f t="shared" si="5"/>
        <v>5.4346287629571854</v>
      </c>
      <c r="N64" s="64">
        <f t="shared" si="6"/>
        <v>0.11860629495624</v>
      </c>
      <c r="O64" s="64">
        <f t="shared" si="7"/>
        <v>0.34296200931283205</v>
      </c>
      <c r="P64" s="64">
        <f t="shared" si="8"/>
        <v>1.0004183139787199</v>
      </c>
      <c r="Q64" s="64">
        <f t="shared" si="9"/>
        <v>0.58039724652940816</v>
      </c>
      <c r="R64" s="64">
        <f t="shared" si="10"/>
        <v>2.16069728637672</v>
      </c>
      <c r="S64" s="64">
        <f t="shared" si="11"/>
        <v>6.8328584932325755</v>
      </c>
      <c r="T64" s="63"/>
    </row>
    <row r="65" spans="1:20" ht="15">
      <c r="A65" s="14" t="s">
        <v>84</v>
      </c>
      <c r="B65" s="56">
        <v>396000</v>
      </c>
      <c r="C65" s="27">
        <v>2.1399999999999999E-2</v>
      </c>
      <c r="D65" s="27">
        <v>2.8400000000000002E-2</v>
      </c>
      <c r="E65" s="65">
        <v>45.5</v>
      </c>
      <c r="F65" s="65">
        <v>87.7</v>
      </c>
      <c r="G65" s="157">
        <v>28</v>
      </c>
      <c r="H65" s="155">
        <f t="shared" si="2"/>
        <v>2.7263599999999997E-3</v>
      </c>
      <c r="I65" s="155">
        <f t="shared" si="3"/>
        <v>6.9739040000000004E-3</v>
      </c>
      <c r="J65" s="151">
        <f t="shared" si="12"/>
        <v>1.0796385599999998</v>
      </c>
      <c r="K65" s="151">
        <f t="shared" si="13"/>
        <v>2.7616659840000004</v>
      </c>
      <c r="L65" s="64">
        <f t="shared" si="4"/>
        <v>0.39298843583999987</v>
      </c>
      <c r="M65" s="64">
        <f t="shared" si="5"/>
        <v>1.1378063854080003</v>
      </c>
      <c r="N65" s="64">
        <f t="shared" si="6"/>
        <v>2.4831686879999992E-2</v>
      </c>
      <c r="O65" s="64">
        <f t="shared" si="7"/>
        <v>7.1803315584000021E-2</v>
      </c>
      <c r="P65" s="64">
        <f t="shared" si="8"/>
        <v>0.20944988063999992</v>
      </c>
      <c r="Q65" s="64">
        <f t="shared" si="9"/>
        <v>0.12151330329600002</v>
      </c>
      <c r="R65" s="64">
        <f t="shared" si="10"/>
        <v>0.45236855663999992</v>
      </c>
      <c r="S65" s="64">
        <f t="shared" si="11"/>
        <v>1.4305429797120002</v>
      </c>
      <c r="T65" s="63"/>
    </row>
    <row r="66" spans="1:20" ht="15">
      <c r="A66" s="2" t="s">
        <v>85</v>
      </c>
      <c r="B66" s="152">
        <v>299637</v>
      </c>
      <c r="C66" s="27">
        <v>2.1399999999999999E-2</v>
      </c>
      <c r="D66" s="27">
        <v>2.8400000000000002E-2</v>
      </c>
      <c r="E66" s="65">
        <v>45.5</v>
      </c>
      <c r="F66" s="65">
        <v>87.7</v>
      </c>
      <c r="G66" s="156">
        <v>0</v>
      </c>
      <c r="H66" s="155">
        <f t="shared" si="2"/>
        <v>0</v>
      </c>
      <c r="I66" s="155">
        <f t="shared" si="3"/>
        <v>0</v>
      </c>
      <c r="J66" s="151">
        <f t="shared" si="12"/>
        <v>0</v>
      </c>
      <c r="K66" s="151">
        <f t="shared" si="13"/>
        <v>0</v>
      </c>
      <c r="L66" s="64">
        <f t="shared" si="4"/>
        <v>0</v>
      </c>
      <c r="M66" s="64">
        <f t="shared" si="5"/>
        <v>0</v>
      </c>
      <c r="N66" s="64">
        <f t="shared" si="6"/>
        <v>0</v>
      </c>
      <c r="O66" s="64">
        <f t="shared" si="7"/>
        <v>0</v>
      </c>
      <c r="P66" s="64">
        <f t="shared" si="8"/>
        <v>0</v>
      </c>
      <c r="Q66" s="64">
        <f t="shared" si="9"/>
        <v>0</v>
      </c>
      <c r="R66" s="64">
        <f t="shared" si="10"/>
        <v>0</v>
      </c>
      <c r="S66" s="64">
        <f t="shared" si="11"/>
        <v>0</v>
      </c>
      <c r="T66" s="63"/>
    </row>
    <row r="67" spans="1:20" ht="15">
      <c r="A67" s="2" t="s">
        <v>86</v>
      </c>
      <c r="B67" s="189">
        <v>6328674</v>
      </c>
      <c r="C67" s="27">
        <v>2.1399999999999999E-2</v>
      </c>
      <c r="D67" s="27">
        <v>2.8400000000000002E-2</v>
      </c>
      <c r="E67" s="65">
        <v>45.5</v>
      </c>
      <c r="F67" s="65">
        <v>87.7</v>
      </c>
      <c r="G67" s="157">
        <v>28</v>
      </c>
      <c r="H67" s="155">
        <f t="shared" si="2"/>
        <v>2.7263599999999997E-3</v>
      </c>
      <c r="I67" s="155">
        <f t="shared" si="3"/>
        <v>6.9739040000000004E-3</v>
      </c>
      <c r="J67" s="151">
        <f t="shared" ref="J67:J98" si="14">H67*B67/1000</f>
        <v>17.254243646639999</v>
      </c>
      <c r="K67" s="151">
        <f t="shared" ref="K67:K98" si="15">B67*I67/1000</f>
        <v>44.135564923296009</v>
      </c>
      <c r="L67" s="64">
        <f t="shared" si="4"/>
        <v>6.2805446873769597</v>
      </c>
      <c r="M67" s="64">
        <f t="shared" si="5"/>
        <v>18.183852748397957</v>
      </c>
      <c r="N67" s="64">
        <f t="shared" si="6"/>
        <v>0.39684760387271995</v>
      </c>
      <c r="O67" s="64">
        <f t="shared" si="7"/>
        <v>1.1475246880056964</v>
      </c>
      <c r="P67" s="64">
        <f t="shared" si="8"/>
        <v>3.3473232674481594</v>
      </c>
      <c r="Q67" s="64">
        <f t="shared" si="9"/>
        <v>1.9419648566250245</v>
      </c>
      <c r="R67" s="64">
        <f t="shared" si="10"/>
        <v>7.2295280879421595</v>
      </c>
      <c r="S67" s="64">
        <f t="shared" si="11"/>
        <v>22.862222630267333</v>
      </c>
      <c r="T67" s="63"/>
    </row>
    <row r="68" spans="1:20" ht="15">
      <c r="A68" s="2" t="s">
        <v>87</v>
      </c>
      <c r="B68" s="56">
        <v>111773788</v>
      </c>
      <c r="C68" s="27">
        <v>2.1399999999999999E-2</v>
      </c>
      <c r="D68" s="27">
        <v>2.8400000000000002E-2</v>
      </c>
      <c r="E68" s="65">
        <v>45.5</v>
      </c>
      <c r="F68" s="65">
        <v>87.7</v>
      </c>
      <c r="G68" s="156">
        <v>0</v>
      </c>
      <c r="H68" s="155">
        <f t="shared" ref="H68:H131" si="16">C68*E68/100*G68/100</f>
        <v>0</v>
      </c>
      <c r="I68" s="155">
        <f t="shared" ref="I68:I131" si="17">D68*F68/100*G68/100</f>
        <v>0</v>
      </c>
      <c r="J68" s="151">
        <f t="shared" si="14"/>
        <v>0</v>
      </c>
      <c r="K68" s="151">
        <f t="shared" si="15"/>
        <v>0</v>
      </c>
      <c r="L68" s="64">
        <f t="shared" ref="L68:L131" si="18">J68*$V$4/100</f>
        <v>0</v>
      </c>
      <c r="M68" s="64">
        <f t="shared" ref="M68:M131" si="19">K68*$W$4/100</f>
        <v>0</v>
      </c>
      <c r="N68" s="64">
        <f t="shared" ref="N68:N131" si="20">J68*$V$5/100</f>
        <v>0</v>
      </c>
      <c r="O68" s="64">
        <f t="shared" ref="O68:O131" si="21">K68*$W$5/100</f>
        <v>0</v>
      </c>
      <c r="P68" s="64">
        <f t="shared" ref="P68:P131" si="22">J68*$V$6/100</f>
        <v>0</v>
      </c>
      <c r="Q68" s="64">
        <f t="shared" ref="Q68:Q131" si="23">K68*$W$6/100</f>
        <v>0</v>
      </c>
      <c r="R68" s="64">
        <f t="shared" ref="R68:R131" si="24">J68*$V$7/100</f>
        <v>0</v>
      </c>
      <c r="S68" s="64">
        <f t="shared" ref="S68:S131" si="25">K68*$W$7/100</f>
        <v>0</v>
      </c>
      <c r="T68" s="63"/>
    </row>
    <row r="69" spans="1:20" ht="15">
      <c r="A69" s="2" t="s">
        <v>88</v>
      </c>
      <c r="B69" s="57">
        <v>145999</v>
      </c>
      <c r="C69" s="27">
        <v>2.1399999999999999E-2</v>
      </c>
      <c r="D69" s="27">
        <v>2.8400000000000002E-2</v>
      </c>
      <c r="E69" s="65">
        <v>45.5</v>
      </c>
      <c r="F69" s="65">
        <v>87.7</v>
      </c>
      <c r="G69" s="157">
        <v>28</v>
      </c>
      <c r="H69" s="155">
        <f t="shared" si="16"/>
        <v>2.7263599999999997E-3</v>
      </c>
      <c r="I69" s="155">
        <f t="shared" si="17"/>
        <v>6.9739040000000004E-3</v>
      </c>
      <c r="J69" s="151">
        <f t="shared" si="14"/>
        <v>0.39804583363999996</v>
      </c>
      <c r="K69" s="151">
        <f t="shared" si="15"/>
        <v>1.0181830100960001</v>
      </c>
      <c r="L69" s="64">
        <f t="shared" si="18"/>
        <v>0.14488868344495998</v>
      </c>
      <c r="M69" s="64">
        <f t="shared" si="19"/>
        <v>0.41949140015955211</v>
      </c>
      <c r="N69" s="64">
        <f t="shared" si="20"/>
        <v>9.1550541737199995E-3</v>
      </c>
      <c r="O69" s="64">
        <f t="shared" si="21"/>
        <v>2.6472758262496003E-2</v>
      </c>
      <c r="P69" s="64">
        <f t="shared" si="22"/>
        <v>7.7220891726159979E-2</v>
      </c>
      <c r="Q69" s="64">
        <f t="shared" si="23"/>
        <v>4.4800052444224005E-2</v>
      </c>
      <c r="R69" s="64">
        <f t="shared" si="24"/>
        <v>0.16678120429515997</v>
      </c>
      <c r="S69" s="64">
        <f t="shared" si="25"/>
        <v>0.52741879922972801</v>
      </c>
      <c r="T69" s="63"/>
    </row>
    <row r="70" spans="1:20" ht="15">
      <c r="A70" s="2" t="s">
        <v>89</v>
      </c>
      <c r="B70" s="57">
        <v>220384</v>
      </c>
      <c r="C70" s="27">
        <v>2.1399999999999999E-2</v>
      </c>
      <c r="D70" s="27">
        <v>2.8400000000000002E-2</v>
      </c>
      <c r="E70" s="65">
        <v>45.5</v>
      </c>
      <c r="F70" s="65">
        <v>87.7</v>
      </c>
      <c r="G70" s="157">
        <v>28</v>
      </c>
      <c r="H70" s="155">
        <f t="shared" si="16"/>
        <v>2.7263599999999997E-3</v>
      </c>
      <c r="I70" s="155">
        <f t="shared" si="17"/>
        <v>6.9739040000000004E-3</v>
      </c>
      <c r="J70" s="151">
        <f t="shared" si="14"/>
        <v>0.60084612223999989</v>
      </c>
      <c r="K70" s="151">
        <f t="shared" si="15"/>
        <v>1.536936859136</v>
      </c>
      <c r="L70" s="64">
        <f t="shared" si="18"/>
        <v>0.21870798849535994</v>
      </c>
      <c r="M70" s="64">
        <f t="shared" si="19"/>
        <v>0.633217985964032</v>
      </c>
      <c r="N70" s="64">
        <f t="shared" si="20"/>
        <v>1.3819460811519997E-2</v>
      </c>
      <c r="O70" s="64">
        <f t="shared" si="21"/>
        <v>3.9960358337536001E-2</v>
      </c>
      <c r="P70" s="64">
        <f t="shared" si="22"/>
        <v>0.11656414771455997</v>
      </c>
      <c r="Q70" s="64">
        <f t="shared" si="23"/>
        <v>6.7625221801984006E-2</v>
      </c>
      <c r="R70" s="64">
        <f t="shared" si="24"/>
        <v>0.25175452521855995</v>
      </c>
      <c r="S70" s="64">
        <f t="shared" si="25"/>
        <v>0.79613329303244795</v>
      </c>
      <c r="T70" s="63"/>
    </row>
    <row r="71" spans="1:20" ht="15">
      <c r="A71" s="2" t="s">
        <v>90</v>
      </c>
      <c r="B71" s="57">
        <v>7814774</v>
      </c>
      <c r="C71" s="27">
        <v>2.1399999999999999E-2</v>
      </c>
      <c r="D71" s="27">
        <v>2.8400000000000002E-2</v>
      </c>
      <c r="E71" s="65">
        <v>45.5</v>
      </c>
      <c r="F71" s="65">
        <v>87.7</v>
      </c>
      <c r="G71" s="157">
        <v>71</v>
      </c>
      <c r="H71" s="155">
        <f t="shared" si="16"/>
        <v>6.9132699999999991E-3</v>
      </c>
      <c r="I71" s="155">
        <f t="shared" si="17"/>
        <v>1.7683828000000002E-2</v>
      </c>
      <c r="J71" s="151">
        <f t="shared" si="14"/>
        <v>54.025642650979997</v>
      </c>
      <c r="K71" s="151">
        <f t="shared" si="15"/>
        <v>138.19511927487201</v>
      </c>
      <c r="L71" s="64">
        <f t="shared" si="18"/>
        <v>19.665333924956716</v>
      </c>
      <c r="M71" s="64">
        <f t="shared" si="19"/>
        <v>56.936389141247275</v>
      </c>
      <c r="N71" s="64">
        <f t="shared" si="20"/>
        <v>1.2425897809725399</v>
      </c>
      <c r="O71" s="64">
        <f t="shared" si="21"/>
        <v>3.5930731011466723</v>
      </c>
      <c r="P71" s="64">
        <f t="shared" si="22"/>
        <v>10.480974674290119</v>
      </c>
      <c r="Q71" s="64">
        <f t="shared" si="23"/>
        <v>6.0805852480943692</v>
      </c>
      <c r="R71" s="64">
        <f t="shared" si="24"/>
        <v>22.636744270760619</v>
      </c>
      <c r="S71" s="64">
        <f t="shared" si="25"/>
        <v>71.5850717843837</v>
      </c>
      <c r="T71" s="63"/>
    </row>
    <row r="72" spans="1:20" ht="15">
      <c r="A72" s="2" t="s">
        <v>91</v>
      </c>
      <c r="B72" s="57">
        <v>653169</v>
      </c>
      <c r="C72" s="27">
        <v>2.1399999999999999E-2</v>
      </c>
      <c r="D72" s="27">
        <v>2.8400000000000002E-2</v>
      </c>
      <c r="E72" s="65">
        <v>45.5</v>
      </c>
      <c r="F72" s="65">
        <v>87.7</v>
      </c>
      <c r="G72" s="157">
        <v>71</v>
      </c>
      <c r="H72" s="155">
        <f t="shared" si="16"/>
        <v>6.9132699999999991E-3</v>
      </c>
      <c r="I72" s="155">
        <f t="shared" si="17"/>
        <v>1.7683828000000002E-2</v>
      </c>
      <c r="J72" s="151">
        <f t="shared" si="14"/>
        <v>4.5155336526299994</v>
      </c>
      <c r="K72" s="151">
        <f t="shared" si="15"/>
        <v>11.550528250932002</v>
      </c>
      <c r="L72" s="64">
        <f t="shared" si="18"/>
        <v>1.6436542495573199</v>
      </c>
      <c r="M72" s="64">
        <f t="shared" si="19"/>
        <v>4.7588176393839854</v>
      </c>
      <c r="N72" s="64">
        <f t="shared" si="20"/>
        <v>0.10385727401048998</v>
      </c>
      <c r="O72" s="64">
        <f t="shared" si="21"/>
        <v>0.30031373452423205</v>
      </c>
      <c r="P72" s="64">
        <f t="shared" si="22"/>
        <v>0.87601352861021975</v>
      </c>
      <c r="Q72" s="64">
        <f t="shared" si="23"/>
        <v>0.50822324304100808</v>
      </c>
      <c r="R72" s="64">
        <f t="shared" si="24"/>
        <v>1.8920086004519698</v>
      </c>
      <c r="S72" s="64">
        <f t="shared" si="25"/>
        <v>5.9831736339827772</v>
      </c>
      <c r="T72" s="63"/>
    </row>
    <row r="73" spans="1:20" ht="15">
      <c r="A73" s="2" t="s">
        <v>92</v>
      </c>
      <c r="B73" s="152">
        <v>7515000</v>
      </c>
      <c r="C73" s="27">
        <v>2.1399999999999999E-2</v>
      </c>
      <c r="D73" s="27">
        <v>2.8400000000000002E-2</v>
      </c>
      <c r="E73" s="65">
        <v>45.5</v>
      </c>
      <c r="F73" s="65">
        <v>87.7</v>
      </c>
      <c r="G73" s="156">
        <v>0</v>
      </c>
      <c r="H73" s="155">
        <f t="shared" si="16"/>
        <v>0</v>
      </c>
      <c r="I73" s="155">
        <f t="shared" si="17"/>
        <v>0</v>
      </c>
      <c r="J73" s="151">
        <f t="shared" si="14"/>
        <v>0</v>
      </c>
      <c r="K73" s="151">
        <f t="shared" si="15"/>
        <v>0</v>
      </c>
      <c r="L73" s="64">
        <f t="shared" si="18"/>
        <v>0</v>
      </c>
      <c r="M73" s="64">
        <f t="shared" si="19"/>
        <v>0</v>
      </c>
      <c r="N73" s="64">
        <f t="shared" si="20"/>
        <v>0</v>
      </c>
      <c r="O73" s="64">
        <f t="shared" si="21"/>
        <v>0</v>
      </c>
      <c r="P73" s="64">
        <f t="shared" si="22"/>
        <v>0</v>
      </c>
      <c r="Q73" s="64">
        <f t="shared" si="23"/>
        <v>0</v>
      </c>
      <c r="R73" s="64">
        <f t="shared" si="24"/>
        <v>0</v>
      </c>
      <c r="S73" s="64">
        <f t="shared" si="25"/>
        <v>0</v>
      </c>
      <c r="T73" s="63"/>
    </row>
    <row r="74" spans="1:20" ht="15">
      <c r="A74" s="2" t="s">
        <v>93</v>
      </c>
      <c r="B74" s="152">
        <v>68790183</v>
      </c>
      <c r="C74" s="27">
        <v>2.1399999999999999E-2</v>
      </c>
      <c r="D74" s="27">
        <v>2.8400000000000002E-2</v>
      </c>
      <c r="E74" s="65">
        <v>45.5</v>
      </c>
      <c r="F74" s="65">
        <v>87.7</v>
      </c>
      <c r="G74" s="156">
        <v>0</v>
      </c>
      <c r="H74" s="155">
        <f t="shared" si="16"/>
        <v>0</v>
      </c>
      <c r="I74" s="155">
        <f t="shared" si="17"/>
        <v>0</v>
      </c>
      <c r="J74" s="151">
        <f t="shared" si="14"/>
        <v>0</v>
      </c>
      <c r="K74" s="151">
        <f t="shared" si="15"/>
        <v>0</v>
      </c>
      <c r="L74" s="64">
        <f t="shared" si="18"/>
        <v>0</v>
      </c>
      <c r="M74" s="64">
        <f t="shared" si="19"/>
        <v>0</v>
      </c>
      <c r="N74" s="64">
        <f t="shared" si="20"/>
        <v>0</v>
      </c>
      <c r="O74" s="64">
        <f t="shared" si="21"/>
        <v>0</v>
      </c>
      <c r="P74" s="64">
        <f t="shared" si="22"/>
        <v>0</v>
      </c>
      <c r="Q74" s="64">
        <f t="shared" si="23"/>
        <v>0</v>
      </c>
      <c r="R74" s="64">
        <f t="shared" si="24"/>
        <v>0</v>
      </c>
      <c r="S74" s="64">
        <f t="shared" si="25"/>
        <v>0</v>
      </c>
      <c r="T74" s="63"/>
    </row>
    <row r="75" spans="1:20" ht="15">
      <c r="A75" s="2" t="s">
        <v>94</v>
      </c>
      <c r="B75" s="57">
        <v>5705120</v>
      </c>
      <c r="C75" s="27">
        <v>2.1399999999999999E-2</v>
      </c>
      <c r="D75" s="27">
        <v>2.8400000000000002E-2</v>
      </c>
      <c r="E75" s="65">
        <v>45.5</v>
      </c>
      <c r="F75" s="65">
        <v>87.7</v>
      </c>
      <c r="G75" s="157">
        <v>71</v>
      </c>
      <c r="H75" s="155">
        <f t="shared" si="16"/>
        <v>6.9132699999999991E-3</v>
      </c>
      <c r="I75" s="155">
        <f t="shared" si="17"/>
        <v>1.7683828000000002E-2</v>
      </c>
      <c r="J75" s="151">
        <f t="shared" si="14"/>
        <v>39.441034942399995</v>
      </c>
      <c r="K75" s="151">
        <f t="shared" si="15"/>
        <v>100.88836079936002</v>
      </c>
      <c r="L75" s="64">
        <f t="shared" si="18"/>
        <v>14.356536719033597</v>
      </c>
      <c r="M75" s="64">
        <f t="shared" si="19"/>
        <v>41.566004649336328</v>
      </c>
      <c r="N75" s="64">
        <f t="shared" si="20"/>
        <v>0.90714380367519976</v>
      </c>
      <c r="O75" s="64">
        <f t="shared" si="21"/>
        <v>2.6230973807833609</v>
      </c>
      <c r="P75" s="64">
        <f t="shared" si="22"/>
        <v>7.6515607788255986</v>
      </c>
      <c r="Q75" s="64">
        <f t="shared" si="23"/>
        <v>4.4390878751718414</v>
      </c>
      <c r="R75" s="64">
        <f t="shared" si="24"/>
        <v>16.525793640865597</v>
      </c>
      <c r="S75" s="64">
        <f t="shared" si="25"/>
        <v>52.260170894068487</v>
      </c>
      <c r="T75" s="63"/>
    </row>
    <row r="76" spans="1:20" ht="15">
      <c r="A76" s="2" t="s">
        <v>95</v>
      </c>
      <c r="B76" s="57">
        <v>2292779</v>
      </c>
      <c r="C76" s="27">
        <v>2.1399999999999999E-2</v>
      </c>
      <c r="D76" s="27">
        <v>2.8400000000000002E-2</v>
      </c>
      <c r="E76" s="65">
        <v>45.5</v>
      </c>
      <c r="F76" s="65">
        <v>87.7</v>
      </c>
      <c r="G76" s="157">
        <v>28</v>
      </c>
      <c r="H76" s="155">
        <f t="shared" si="16"/>
        <v>2.7263599999999997E-3</v>
      </c>
      <c r="I76" s="155">
        <f t="shared" si="17"/>
        <v>6.9739040000000004E-3</v>
      </c>
      <c r="J76" s="151">
        <f t="shared" si="14"/>
        <v>6.2509409544399999</v>
      </c>
      <c r="K76" s="151">
        <f t="shared" si="15"/>
        <v>15.989620639216</v>
      </c>
      <c r="L76" s="64">
        <f t="shared" si="18"/>
        <v>2.27534250741616</v>
      </c>
      <c r="M76" s="64">
        <f t="shared" si="19"/>
        <v>6.5877237033569918</v>
      </c>
      <c r="N76" s="64">
        <f t="shared" si="20"/>
        <v>0.14377164195211997</v>
      </c>
      <c r="O76" s="64">
        <f t="shared" si="21"/>
        <v>0.41573013661961605</v>
      </c>
      <c r="P76" s="64">
        <f t="shared" si="22"/>
        <v>1.2126825451613599</v>
      </c>
      <c r="Q76" s="64">
        <f t="shared" si="23"/>
        <v>0.70354330812550403</v>
      </c>
      <c r="R76" s="64">
        <f t="shared" si="24"/>
        <v>2.6191442599103603</v>
      </c>
      <c r="S76" s="64">
        <f t="shared" si="25"/>
        <v>8.2826234911138883</v>
      </c>
      <c r="T76" s="63"/>
    </row>
    <row r="77" spans="1:20" ht="15">
      <c r="A77" s="2" t="s">
        <v>96</v>
      </c>
      <c r="B77" s="56">
        <v>14730200</v>
      </c>
      <c r="C77" s="27">
        <v>2.1399999999999999E-2</v>
      </c>
      <c r="D77" s="27">
        <v>2.8400000000000002E-2</v>
      </c>
      <c r="E77" s="65">
        <v>45.5</v>
      </c>
      <c r="F77" s="65">
        <v>87.7</v>
      </c>
      <c r="G77" s="157">
        <v>28</v>
      </c>
      <c r="H77" s="155">
        <f t="shared" si="16"/>
        <v>2.7263599999999997E-3</v>
      </c>
      <c r="I77" s="155">
        <f t="shared" si="17"/>
        <v>6.9739040000000004E-3</v>
      </c>
      <c r="J77" s="151">
        <f t="shared" si="14"/>
        <v>40.159828071999996</v>
      </c>
      <c r="K77" s="151">
        <f t="shared" si="15"/>
        <v>102.72700070080001</v>
      </c>
      <c r="L77" s="64">
        <f t="shared" si="18"/>
        <v>14.618177418207997</v>
      </c>
      <c r="M77" s="64">
        <f t="shared" si="19"/>
        <v>42.323524288729601</v>
      </c>
      <c r="N77" s="64">
        <f t="shared" si="20"/>
        <v>0.92367604565599992</v>
      </c>
      <c r="O77" s="64">
        <f t="shared" si="21"/>
        <v>2.6709020182208003</v>
      </c>
      <c r="P77" s="64">
        <f t="shared" si="22"/>
        <v>7.7910066459679994</v>
      </c>
      <c r="Q77" s="64">
        <f t="shared" si="23"/>
        <v>4.5199880308352007</v>
      </c>
      <c r="R77" s="64">
        <f t="shared" si="24"/>
        <v>16.826967962167998</v>
      </c>
      <c r="S77" s="64">
        <f t="shared" si="25"/>
        <v>53.212586363014395</v>
      </c>
      <c r="T77" s="63"/>
    </row>
    <row r="78" spans="1:20" ht="15">
      <c r="A78" s="2" t="s">
        <v>97</v>
      </c>
      <c r="B78" s="57">
        <v>485779</v>
      </c>
      <c r="C78" s="27">
        <v>2.1399999999999999E-2</v>
      </c>
      <c r="D78" s="27">
        <v>2.8400000000000002E-2</v>
      </c>
      <c r="E78" s="65">
        <v>45.5</v>
      </c>
      <c r="F78" s="65">
        <v>87.7</v>
      </c>
      <c r="G78" s="157">
        <v>28</v>
      </c>
      <c r="H78" s="155">
        <f t="shared" si="16"/>
        <v>2.7263599999999997E-3</v>
      </c>
      <c r="I78" s="155">
        <f t="shared" si="17"/>
        <v>6.9739040000000004E-3</v>
      </c>
      <c r="J78" s="151">
        <f t="shared" si="14"/>
        <v>1.3244084344399998</v>
      </c>
      <c r="K78" s="151">
        <f t="shared" si="15"/>
        <v>3.3877761112160001</v>
      </c>
      <c r="L78" s="64">
        <f t="shared" si="18"/>
        <v>0.48208467013615985</v>
      </c>
      <c r="M78" s="64">
        <f t="shared" si="19"/>
        <v>1.395763757820992</v>
      </c>
      <c r="N78" s="64">
        <f t="shared" si="20"/>
        <v>3.046139399211999E-2</v>
      </c>
      <c r="O78" s="64">
        <f t="shared" si="21"/>
        <v>8.8082178891616E-2</v>
      </c>
      <c r="P78" s="64">
        <f t="shared" si="22"/>
        <v>0.25693523628135995</v>
      </c>
      <c r="Q78" s="64">
        <f t="shared" si="23"/>
        <v>0.14906214889350403</v>
      </c>
      <c r="R78" s="64">
        <f t="shared" si="24"/>
        <v>0.55492713403035987</v>
      </c>
      <c r="S78" s="64">
        <f t="shared" si="25"/>
        <v>1.7548680256098879</v>
      </c>
      <c r="T78" s="63"/>
    </row>
    <row r="79" spans="1:20" ht="15">
      <c r="A79" s="2" t="s">
        <v>98</v>
      </c>
      <c r="B79" s="57">
        <v>2482290</v>
      </c>
      <c r="C79" s="27">
        <v>2.1399999999999999E-2</v>
      </c>
      <c r="D79" s="27">
        <v>2.8400000000000002E-2</v>
      </c>
      <c r="E79" s="65">
        <v>45.5</v>
      </c>
      <c r="F79" s="65">
        <v>87.7</v>
      </c>
      <c r="G79" s="157">
        <v>28</v>
      </c>
      <c r="H79" s="155">
        <f t="shared" si="16"/>
        <v>2.7263599999999997E-3</v>
      </c>
      <c r="I79" s="155">
        <f t="shared" si="17"/>
        <v>6.9739040000000004E-3</v>
      </c>
      <c r="J79" s="151">
        <f t="shared" si="14"/>
        <v>6.7676161643999997</v>
      </c>
      <c r="K79" s="151">
        <f t="shared" si="15"/>
        <v>17.311252160160002</v>
      </c>
      <c r="L79" s="64">
        <f t="shared" si="18"/>
        <v>2.4634122838415999</v>
      </c>
      <c r="M79" s="64">
        <f t="shared" si="19"/>
        <v>7.132235889985922</v>
      </c>
      <c r="N79" s="64">
        <f t="shared" si="20"/>
        <v>0.15565517178119997</v>
      </c>
      <c r="O79" s="64">
        <f t="shared" si="21"/>
        <v>0.45009255616416005</v>
      </c>
      <c r="P79" s="64">
        <f t="shared" si="22"/>
        <v>1.3129175358935998</v>
      </c>
      <c r="Q79" s="64">
        <f t="shared" si="23"/>
        <v>0.76169509504704014</v>
      </c>
      <c r="R79" s="64">
        <f t="shared" si="24"/>
        <v>2.8356311728836001</v>
      </c>
      <c r="S79" s="64">
        <f t="shared" si="25"/>
        <v>8.9672286189628814</v>
      </c>
      <c r="T79" s="63"/>
    </row>
    <row r="80" spans="1:20" ht="15">
      <c r="A80" s="2" t="s">
        <v>99</v>
      </c>
      <c r="B80" s="57">
        <v>351344</v>
      </c>
      <c r="C80" s="27">
        <v>2.1399999999999999E-2</v>
      </c>
      <c r="D80" s="27">
        <v>2.8400000000000002E-2</v>
      </c>
      <c r="E80" s="65">
        <v>45.5</v>
      </c>
      <c r="F80" s="65">
        <v>87.7</v>
      </c>
      <c r="G80" s="157">
        <v>28</v>
      </c>
      <c r="H80" s="155">
        <f t="shared" si="16"/>
        <v>2.7263599999999997E-3</v>
      </c>
      <c r="I80" s="155">
        <f t="shared" si="17"/>
        <v>6.9739040000000004E-3</v>
      </c>
      <c r="J80" s="151">
        <f t="shared" si="14"/>
        <v>0.95789022783999989</v>
      </c>
      <c r="K80" s="151">
        <f t="shared" si="15"/>
        <v>2.4502393269759999</v>
      </c>
      <c r="L80" s="64">
        <f t="shared" si="18"/>
        <v>0.34867204293375992</v>
      </c>
      <c r="M80" s="64">
        <f t="shared" si="19"/>
        <v>1.009498602714112</v>
      </c>
      <c r="N80" s="64">
        <f t="shared" si="20"/>
        <v>2.2031475240319995E-2</v>
      </c>
      <c r="O80" s="64">
        <f t="shared" si="21"/>
        <v>6.3706222501375989E-2</v>
      </c>
      <c r="P80" s="64">
        <f t="shared" si="22"/>
        <v>0.18583070420095996</v>
      </c>
      <c r="Q80" s="64">
        <f t="shared" si="23"/>
        <v>0.10781053038694401</v>
      </c>
      <c r="R80" s="64">
        <f t="shared" si="24"/>
        <v>0.40135600546495992</v>
      </c>
      <c r="S80" s="64">
        <f t="shared" si="25"/>
        <v>1.2692239713735678</v>
      </c>
      <c r="T80" s="63"/>
    </row>
    <row r="81" spans="1:20" ht="15">
      <c r="A81" s="2" t="s">
        <v>100</v>
      </c>
      <c r="B81" s="57">
        <v>2281832</v>
      </c>
      <c r="C81" s="27">
        <v>2.1399999999999999E-2</v>
      </c>
      <c r="D81" s="27">
        <v>2.8400000000000002E-2</v>
      </c>
      <c r="E81" s="65">
        <v>45.5</v>
      </c>
      <c r="F81" s="65">
        <v>87.7</v>
      </c>
      <c r="G81" s="157">
        <v>28</v>
      </c>
      <c r="H81" s="155">
        <f t="shared" si="16"/>
        <v>2.7263599999999997E-3</v>
      </c>
      <c r="I81" s="155">
        <f t="shared" si="17"/>
        <v>6.9739040000000004E-3</v>
      </c>
      <c r="J81" s="151">
        <f t="shared" si="14"/>
        <v>6.221095491519999</v>
      </c>
      <c r="K81" s="151">
        <f t="shared" si="15"/>
        <v>15.913277312128001</v>
      </c>
      <c r="L81" s="64">
        <f t="shared" si="18"/>
        <v>2.2644787589132793</v>
      </c>
      <c r="M81" s="64">
        <f t="shared" si="19"/>
        <v>6.5562702525967369</v>
      </c>
      <c r="N81" s="64">
        <f t="shared" si="20"/>
        <v>0.14308519630495997</v>
      </c>
      <c r="O81" s="64">
        <f t="shared" si="21"/>
        <v>0.41374521011532805</v>
      </c>
      <c r="P81" s="64">
        <f t="shared" si="22"/>
        <v>1.2068925253548797</v>
      </c>
      <c r="Q81" s="64">
        <f t="shared" si="23"/>
        <v>0.70018420173363216</v>
      </c>
      <c r="R81" s="64">
        <f t="shared" si="24"/>
        <v>2.6066390109468798</v>
      </c>
      <c r="S81" s="64">
        <f t="shared" si="25"/>
        <v>8.2430776476823038</v>
      </c>
      <c r="T81" s="63"/>
    </row>
    <row r="82" spans="1:20" ht="15">
      <c r="A82" s="2" t="s">
        <v>101</v>
      </c>
      <c r="B82" s="57">
        <v>7768157</v>
      </c>
      <c r="C82" s="27">
        <v>2.1399999999999999E-2</v>
      </c>
      <c r="D82" s="27">
        <v>2.8400000000000002E-2</v>
      </c>
      <c r="E82" s="65">
        <v>45.5</v>
      </c>
      <c r="F82" s="65">
        <v>87.7</v>
      </c>
      <c r="G82" s="157">
        <v>71</v>
      </c>
      <c r="H82" s="155">
        <f t="shared" si="16"/>
        <v>6.9132699999999991E-3</v>
      </c>
      <c r="I82" s="155">
        <f t="shared" si="17"/>
        <v>1.7683828000000002E-2</v>
      </c>
      <c r="J82" s="151">
        <f t="shared" si="14"/>
        <v>53.703366743389992</v>
      </c>
      <c r="K82" s="151">
        <f t="shared" si="15"/>
        <v>137.37075226499604</v>
      </c>
      <c r="L82" s="64">
        <f t="shared" si="18"/>
        <v>19.548025494593954</v>
      </c>
      <c r="M82" s="64">
        <f t="shared" si="19"/>
        <v>56.596749933178373</v>
      </c>
      <c r="N82" s="64">
        <f t="shared" si="20"/>
        <v>1.2351774350979696</v>
      </c>
      <c r="O82" s="64">
        <f t="shared" si="21"/>
        <v>3.5716395588898973</v>
      </c>
      <c r="P82" s="64">
        <f t="shared" si="22"/>
        <v>10.418453148217656</v>
      </c>
      <c r="Q82" s="64">
        <f t="shared" si="23"/>
        <v>6.0443130996598269</v>
      </c>
      <c r="R82" s="64">
        <f t="shared" si="24"/>
        <v>22.501710665480406</v>
      </c>
      <c r="S82" s="64">
        <f t="shared" si="25"/>
        <v>71.158049673267939</v>
      </c>
      <c r="T82" s="63"/>
    </row>
    <row r="83" spans="1:20" ht="15">
      <c r="A83" s="2" t="s">
        <v>102</v>
      </c>
      <c r="B83" s="57">
        <v>1917574</v>
      </c>
      <c r="C83" s="27">
        <v>2.1399999999999999E-2</v>
      </c>
      <c r="D83" s="27">
        <v>2.8400000000000002E-2</v>
      </c>
      <c r="E83" s="65">
        <v>45.5</v>
      </c>
      <c r="F83" s="65">
        <v>87.7</v>
      </c>
      <c r="G83" s="157">
        <v>71</v>
      </c>
      <c r="H83" s="155">
        <f t="shared" si="16"/>
        <v>6.9132699999999991E-3</v>
      </c>
      <c r="I83" s="155">
        <f t="shared" si="17"/>
        <v>1.7683828000000002E-2</v>
      </c>
      <c r="J83" s="151">
        <f t="shared" si="14"/>
        <v>13.256706806979999</v>
      </c>
      <c r="K83" s="151">
        <f t="shared" si="15"/>
        <v>33.910048793272004</v>
      </c>
      <c r="L83" s="64">
        <f t="shared" si="18"/>
        <v>4.825441277740719</v>
      </c>
      <c r="M83" s="64">
        <f t="shared" si="19"/>
        <v>13.970940102828067</v>
      </c>
      <c r="N83" s="64">
        <f t="shared" si="20"/>
        <v>0.30490425656053993</v>
      </c>
      <c r="O83" s="64">
        <f t="shared" si="21"/>
        <v>0.8816612686250721</v>
      </c>
      <c r="P83" s="64">
        <f t="shared" si="22"/>
        <v>2.5718011205541194</v>
      </c>
      <c r="Q83" s="64">
        <f t="shared" si="23"/>
        <v>1.4920421469039684</v>
      </c>
      <c r="R83" s="64">
        <f t="shared" si="24"/>
        <v>5.5545601521246191</v>
      </c>
      <c r="S83" s="64">
        <f t="shared" si="25"/>
        <v>17.565405274914898</v>
      </c>
      <c r="T83" s="63"/>
    </row>
    <row r="84" spans="1:20" ht="15">
      <c r="A84" s="2" t="s">
        <v>103</v>
      </c>
      <c r="B84" s="57">
        <v>1803177</v>
      </c>
      <c r="C84" s="27">
        <v>2.1399999999999999E-2</v>
      </c>
      <c r="D84" s="27">
        <v>2.8400000000000002E-2</v>
      </c>
      <c r="E84" s="65">
        <v>45.5</v>
      </c>
      <c r="F84" s="65">
        <v>87.7</v>
      </c>
      <c r="G84" s="157">
        <v>28</v>
      </c>
      <c r="H84" s="155">
        <f t="shared" si="16"/>
        <v>2.7263599999999997E-3</v>
      </c>
      <c r="I84" s="155">
        <f t="shared" si="17"/>
        <v>6.9739040000000004E-3</v>
      </c>
      <c r="J84" s="151">
        <f t="shared" si="14"/>
        <v>4.9161096457199989</v>
      </c>
      <c r="K84" s="151">
        <f t="shared" si="15"/>
        <v>12.575183293007999</v>
      </c>
      <c r="L84" s="64">
        <f t="shared" si="18"/>
        <v>1.7894639110420796</v>
      </c>
      <c r="M84" s="64">
        <f t="shared" si="19"/>
        <v>5.1809755167192968</v>
      </c>
      <c r="N84" s="64">
        <f t="shared" si="20"/>
        <v>0.11307052185155995</v>
      </c>
      <c r="O84" s="64">
        <f t="shared" si="21"/>
        <v>0.32695476561820797</v>
      </c>
      <c r="P84" s="64">
        <f t="shared" si="22"/>
        <v>0.95372527126967965</v>
      </c>
      <c r="Q84" s="64">
        <f t="shared" si="23"/>
        <v>0.55330806489235196</v>
      </c>
      <c r="R84" s="64">
        <f t="shared" si="24"/>
        <v>2.0598499415566796</v>
      </c>
      <c r="S84" s="64">
        <f t="shared" si="25"/>
        <v>6.5139449457781424</v>
      </c>
      <c r="T84" s="63"/>
    </row>
    <row r="85" spans="1:20" ht="15">
      <c r="A85" s="2" t="s">
        <v>104</v>
      </c>
      <c r="B85" s="57">
        <v>640962</v>
      </c>
      <c r="C85" s="27">
        <v>2.1399999999999999E-2</v>
      </c>
      <c r="D85" s="27">
        <v>2.8400000000000002E-2</v>
      </c>
      <c r="E85" s="65">
        <v>45.5</v>
      </c>
      <c r="F85" s="65">
        <v>87.7</v>
      </c>
      <c r="G85" s="157">
        <v>28</v>
      </c>
      <c r="H85" s="155">
        <f t="shared" si="16"/>
        <v>2.7263599999999997E-3</v>
      </c>
      <c r="I85" s="155">
        <f t="shared" si="17"/>
        <v>6.9739040000000004E-3</v>
      </c>
      <c r="J85" s="151">
        <f t="shared" si="14"/>
        <v>1.7474931583199997</v>
      </c>
      <c r="K85" s="151">
        <f t="shared" si="15"/>
        <v>4.4700074556480001</v>
      </c>
      <c r="L85" s="64">
        <f t="shared" si="18"/>
        <v>0.63608750962847982</v>
      </c>
      <c r="M85" s="64">
        <f t="shared" si="19"/>
        <v>1.8416430717269763</v>
      </c>
      <c r="N85" s="64">
        <f t="shared" si="20"/>
        <v>4.0192342641359992E-2</v>
      </c>
      <c r="O85" s="64">
        <f t="shared" si="21"/>
        <v>0.11622019384684801</v>
      </c>
      <c r="P85" s="64">
        <f t="shared" si="22"/>
        <v>0.33901367271407989</v>
      </c>
      <c r="Q85" s="64">
        <f t="shared" si="23"/>
        <v>0.19668032804851202</v>
      </c>
      <c r="R85" s="64">
        <f t="shared" si="24"/>
        <v>0.73219963333607996</v>
      </c>
      <c r="S85" s="64">
        <f t="shared" si="25"/>
        <v>2.315463862025664</v>
      </c>
      <c r="T85" s="63"/>
    </row>
    <row r="86" spans="1:20" ht="15">
      <c r="A86" s="2" t="s">
        <v>105</v>
      </c>
      <c r="B86" s="57">
        <v>4711757</v>
      </c>
      <c r="C86" s="27">
        <v>2.1399999999999999E-2</v>
      </c>
      <c r="D86" s="27">
        <v>2.8400000000000002E-2</v>
      </c>
      <c r="E86" s="65">
        <v>45.5</v>
      </c>
      <c r="F86" s="65">
        <v>87.7</v>
      </c>
      <c r="G86" s="157">
        <v>28</v>
      </c>
      <c r="H86" s="155">
        <f t="shared" si="16"/>
        <v>2.7263599999999997E-3</v>
      </c>
      <c r="I86" s="155">
        <f t="shared" si="17"/>
        <v>6.9739040000000004E-3</v>
      </c>
      <c r="J86" s="151">
        <f t="shared" si="14"/>
        <v>12.845945814519999</v>
      </c>
      <c r="K86" s="151">
        <f t="shared" si="15"/>
        <v>32.859340989328004</v>
      </c>
      <c r="L86" s="64">
        <f t="shared" si="18"/>
        <v>4.6759242764852793</v>
      </c>
      <c r="M86" s="64">
        <f t="shared" si="19"/>
        <v>13.53804848760314</v>
      </c>
      <c r="N86" s="64">
        <f t="shared" si="20"/>
        <v>0.29545675373395996</v>
      </c>
      <c r="O86" s="64">
        <f t="shared" si="21"/>
        <v>0.85434286572252816</v>
      </c>
      <c r="P86" s="64">
        <f t="shared" si="22"/>
        <v>2.4921134880168796</v>
      </c>
      <c r="Q86" s="64">
        <f t="shared" si="23"/>
        <v>1.4458110035304323</v>
      </c>
      <c r="R86" s="64">
        <f t="shared" si="24"/>
        <v>5.3824512962838789</v>
      </c>
      <c r="S86" s="64">
        <f t="shared" si="25"/>
        <v>17.021138632471903</v>
      </c>
      <c r="T86" s="63"/>
    </row>
    <row r="87" spans="1:20" ht="15">
      <c r="A87" s="2" t="s">
        <v>106</v>
      </c>
      <c r="B87" s="56">
        <v>6467683</v>
      </c>
      <c r="C87" s="27">
        <v>2.1399999999999999E-2</v>
      </c>
      <c r="D87" s="27">
        <v>2.8400000000000002E-2</v>
      </c>
      <c r="E87" s="65">
        <v>45.5</v>
      </c>
      <c r="F87" s="65">
        <v>87.7</v>
      </c>
      <c r="G87" s="157">
        <v>28</v>
      </c>
      <c r="H87" s="155">
        <f t="shared" si="16"/>
        <v>2.7263599999999997E-3</v>
      </c>
      <c r="I87" s="155">
        <f t="shared" si="17"/>
        <v>6.9739040000000004E-3</v>
      </c>
      <c r="J87" s="151">
        <f t="shared" si="14"/>
        <v>17.633232223879997</v>
      </c>
      <c r="K87" s="151">
        <f t="shared" si="15"/>
        <v>45.105000344432</v>
      </c>
      <c r="L87" s="64">
        <f t="shared" si="18"/>
        <v>6.4184965294923186</v>
      </c>
      <c r="M87" s="64">
        <f t="shared" si="19"/>
        <v>18.583260141905985</v>
      </c>
      <c r="N87" s="64">
        <f t="shared" si="20"/>
        <v>0.40556434114923989</v>
      </c>
      <c r="O87" s="64">
        <f t="shared" si="21"/>
        <v>1.1727300089552319</v>
      </c>
      <c r="P87" s="64">
        <f t="shared" si="22"/>
        <v>3.4208470514327187</v>
      </c>
      <c r="Q87" s="64">
        <f t="shared" si="23"/>
        <v>1.9846200151550082</v>
      </c>
      <c r="R87" s="64">
        <f t="shared" si="24"/>
        <v>7.3883243018057181</v>
      </c>
      <c r="S87" s="64">
        <f t="shared" si="25"/>
        <v>23.364390178415775</v>
      </c>
      <c r="T87" s="63"/>
    </row>
    <row r="88" spans="1:20" ht="15">
      <c r="A88" s="2" t="s">
        <v>107</v>
      </c>
      <c r="B88" s="57">
        <v>10493362</v>
      </c>
      <c r="C88" s="27">
        <v>2.1399999999999999E-2</v>
      </c>
      <c r="D88" s="27">
        <v>2.8400000000000002E-2</v>
      </c>
      <c r="E88" s="65">
        <v>45.5</v>
      </c>
      <c r="F88" s="65">
        <v>87.7</v>
      </c>
      <c r="G88" s="157">
        <v>28</v>
      </c>
      <c r="H88" s="155">
        <f t="shared" si="16"/>
        <v>2.7263599999999997E-3</v>
      </c>
      <c r="I88" s="155">
        <f t="shared" si="17"/>
        <v>6.9739040000000004E-3</v>
      </c>
      <c r="J88" s="151">
        <f t="shared" si="14"/>
        <v>28.608682422319998</v>
      </c>
      <c r="K88" s="151">
        <f t="shared" si="15"/>
        <v>73.179699225248001</v>
      </c>
      <c r="L88" s="64">
        <f t="shared" si="18"/>
        <v>10.413560401724478</v>
      </c>
      <c r="M88" s="64">
        <f t="shared" si="19"/>
        <v>30.150036080802177</v>
      </c>
      <c r="N88" s="64">
        <f t="shared" si="20"/>
        <v>0.65799969571335992</v>
      </c>
      <c r="O88" s="64">
        <f t="shared" si="21"/>
        <v>1.9026721798564481</v>
      </c>
      <c r="P88" s="64">
        <f t="shared" si="22"/>
        <v>5.5500843899300785</v>
      </c>
      <c r="Q88" s="64">
        <f t="shared" si="23"/>
        <v>3.2199067659109124</v>
      </c>
      <c r="R88" s="64">
        <f t="shared" si="24"/>
        <v>11.987037934952079</v>
      </c>
      <c r="S88" s="64">
        <f t="shared" si="25"/>
        <v>37.907084198678461</v>
      </c>
      <c r="T88" s="63"/>
    </row>
    <row r="89" spans="1:20" ht="15">
      <c r="A89" s="2" t="s">
        <v>108</v>
      </c>
      <c r="B89" s="189">
        <v>506256239</v>
      </c>
      <c r="C89" s="27">
        <v>2.1399999999999999E-2</v>
      </c>
      <c r="D89" s="27">
        <v>2.8400000000000002E-2</v>
      </c>
      <c r="E89" s="65">
        <v>45.5</v>
      </c>
      <c r="F89" s="65">
        <v>87.7</v>
      </c>
      <c r="G89" s="157">
        <v>28</v>
      </c>
      <c r="H89" s="155">
        <f t="shared" si="16"/>
        <v>2.7263599999999997E-3</v>
      </c>
      <c r="I89" s="155">
        <f t="shared" si="17"/>
        <v>6.9739040000000004E-3</v>
      </c>
      <c r="J89" s="151">
        <f t="shared" si="14"/>
        <v>1380.2367597600398</v>
      </c>
      <c r="K89" s="151">
        <f t="shared" si="15"/>
        <v>3530.5824101870562</v>
      </c>
      <c r="L89" s="64">
        <f t="shared" si="18"/>
        <v>502.40618055265446</v>
      </c>
      <c r="M89" s="64">
        <f t="shared" si="19"/>
        <v>1454.5999529970672</v>
      </c>
      <c r="N89" s="64">
        <f t="shared" si="20"/>
        <v>31.745445474480913</v>
      </c>
      <c r="O89" s="64">
        <f t="shared" si="21"/>
        <v>91.795142664863477</v>
      </c>
      <c r="P89" s="64">
        <f t="shared" si="22"/>
        <v>267.76593139344772</v>
      </c>
      <c r="Q89" s="64">
        <f t="shared" si="23"/>
        <v>155.34562604823049</v>
      </c>
      <c r="R89" s="64">
        <f t="shared" si="24"/>
        <v>578.31920233945664</v>
      </c>
      <c r="S89" s="64">
        <f t="shared" si="25"/>
        <v>1828.8416884768949</v>
      </c>
      <c r="T89" s="63"/>
    </row>
    <row r="90" spans="1:20" ht="15">
      <c r="A90" s="2" t="s">
        <v>109</v>
      </c>
      <c r="B90" s="56">
        <v>20575497</v>
      </c>
      <c r="C90" s="27">
        <v>2.1399999999999999E-2</v>
      </c>
      <c r="D90" s="27">
        <v>2.8400000000000002E-2</v>
      </c>
      <c r="E90" s="65">
        <v>45.5</v>
      </c>
      <c r="F90" s="65">
        <v>87.7</v>
      </c>
      <c r="G90" s="156">
        <v>58</v>
      </c>
      <c r="H90" s="155">
        <f t="shared" si="16"/>
        <v>5.64746E-3</v>
      </c>
      <c r="I90" s="155">
        <f t="shared" si="17"/>
        <v>1.4445944000000002E-2</v>
      </c>
      <c r="J90" s="151">
        <f t="shared" si="14"/>
        <v>116.19929628762</v>
      </c>
      <c r="K90" s="151">
        <f t="shared" si="15"/>
        <v>297.23247743416806</v>
      </c>
      <c r="L90" s="64">
        <f t="shared" si="18"/>
        <v>42.29654384869368</v>
      </c>
      <c r="M90" s="64">
        <f t="shared" si="19"/>
        <v>122.45978070287725</v>
      </c>
      <c r="N90" s="64">
        <f t="shared" si="20"/>
        <v>2.6725838146152596</v>
      </c>
      <c r="O90" s="64">
        <f t="shared" si="21"/>
        <v>7.7280444132883703</v>
      </c>
      <c r="P90" s="64">
        <f t="shared" si="22"/>
        <v>22.542663479798279</v>
      </c>
      <c r="Q90" s="64">
        <f t="shared" si="23"/>
        <v>13.078229007103396</v>
      </c>
      <c r="R90" s="64">
        <f t="shared" si="24"/>
        <v>48.687505144512777</v>
      </c>
      <c r="S90" s="64">
        <f t="shared" si="25"/>
        <v>153.96642331089905</v>
      </c>
      <c r="T90" s="63"/>
    </row>
    <row r="91" spans="1:20" ht="15">
      <c r="A91" s="2" t="s">
        <v>110</v>
      </c>
      <c r="B91" s="189">
        <v>27974949</v>
      </c>
      <c r="C91" s="27">
        <v>2.1399999999999999E-2</v>
      </c>
      <c r="D91" s="27">
        <v>2.8400000000000002E-2</v>
      </c>
      <c r="E91" s="65">
        <v>45.5</v>
      </c>
      <c r="F91" s="65">
        <v>87.7</v>
      </c>
      <c r="G91" s="156">
        <v>58</v>
      </c>
      <c r="H91" s="155">
        <f t="shared" si="16"/>
        <v>5.64746E-3</v>
      </c>
      <c r="I91" s="155">
        <f t="shared" si="17"/>
        <v>1.4445944000000002E-2</v>
      </c>
      <c r="J91" s="151">
        <f t="shared" si="14"/>
        <v>157.98740547954</v>
      </c>
      <c r="K91" s="151">
        <f t="shared" si="15"/>
        <v>404.12454665685607</v>
      </c>
      <c r="L91" s="64">
        <f t="shared" si="18"/>
        <v>57.507415594552555</v>
      </c>
      <c r="M91" s="64">
        <f t="shared" si="19"/>
        <v>166.49931322262469</v>
      </c>
      <c r="N91" s="64">
        <f t="shared" si="20"/>
        <v>3.6337103260294197</v>
      </c>
      <c r="O91" s="64">
        <f t="shared" si="21"/>
        <v>10.507238213078258</v>
      </c>
      <c r="P91" s="64">
        <f t="shared" si="22"/>
        <v>30.649556663030758</v>
      </c>
      <c r="Q91" s="64">
        <f t="shared" si="23"/>
        <v>17.781480052901667</v>
      </c>
      <c r="R91" s="64">
        <f t="shared" si="24"/>
        <v>66.196722895927266</v>
      </c>
      <c r="S91" s="64">
        <f t="shared" si="25"/>
        <v>209.33651516825142</v>
      </c>
      <c r="T91" s="63"/>
    </row>
    <row r="92" spans="1:20" ht="15">
      <c r="A92" s="2" t="s">
        <v>111</v>
      </c>
      <c r="B92" s="56">
        <v>13943297</v>
      </c>
      <c r="C92" s="27">
        <v>2.1399999999999999E-2</v>
      </c>
      <c r="D92" s="27">
        <v>2.8400000000000002E-2</v>
      </c>
      <c r="E92" s="65">
        <v>45.5</v>
      </c>
      <c r="F92" s="65">
        <v>87.7</v>
      </c>
      <c r="G92" s="156">
        <v>58</v>
      </c>
      <c r="H92" s="155">
        <f t="shared" si="16"/>
        <v>5.64746E-3</v>
      </c>
      <c r="I92" s="155">
        <f t="shared" si="17"/>
        <v>1.4445944000000002E-2</v>
      </c>
      <c r="J92" s="151">
        <f t="shared" si="14"/>
        <v>78.744212075619998</v>
      </c>
      <c r="K92" s="151">
        <f t="shared" si="15"/>
        <v>201.42408763736805</v>
      </c>
      <c r="L92" s="64">
        <f t="shared" si="18"/>
        <v>28.66289319552568</v>
      </c>
      <c r="M92" s="64">
        <f t="shared" si="19"/>
        <v>82.986724106595645</v>
      </c>
      <c r="N92" s="64">
        <f t="shared" si="20"/>
        <v>1.8111168777392599</v>
      </c>
      <c r="O92" s="64">
        <f t="shared" si="21"/>
        <v>5.2370262785715695</v>
      </c>
      <c r="P92" s="64">
        <f t="shared" si="22"/>
        <v>15.276377142670277</v>
      </c>
      <c r="Q92" s="64">
        <f t="shared" si="23"/>
        <v>8.8626598560441945</v>
      </c>
      <c r="R92" s="64">
        <f t="shared" si="24"/>
        <v>32.993824859684779</v>
      </c>
      <c r="S92" s="64">
        <f t="shared" si="25"/>
        <v>104.33767739615665</v>
      </c>
      <c r="T92" s="63"/>
    </row>
    <row r="93" spans="1:20" ht="15">
      <c r="A93" s="2" t="s">
        <v>112</v>
      </c>
      <c r="B93" s="57">
        <v>9803967</v>
      </c>
      <c r="C93" s="27">
        <v>2.1399999999999999E-2</v>
      </c>
      <c r="D93" s="27">
        <v>2.8400000000000002E-2</v>
      </c>
      <c r="E93" s="65">
        <v>45.5</v>
      </c>
      <c r="F93" s="65">
        <v>87.7</v>
      </c>
      <c r="G93" s="157">
        <v>28</v>
      </c>
      <c r="H93" s="155">
        <f t="shared" si="16"/>
        <v>2.7263599999999997E-3</v>
      </c>
      <c r="I93" s="155">
        <f t="shared" si="17"/>
        <v>6.9739040000000004E-3</v>
      </c>
      <c r="J93" s="151">
        <f t="shared" si="14"/>
        <v>26.729143470119997</v>
      </c>
      <c r="K93" s="151">
        <f t="shared" si="15"/>
        <v>68.37192467716801</v>
      </c>
      <c r="L93" s="64">
        <f t="shared" si="18"/>
        <v>9.7294082231236771</v>
      </c>
      <c r="M93" s="64">
        <f t="shared" si="19"/>
        <v>28.169232966993221</v>
      </c>
      <c r="N93" s="64">
        <f t="shared" si="20"/>
        <v>0.61477029981275988</v>
      </c>
      <c r="O93" s="64">
        <f t="shared" si="21"/>
        <v>1.7776700416063684</v>
      </c>
      <c r="P93" s="64">
        <f t="shared" si="22"/>
        <v>5.1854538332032796</v>
      </c>
      <c r="Q93" s="64">
        <f t="shared" si="23"/>
        <v>3.0083646857953927</v>
      </c>
      <c r="R93" s="64">
        <f t="shared" si="24"/>
        <v>11.199511113980279</v>
      </c>
      <c r="S93" s="64">
        <f t="shared" si="25"/>
        <v>35.416656982773027</v>
      </c>
      <c r="T93" s="63"/>
    </row>
    <row r="94" spans="1:20" ht="15">
      <c r="A94" s="2" t="s">
        <v>113</v>
      </c>
      <c r="B94" s="189">
        <v>22161561</v>
      </c>
      <c r="C94" s="27">
        <v>2.1399999999999999E-2</v>
      </c>
      <c r="D94" s="27">
        <v>2.8400000000000002E-2</v>
      </c>
      <c r="E94" s="65">
        <v>45.5</v>
      </c>
      <c r="F94" s="65">
        <v>87.7</v>
      </c>
      <c r="G94" s="156">
        <v>58</v>
      </c>
      <c r="H94" s="155">
        <f t="shared" si="16"/>
        <v>5.64746E-3</v>
      </c>
      <c r="I94" s="155">
        <f t="shared" si="17"/>
        <v>1.4445944000000002E-2</v>
      </c>
      <c r="J94" s="151">
        <f t="shared" si="14"/>
        <v>125.15652928505999</v>
      </c>
      <c r="K94" s="151">
        <f t="shared" si="15"/>
        <v>320.14466915858401</v>
      </c>
      <c r="L94" s="64">
        <f t="shared" si="18"/>
        <v>45.55697665976183</v>
      </c>
      <c r="M94" s="64">
        <f t="shared" si="19"/>
        <v>131.89960369333662</v>
      </c>
      <c r="N94" s="64">
        <f t="shared" si="20"/>
        <v>2.87860017355638</v>
      </c>
      <c r="O94" s="64">
        <f t="shared" si="21"/>
        <v>8.3237613981231853</v>
      </c>
      <c r="P94" s="64">
        <f t="shared" si="22"/>
        <v>24.280366681301633</v>
      </c>
      <c r="Q94" s="64">
        <f t="shared" si="23"/>
        <v>14.086365442977696</v>
      </c>
      <c r="R94" s="64">
        <f t="shared" si="24"/>
        <v>52.44058577044013</v>
      </c>
      <c r="S94" s="64">
        <f t="shared" si="25"/>
        <v>165.83493862414653</v>
      </c>
      <c r="T94" s="63"/>
    </row>
    <row r="95" spans="1:20" ht="15">
      <c r="A95" s="2" t="s">
        <v>114</v>
      </c>
      <c r="B95" s="56">
        <v>82104705</v>
      </c>
      <c r="C95" s="27">
        <v>2.1399999999999999E-2</v>
      </c>
      <c r="D95" s="27">
        <v>2.8400000000000002E-2</v>
      </c>
      <c r="E95" s="65">
        <v>45.5</v>
      </c>
      <c r="F95" s="65">
        <v>87.7</v>
      </c>
      <c r="G95" s="156">
        <v>0</v>
      </c>
      <c r="H95" s="155">
        <f t="shared" si="16"/>
        <v>0</v>
      </c>
      <c r="I95" s="155">
        <f t="shared" si="17"/>
        <v>0</v>
      </c>
      <c r="J95" s="151">
        <f t="shared" si="14"/>
        <v>0</v>
      </c>
      <c r="K95" s="151">
        <f t="shared" si="15"/>
        <v>0</v>
      </c>
      <c r="L95" s="64">
        <f t="shared" si="18"/>
        <v>0</v>
      </c>
      <c r="M95" s="64">
        <f t="shared" si="19"/>
        <v>0</v>
      </c>
      <c r="N95" s="64">
        <f t="shared" si="20"/>
        <v>0</v>
      </c>
      <c r="O95" s="64">
        <f t="shared" si="21"/>
        <v>0</v>
      </c>
      <c r="P95" s="64">
        <f t="shared" si="22"/>
        <v>0</v>
      </c>
      <c r="Q95" s="64">
        <f t="shared" si="23"/>
        <v>0</v>
      </c>
      <c r="R95" s="64">
        <f t="shared" si="24"/>
        <v>0</v>
      </c>
      <c r="S95" s="64">
        <f t="shared" si="25"/>
        <v>0</v>
      </c>
      <c r="T95" s="63"/>
    </row>
    <row r="96" spans="1:20" ht="15">
      <c r="A96" s="2" t="s">
        <v>115</v>
      </c>
      <c r="B96" s="57">
        <v>9180981</v>
      </c>
      <c r="C96" s="27">
        <v>2.1399999999999999E-2</v>
      </c>
      <c r="D96" s="27">
        <v>2.8400000000000002E-2</v>
      </c>
      <c r="E96" s="65">
        <v>45.5</v>
      </c>
      <c r="F96" s="65">
        <v>87.7</v>
      </c>
      <c r="G96" s="157">
        <v>28</v>
      </c>
      <c r="H96" s="155">
        <f t="shared" si="16"/>
        <v>2.7263599999999997E-3</v>
      </c>
      <c r="I96" s="155">
        <f t="shared" si="17"/>
        <v>6.9739040000000004E-3</v>
      </c>
      <c r="J96" s="151">
        <f t="shared" si="14"/>
        <v>25.030659359159994</v>
      </c>
      <c r="K96" s="151">
        <f t="shared" si="15"/>
        <v>64.027280119823999</v>
      </c>
      <c r="L96" s="64">
        <f t="shared" si="18"/>
        <v>9.111160006734238</v>
      </c>
      <c r="M96" s="64">
        <f t="shared" si="19"/>
        <v>26.379239409367486</v>
      </c>
      <c r="N96" s="64">
        <f t="shared" si="20"/>
        <v>0.57570516526067983</v>
      </c>
      <c r="O96" s="64">
        <f t="shared" si="21"/>
        <v>1.664709283115424</v>
      </c>
      <c r="P96" s="64">
        <f t="shared" si="22"/>
        <v>4.8559479156770387</v>
      </c>
      <c r="Q96" s="64">
        <f t="shared" si="23"/>
        <v>2.8172003252722559</v>
      </c>
      <c r="R96" s="64">
        <f t="shared" si="24"/>
        <v>10.487846271488038</v>
      </c>
      <c r="S96" s="64">
        <f t="shared" si="25"/>
        <v>33.166131102068832</v>
      </c>
      <c r="T96" s="63"/>
    </row>
    <row r="97" spans="1:20" ht="15">
      <c r="A97" s="2" t="s">
        <v>116</v>
      </c>
      <c r="B97" s="56">
        <v>13860464</v>
      </c>
      <c r="C97" s="27">
        <v>2.1399999999999999E-2</v>
      </c>
      <c r="D97" s="27">
        <v>2.8400000000000002E-2</v>
      </c>
      <c r="E97" s="65">
        <v>45.5</v>
      </c>
      <c r="F97" s="65">
        <v>87.7</v>
      </c>
      <c r="G97" s="156">
        <v>0</v>
      </c>
      <c r="H97" s="155">
        <f t="shared" si="16"/>
        <v>0</v>
      </c>
      <c r="I97" s="155">
        <f t="shared" si="17"/>
        <v>0</v>
      </c>
      <c r="J97" s="151">
        <f t="shared" si="14"/>
        <v>0</v>
      </c>
      <c r="K97" s="151">
        <f t="shared" si="15"/>
        <v>0</v>
      </c>
      <c r="L97" s="64">
        <f t="shared" si="18"/>
        <v>0</v>
      </c>
      <c r="M97" s="64">
        <f t="shared" si="19"/>
        <v>0</v>
      </c>
      <c r="N97" s="64">
        <f t="shared" si="20"/>
        <v>0</v>
      </c>
      <c r="O97" s="64">
        <f t="shared" si="21"/>
        <v>0</v>
      </c>
      <c r="P97" s="64">
        <f t="shared" si="22"/>
        <v>0</v>
      </c>
      <c r="Q97" s="64">
        <f t="shared" si="23"/>
        <v>0</v>
      </c>
      <c r="R97" s="64">
        <f t="shared" si="24"/>
        <v>0</v>
      </c>
      <c r="S97" s="64">
        <f t="shared" si="25"/>
        <v>0</v>
      </c>
      <c r="T97" s="63"/>
    </row>
    <row r="98" spans="1:20" ht="15">
      <c r="A98" s="2" t="s">
        <v>117</v>
      </c>
      <c r="B98" s="152">
        <v>8924446</v>
      </c>
      <c r="C98" s="27">
        <v>2.1399999999999999E-2</v>
      </c>
      <c r="D98" s="27">
        <v>2.8400000000000002E-2</v>
      </c>
      <c r="E98" s="65">
        <v>45.5</v>
      </c>
      <c r="F98" s="65">
        <v>87.7</v>
      </c>
      <c r="G98" s="156">
        <v>58</v>
      </c>
      <c r="H98" s="155">
        <f t="shared" si="16"/>
        <v>5.64746E-3</v>
      </c>
      <c r="I98" s="155">
        <f t="shared" si="17"/>
        <v>1.4445944000000002E-2</v>
      </c>
      <c r="J98" s="151">
        <f t="shared" si="14"/>
        <v>50.400451807160003</v>
      </c>
      <c r="K98" s="151">
        <f t="shared" si="15"/>
        <v>128.92204714702402</v>
      </c>
      <c r="L98" s="64">
        <f t="shared" si="18"/>
        <v>18.34576445780624</v>
      </c>
      <c r="M98" s="64">
        <f t="shared" si="19"/>
        <v>53.115883424573894</v>
      </c>
      <c r="N98" s="64">
        <f t="shared" si="20"/>
        <v>1.1592103915646801</v>
      </c>
      <c r="O98" s="64">
        <f t="shared" si="21"/>
        <v>3.3519732258226247</v>
      </c>
      <c r="P98" s="64">
        <f t="shared" si="22"/>
        <v>9.7776876505890407</v>
      </c>
      <c r="Q98" s="64">
        <f t="shared" si="23"/>
        <v>5.672570074469057</v>
      </c>
      <c r="R98" s="64">
        <f t="shared" si="24"/>
        <v>21.117789307200042</v>
      </c>
      <c r="S98" s="64">
        <f t="shared" si="25"/>
        <v>66.78162042215844</v>
      </c>
      <c r="T98" s="63"/>
    </row>
    <row r="99" spans="1:20" ht="15">
      <c r="A99" s="2" t="s">
        <v>118</v>
      </c>
      <c r="B99" s="57">
        <v>122121041</v>
      </c>
      <c r="C99" s="27">
        <v>2.1399999999999999E-2</v>
      </c>
      <c r="D99" s="27">
        <v>2.8400000000000002E-2</v>
      </c>
      <c r="E99" s="65">
        <v>45.5</v>
      </c>
      <c r="F99" s="65">
        <v>87.7</v>
      </c>
      <c r="G99" s="156">
        <v>58</v>
      </c>
      <c r="H99" s="155">
        <f t="shared" si="16"/>
        <v>5.64746E-3</v>
      </c>
      <c r="I99" s="155">
        <f t="shared" si="17"/>
        <v>1.4445944000000002E-2</v>
      </c>
      <c r="J99" s="151">
        <f t="shared" ref="J99:J131" si="26">H99*B99/1000</f>
        <v>689.67369420585999</v>
      </c>
      <c r="K99" s="151">
        <f t="shared" ref="K99:K131" si="27">B99*I99/1000</f>
        <v>1764.1537195077042</v>
      </c>
      <c r="L99" s="64">
        <f t="shared" si="18"/>
        <v>251.04122469093301</v>
      </c>
      <c r="M99" s="64">
        <f t="shared" si="19"/>
        <v>726.83133243717418</v>
      </c>
      <c r="N99" s="64">
        <f t="shared" si="20"/>
        <v>15.862494966734777</v>
      </c>
      <c r="O99" s="64">
        <f t="shared" si="21"/>
        <v>45.867996707200312</v>
      </c>
      <c r="P99" s="64">
        <f t="shared" si="22"/>
        <v>133.79669667593683</v>
      </c>
      <c r="Q99" s="64">
        <f t="shared" si="23"/>
        <v>77.622763658338997</v>
      </c>
      <c r="R99" s="64">
        <f t="shared" si="24"/>
        <v>288.97327787225532</v>
      </c>
      <c r="S99" s="64">
        <f t="shared" si="25"/>
        <v>913.83162670499075</v>
      </c>
      <c r="T99" s="63"/>
    </row>
    <row r="100" spans="1:20" ht="15">
      <c r="A100" s="2" t="s">
        <v>119</v>
      </c>
      <c r="B100" s="56">
        <v>1675310</v>
      </c>
      <c r="C100" s="27">
        <v>2.1399999999999999E-2</v>
      </c>
      <c r="D100" s="27">
        <v>2.8400000000000002E-2</v>
      </c>
      <c r="E100" s="65">
        <v>45.5</v>
      </c>
      <c r="F100" s="65">
        <v>87.7</v>
      </c>
      <c r="G100" s="156">
        <v>58</v>
      </c>
      <c r="H100" s="155">
        <f t="shared" si="16"/>
        <v>5.64746E-3</v>
      </c>
      <c r="I100" s="155">
        <f t="shared" si="17"/>
        <v>1.4445944000000002E-2</v>
      </c>
      <c r="J100" s="151">
        <f t="shared" si="26"/>
        <v>9.461246212599999</v>
      </c>
      <c r="K100" s="151">
        <f t="shared" si="27"/>
        <v>24.201434442640004</v>
      </c>
      <c r="L100" s="64">
        <f t="shared" si="18"/>
        <v>3.4438936213863998</v>
      </c>
      <c r="M100" s="64">
        <f t="shared" si="19"/>
        <v>9.9709909903676817</v>
      </c>
      <c r="N100" s="64">
        <f t="shared" si="20"/>
        <v>0.21760866288979996</v>
      </c>
      <c r="O100" s="64">
        <f t="shared" si="21"/>
        <v>0.62923729550864005</v>
      </c>
      <c r="P100" s="64">
        <f t="shared" si="22"/>
        <v>1.8354817652443998</v>
      </c>
      <c r="Q100" s="64">
        <f t="shared" si="23"/>
        <v>1.0648631154761603</v>
      </c>
      <c r="R100" s="64">
        <f t="shared" si="24"/>
        <v>3.9642621630793995</v>
      </c>
      <c r="S100" s="64">
        <f t="shared" si="25"/>
        <v>12.536343041287521</v>
      </c>
      <c r="T100" s="63"/>
    </row>
    <row r="101" spans="1:20" ht="15">
      <c r="A101" s="2" t="s">
        <v>120</v>
      </c>
      <c r="B101" s="57">
        <v>15407491</v>
      </c>
      <c r="C101" s="27">
        <v>2.1399999999999999E-2</v>
      </c>
      <c r="D101" s="27">
        <v>2.8400000000000002E-2</v>
      </c>
      <c r="E101" s="65">
        <v>45.5</v>
      </c>
      <c r="F101" s="65">
        <v>87.7</v>
      </c>
      <c r="G101" s="156">
        <v>58</v>
      </c>
      <c r="H101" s="155">
        <f t="shared" si="16"/>
        <v>5.64746E-3</v>
      </c>
      <c r="I101" s="155">
        <f t="shared" si="17"/>
        <v>1.4445944000000002E-2</v>
      </c>
      <c r="J101" s="151">
        <f t="shared" si="26"/>
        <v>87.013189122859998</v>
      </c>
      <c r="K101" s="151">
        <f t="shared" si="27"/>
        <v>222.57575216650403</v>
      </c>
      <c r="L101" s="64">
        <f t="shared" si="18"/>
        <v>31.672800840721038</v>
      </c>
      <c r="M101" s="64">
        <f t="shared" si="19"/>
        <v>91.701209892599678</v>
      </c>
      <c r="N101" s="64">
        <f t="shared" si="20"/>
        <v>2.00130334982578</v>
      </c>
      <c r="O101" s="64">
        <f t="shared" si="21"/>
        <v>5.7869695563291055</v>
      </c>
      <c r="P101" s="64">
        <f t="shared" si="22"/>
        <v>16.880558689834839</v>
      </c>
      <c r="Q101" s="64">
        <f t="shared" si="23"/>
        <v>9.7933330953261777</v>
      </c>
      <c r="R101" s="64">
        <f t="shared" si="24"/>
        <v>36.458526242478335</v>
      </c>
      <c r="S101" s="64">
        <f t="shared" si="25"/>
        <v>115.29423962224908</v>
      </c>
      <c r="T101" s="63"/>
    </row>
    <row r="102" spans="1:20" ht="15">
      <c r="A102" s="2" t="s">
        <v>121</v>
      </c>
      <c r="B102" s="56">
        <v>3655034</v>
      </c>
      <c r="C102" s="27">
        <v>2.1399999999999999E-2</v>
      </c>
      <c r="D102" s="27">
        <v>2.8400000000000002E-2</v>
      </c>
      <c r="E102" s="65">
        <v>45.5</v>
      </c>
      <c r="F102" s="65">
        <v>87.7</v>
      </c>
      <c r="G102" s="156">
        <v>0</v>
      </c>
      <c r="H102" s="155">
        <f t="shared" si="16"/>
        <v>0</v>
      </c>
      <c r="I102" s="155">
        <f t="shared" si="17"/>
        <v>0</v>
      </c>
      <c r="J102" s="151">
        <f t="shared" si="26"/>
        <v>0</v>
      </c>
      <c r="K102" s="151">
        <f t="shared" si="27"/>
        <v>0</v>
      </c>
      <c r="L102" s="64">
        <f t="shared" si="18"/>
        <v>0</v>
      </c>
      <c r="M102" s="64">
        <f t="shared" si="19"/>
        <v>0</v>
      </c>
      <c r="N102" s="64">
        <f t="shared" si="20"/>
        <v>0</v>
      </c>
      <c r="O102" s="64">
        <f t="shared" si="21"/>
        <v>0</v>
      </c>
      <c r="P102" s="64">
        <f t="shared" si="22"/>
        <v>0</v>
      </c>
      <c r="Q102" s="64">
        <f t="shared" si="23"/>
        <v>0</v>
      </c>
      <c r="R102" s="64">
        <f t="shared" si="24"/>
        <v>0</v>
      </c>
      <c r="S102" s="64">
        <f t="shared" si="25"/>
        <v>0</v>
      </c>
      <c r="T102" s="63"/>
    </row>
    <row r="103" spans="1:20" ht="15">
      <c r="A103" s="2" t="s">
        <v>122</v>
      </c>
      <c r="B103" s="57">
        <v>3471955</v>
      </c>
      <c r="C103" s="27">
        <v>2.1399999999999999E-2</v>
      </c>
      <c r="D103" s="27">
        <v>2.8400000000000002E-2</v>
      </c>
      <c r="E103" s="65">
        <v>45.5</v>
      </c>
      <c r="F103" s="65">
        <v>87.7</v>
      </c>
      <c r="G103" s="156">
        <v>58</v>
      </c>
      <c r="H103" s="155">
        <f t="shared" si="16"/>
        <v>5.64746E-3</v>
      </c>
      <c r="I103" s="155">
        <f t="shared" si="17"/>
        <v>1.4445944000000002E-2</v>
      </c>
      <c r="J103" s="151">
        <f t="shared" si="26"/>
        <v>19.607726984300001</v>
      </c>
      <c r="K103" s="151">
        <f t="shared" si="27"/>
        <v>50.155667500520011</v>
      </c>
      <c r="L103" s="64">
        <f t="shared" si="18"/>
        <v>7.1372126222852001</v>
      </c>
      <c r="M103" s="64">
        <f t="shared" si="19"/>
        <v>20.664135010214245</v>
      </c>
      <c r="N103" s="64">
        <f t="shared" si="20"/>
        <v>0.45097772063889996</v>
      </c>
      <c r="O103" s="64">
        <f t="shared" si="21"/>
        <v>1.3040473550135203</v>
      </c>
      <c r="P103" s="64">
        <f t="shared" si="22"/>
        <v>3.8038990349542003</v>
      </c>
      <c r="Q103" s="64">
        <f t="shared" si="23"/>
        <v>2.2068493700228804</v>
      </c>
      <c r="R103" s="64">
        <f t="shared" si="24"/>
        <v>8.2156376064216996</v>
      </c>
      <c r="S103" s="64">
        <f t="shared" si="25"/>
        <v>25.980635765269362</v>
      </c>
      <c r="T103" s="63"/>
    </row>
    <row r="104" spans="1:20" ht="15">
      <c r="A104" s="14" t="s">
        <v>123</v>
      </c>
      <c r="B104" s="57">
        <v>8789647</v>
      </c>
      <c r="C104" s="27">
        <v>2.1399999999999999E-2</v>
      </c>
      <c r="D104" s="27">
        <v>2.8400000000000002E-2</v>
      </c>
      <c r="E104" s="65">
        <v>45.5</v>
      </c>
      <c r="F104" s="65">
        <v>87.7</v>
      </c>
      <c r="G104" s="156">
        <v>58</v>
      </c>
      <c r="H104" s="155">
        <f t="shared" si="16"/>
        <v>5.64746E-3</v>
      </c>
      <c r="I104" s="155">
        <f t="shared" si="17"/>
        <v>1.4445944000000002E-2</v>
      </c>
      <c r="J104" s="151">
        <f t="shared" si="26"/>
        <v>49.639179846619996</v>
      </c>
      <c r="K104" s="151">
        <f t="shared" si="27"/>
        <v>126.97474834176802</v>
      </c>
      <c r="L104" s="64">
        <f t="shared" si="18"/>
        <v>18.068661464169676</v>
      </c>
      <c r="M104" s="64">
        <f t="shared" si="19"/>
        <v>52.313596316808429</v>
      </c>
      <c r="N104" s="64">
        <f t="shared" si="20"/>
        <v>1.1417011364722598</v>
      </c>
      <c r="O104" s="64">
        <f t="shared" si="21"/>
        <v>3.3013434568859683</v>
      </c>
      <c r="P104" s="64">
        <f t="shared" si="22"/>
        <v>9.6300008902442791</v>
      </c>
      <c r="Q104" s="64">
        <f t="shared" si="23"/>
        <v>5.5868889270377933</v>
      </c>
      <c r="R104" s="64">
        <f t="shared" si="24"/>
        <v>20.798816355733781</v>
      </c>
      <c r="S104" s="64">
        <f t="shared" si="25"/>
        <v>65.772919641035827</v>
      </c>
      <c r="T104" s="63"/>
    </row>
    <row r="105" spans="1:20" ht="15">
      <c r="A105" s="2" t="s">
        <v>124</v>
      </c>
      <c r="B105" s="57">
        <v>27027187</v>
      </c>
      <c r="C105" s="27">
        <v>2.1399999999999999E-2</v>
      </c>
      <c r="D105" s="27">
        <v>2.8400000000000002E-2</v>
      </c>
      <c r="E105" s="65">
        <v>45.5</v>
      </c>
      <c r="F105" s="65">
        <v>87.7</v>
      </c>
      <c r="G105" s="157">
        <v>28</v>
      </c>
      <c r="H105" s="155">
        <f t="shared" si="16"/>
        <v>2.7263599999999997E-3</v>
      </c>
      <c r="I105" s="155">
        <f t="shared" si="17"/>
        <v>6.9739040000000004E-3</v>
      </c>
      <c r="J105" s="151">
        <f t="shared" si="26"/>
        <v>73.685841549319989</v>
      </c>
      <c r="K105" s="151">
        <f t="shared" si="27"/>
        <v>188.48500752804802</v>
      </c>
      <c r="L105" s="64">
        <f t="shared" si="18"/>
        <v>26.821646323952471</v>
      </c>
      <c r="M105" s="64">
        <f t="shared" si="19"/>
        <v>77.655823101555782</v>
      </c>
      <c r="N105" s="64">
        <f t="shared" si="20"/>
        <v>1.6947743556343595</v>
      </c>
      <c r="O105" s="64">
        <f t="shared" si="21"/>
        <v>4.9006101957292483</v>
      </c>
      <c r="P105" s="64">
        <f t="shared" si="22"/>
        <v>14.295053260568077</v>
      </c>
      <c r="Q105" s="64">
        <f t="shared" si="23"/>
        <v>8.2933403312341127</v>
      </c>
      <c r="R105" s="64">
        <f t="shared" si="24"/>
        <v>30.874367609165073</v>
      </c>
      <c r="S105" s="64">
        <f t="shared" si="25"/>
        <v>97.63523389952887</v>
      </c>
      <c r="T105" s="63"/>
    </row>
    <row r="106" spans="1:20" ht="15">
      <c r="A106" s="2" t="s">
        <v>125</v>
      </c>
      <c r="B106" s="152">
        <v>4731376</v>
      </c>
      <c r="C106" s="27">
        <v>2.1399999999999999E-2</v>
      </c>
      <c r="D106" s="27">
        <v>2.8400000000000002E-2</v>
      </c>
      <c r="E106" s="65">
        <v>45.5</v>
      </c>
      <c r="F106" s="65">
        <v>87.7</v>
      </c>
      <c r="G106" s="156">
        <v>58</v>
      </c>
      <c r="H106" s="155">
        <f t="shared" si="16"/>
        <v>5.64746E-3</v>
      </c>
      <c r="I106" s="155">
        <f t="shared" si="17"/>
        <v>1.4445944000000002E-2</v>
      </c>
      <c r="J106" s="151">
        <f t="shared" si="26"/>
        <v>26.720256704960001</v>
      </c>
      <c r="K106" s="151">
        <f t="shared" si="27"/>
        <v>68.349192738944012</v>
      </c>
      <c r="L106" s="64">
        <f t="shared" si="18"/>
        <v>9.7261734406054394</v>
      </c>
      <c r="M106" s="64">
        <f t="shared" si="19"/>
        <v>28.159867408444935</v>
      </c>
      <c r="N106" s="64">
        <f t="shared" si="20"/>
        <v>0.61456590421407997</v>
      </c>
      <c r="O106" s="64">
        <f t="shared" si="21"/>
        <v>1.7770790112125445</v>
      </c>
      <c r="P106" s="64">
        <f t="shared" si="22"/>
        <v>5.1837298007622392</v>
      </c>
      <c r="Q106" s="64">
        <f t="shared" si="23"/>
        <v>3.0073644805135369</v>
      </c>
      <c r="R106" s="64">
        <f t="shared" si="24"/>
        <v>11.195787559378241</v>
      </c>
      <c r="S106" s="64">
        <f t="shared" si="25"/>
        <v>35.404881838772994</v>
      </c>
      <c r="T106" s="63"/>
    </row>
    <row r="107" spans="1:20" ht="15">
      <c r="A107" s="2" t="s">
        <v>126</v>
      </c>
      <c r="B107" s="57">
        <v>9803871</v>
      </c>
      <c r="C107" s="27">
        <v>2.1399999999999999E-2</v>
      </c>
      <c r="D107" s="27">
        <v>2.8400000000000002E-2</v>
      </c>
      <c r="E107" s="65">
        <v>45.5</v>
      </c>
      <c r="F107" s="65">
        <v>87.7</v>
      </c>
      <c r="G107" s="157">
        <v>71</v>
      </c>
      <c r="H107" s="155">
        <f t="shared" si="16"/>
        <v>6.9132699999999991E-3</v>
      </c>
      <c r="I107" s="155">
        <f t="shared" si="17"/>
        <v>1.7683828000000002E-2</v>
      </c>
      <c r="J107" s="151">
        <f t="shared" si="26"/>
        <v>67.776807268169989</v>
      </c>
      <c r="K107" s="151">
        <f t="shared" si="27"/>
        <v>173.369968498188</v>
      </c>
      <c r="L107" s="64">
        <f t="shared" si="18"/>
        <v>24.670757845613874</v>
      </c>
      <c r="M107" s="64">
        <f t="shared" si="19"/>
        <v>71.428427021253469</v>
      </c>
      <c r="N107" s="64">
        <f t="shared" si="20"/>
        <v>1.5588665671679096</v>
      </c>
      <c r="O107" s="64">
        <f t="shared" si="21"/>
        <v>4.5076191809528883</v>
      </c>
      <c r="P107" s="64">
        <f t="shared" si="22"/>
        <v>13.148700610024978</v>
      </c>
      <c r="Q107" s="64">
        <f t="shared" si="23"/>
        <v>7.6282786139202718</v>
      </c>
      <c r="R107" s="64">
        <f t="shared" si="24"/>
        <v>28.398482245363226</v>
      </c>
      <c r="S107" s="64">
        <f t="shared" si="25"/>
        <v>89.805643682061387</v>
      </c>
      <c r="T107" s="63"/>
    </row>
    <row r="108" spans="1:20" ht="15">
      <c r="A108" s="2" t="s">
        <v>127</v>
      </c>
      <c r="B108" s="57">
        <v>7842135</v>
      </c>
      <c r="C108" s="27">
        <v>2.1399999999999999E-2</v>
      </c>
      <c r="D108" s="27">
        <v>2.8400000000000002E-2</v>
      </c>
      <c r="E108" s="65">
        <v>45.5</v>
      </c>
      <c r="F108" s="65">
        <v>87.7</v>
      </c>
      <c r="G108" s="157">
        <v>71</v>
      </c>
      <c r="H108" s="155">
        <f t="shared" si="16"/>
        <v>6.9132699999999991E-3</v>
      </c>
      <c r="I108" s="155">
        <f t="shared" si="17"/>
        <v>1.7683828000000002E-2</v>
      </c>
      <c r="J108" s="151">
        <f t="shared" si="26"/>
        <v>54.214796631449993</v>
      </c>
      <c r="K108" s="151">
        <f t="shared" si="27"/>
        <v>138.67896649278001</v>
      </c>
      <c r="L108" s="64">
        <f t="shared" si="18"/>
        <v>19.734185973847797</v>
      </c>
      <c r="M108" s="64">
        <f t="shared" si="19"/>
        <v>57.135734195025371</v>
      </c>
      <c r="N108" s="64">
        <f t="shared" si="20"/>
        <v>1.2469403225233497</v>
      </c>
      <c r="O108" s="64">
        <f t="shared" si="21"/>
        <v>3.6056531288122802</v>
      </c>
      <c r="P108" s="64">
        <f t="shared" si="22"/>
        <v>10.517670546501297</v>
      </c>
      <c r="Q108" s="64">
        <f t="shared" si="23"/>
        <v>6.1018745256823204</v>
      </c>
      <c r="R108" s="64">
        <f t="shared" si="24"/>
        <v>22.715999788577548</v>
      </c>
      <c r="S108" s="64">
        <f t="shared" si="25"/>
        <v>71.835704643260044</v>
      </c>
      <c r="T108" s="63"/>
    </row>
    <row r="109" spans="1:20" ht="15">
      <c r="A109" s="2" t="s">
        <v>128</v>
      </c>
      <c r="B109" s="56">
        <v>1437571</v>
      </c>
      <c r="C109" s="27">
        <v>2.1399999999999999E-2</v>
      </c>
      <c r="D109" s="27">
        <v>2.8400000000000002E-2</v>
      </c>
      <c r="E109" s="65">
        <v>45.5</v>
      </c>
      <c r="F109" s="65">
        <v>87.7</v>
      </c>
      <c r="G109" s="157">
        <v>71</v>
      </c>
      <c r="H109" s="155">
        <f t="shared" si="16"/>
        <v>6.9132699999999991E-3</v>
      </c>
      <c r="I109" s="155">
        <f t="shared" si="17"/>
        <v>1.7683828000000002E-2</v>
      </c>
      <c r="J109" s="151">
        <f t="shared" si="26"/>
        <v>9.9383164671699991</v>
      </c>
      <c r="K109" s="151">
        <f t="shared" si="27"/>
        <v>25.421758301788003</v>
      </c>
      <c r="L109" s="64">
        <f t="shared" si="18"/>
        <v>3.6175471940498793</v>
      </c>
      <c r="M109" s="64">
        <f t="shared" si="19"/>
        <v>10.473764420336659</v>
      </c>
      <c r="N109" s="64">
        <f t="shared" si="20"/>
        <v>0.22858127874490997</v>
      </c>
      <c r="O109" s="64">
        <f t="shared" si="21"/>
        <v>0.66096571584648811</v>
      </c>
      <c r="P109" s="64">
        <f t="shared" si="22"/>
        <v>1.9280333946309796</v>
      </c>
      <c r="Q109" s="64">
        <f t="shared" si="23"/>
        <v>1.1185573652786722</v>
      </c>
      <c r="R109" s="64">
        <f t="shared" si="24"/>
        <v>4.1641545997442293</v>
      </c>
      <c r="S109" s="64">
        <f t="shared" si="25"/>
        <v>13.168470800326185</v>
      </c>
      <c r="T109" s="63"/>
    </row>
    <row r="110" spans="1:20" ht="15">
      <c r="A110" s="2" t="s">
        <v>129</v>
      </c>
      <c r="B110" s="56">
        <v>4491026</v>
      </c>
      <c r="C110" s="27">
        <v>2.1399999999999999E-2</v>
      </c>
      <c r="D110" s="27">
        <v>2.8400000000000002E-2</v>
      </c>
      <c r="E110" s="65">
        <v>45.5</v>
      </c>
      <c r="F110" s="65">
        <v>87.7</v>
      </c>
      <c r="G110" s="157">
        <v>28</v>
      </c>
      <c r="H110" s="155">
        <f t="shared" si="16"/>
        <v>2.7263599999999997E-3</v>
      </c>
      <c r="I110" s="155">
        <f t="shared" si="17"/>
        <v>6.9739040000000004E-3</v>
      </c>
      <c r="J110" s="151">
        <f t="shared" si="26"/>
        <v>12.244153645359999</v>
      </c>
      <c r="K110" s="151">
        <f t="shared" si="27"/>
        <v>31.319984185504005</v>
      </c>
      <c r="L110" s="64">
        <f t="shared" si="18"/>
        <v>4.4568719269110399</v>
      </c>
      <c r="M110" s="64">
        <f t="shared" si="19"/>
        <v>12.903833484427651</v>
      </c>
      <c r="N110" s="64">
        <f t="shared" si="20"/>
        <v>0.28161553384327997</v>
      </c>
      <c r="O110" s="64">
        <f t="shared" si="21"/>
        <v>0.81431958882310407</v>
      </c>
      <c r="P110" s="64">
        <f t="shared" si="22"/>
        <v>2.3753658071998398</v>
      </c>
      <c r="Q110" s="64">
        <f t="shared" si="23"/>
        <v>1.3780793041621764</v>
      </c>
      <c r="R110" s="64">
        <f t="shared" si="24"/>
        <v>5.1303003774058391</v>
      </c>
      <c r="S110" s="64">
        <f t="shared" si="25"/>
        <v>16.223751808091073</v>
      </c>
      <c r="T110" s="63"/>
    </row>
    <row r="111" spans="1:20" ht="15">
      <c r="A111" s="2" t="s">
        <v>130</v>
      </c>
      <c r="B111" s="189">
        <v>3375755</v>
      </c>
      <c r="C111" s="27">
        <v>2.1399999999999999E-2</v>
      </c>
      <c r="D111" s="27">
        <v>2.8400000000000002E-2</v>
      </c>
      <c r="E111" s="65">
        <v>45.5</v>
      </c>
      <c r="F111" s="65">
        <v>87.7</v>
      </c>
      <c r="G111" s="157">
        <v>28</v>
      </c>
      <c r="H111" s="155">
        <f t="shared" si="16"/>
        <v>2.7263599999999997E-3</v>
      </c>
      <c r="I111" s="155">
        <f t="shared" si="17"/>
        <v>6.9739040000000004E-3</v>
      </c>
      <c r="J111" s="151">
        <f t="shared" si="26"/>
        <v>9.2035234018000001</v>
      </c>
      <c r="K111" s="151">
        <f t="shared" si="27"/>
        <v>23.542191297520002</v>
      </c>
      <c r="L111" s="64">
        <f t="shared" si="18"/>
        <v>3.3500825182552001</v>
      </c>
      <c r="M111" s="64">
        <f t="shared" si="19"/>
        <v>9.6993828145782413</v>
      </c>
      <c r="N111" s="64">
        <f t="shared" si="20"/>
        <v>0.21168103824139997</v>
      </c>
      <c r="O111" s="64">
        <f t="shared" si="21"/>
        <v>0.61209697373552008</v>
      </c>
      <c r="P111" s="64">
        <f t="shared" si="22"/>
        <v>1.7854835399491997</v>
      </c>
      <c r="Q111" s="64">
        <f t="shared" si="23"/>
        <v>1.0358564170908802</v>
      </c>
      <c r="R111" s="64">
        <f t="shared" si="24"/>
        <v>3.8562763053542</v>
      </c>
      <c r="S111" s="64">
        <f t="shared" si="25"/>
        <v>12.194855092115361</v>
      </c>
      <c r="T111" s="63"/>
    </row>
    <row r="112" spans="1:20" ht="15">
      <c r="A112" s="2" t="s">
        <v>131</v>
      </c>
      <c r="B112" s="56">
        <v>204569</v>
      </c>
      <c r="C112" s="27">
        <v>2.1399999999999999E-2</v>
      </c>
      <c r="D112" s="27">
        <v>2.8400000000000002E-2</v>
      </c>
      <c r="E112" s="65">
        <v>45.5</v>
      </c>
      <c r="F112" s="65">
        <v>87.7</v>
      </c>
      <c r="G112" s="157">
        <v>71</v>
      </c>
      <c r="H112" s="155">
        <f t="shared" si="16"/>
        <v>6.9132699999999991E-3</v>
      </c>
      <c r="I112" s="155">
        <f t="shared" si="17"/>
        <v>1.7683828000000002E-2</v>
      </c>
      <c r="J112" s="151">
        <f t="shared" si="26"/>
        <v>1.41424073063</v>
      </c>
      <c r="K112" s="151">
        <f t="shared" si="27"/>
        <v>3.6175630101320002</v>
      </c>
      <c r="L112" s="64">
        <f t="shared" si="18"/>
        <v>0.51478362594932003</v>
      </c>
      <c r="M112" s="64">
        <f t="shared" si="19"/>
        <v>1.4904359601743844</v>
      </c>
      <c r="N112" s="64">
        <f t="shared" si="20"/>
        <v>3.2527536804489998E-2</v>
      </c>
      <c r="O112" s="64">
        <f t="shared" si="21"/>
        <v>9.405663826343201E-2</v>
      </c>
      <c r="P112" s="64">
        <f t="shared" si="22"/>
        <v>0.27436270174221999</v>
      </c>
      <c r="Q112" s="64">
        <f t="shared" si="23"/>
        <v>0.15917277244580802</v>
      </c>
      <c r="R112" s="64">
        <f t="shared" si="24"/>
        <v>0.59256686613397003</v>
      </c>
      <c r="S112" s="64">
        <f t="shared" si="25"/>
        <v>1.8738976392483762</v>
      </c>
      <c r="T112" s="63"/>
    </row>
    <row r="113" spans="1:20" ht="15">
      <c r="A113" s="2" t="s">
        <v>132</v>
      </c>
      <c r="B113" s="57">
        <v>5823650</v>
      </c>
      <c r="C113" s="27">
        <v>2.1399999999999999E-2</v>
      </c>
      <c r="D113" s="27">
        <v>2.8400000000000002E-2</v>
      </c>
      <c r="E113" s="65">
        <v>45.5</v>
      </c>
      <c r="F113" s="65">
        <v>87.7</v>
      </c>
      <c r="G113" s="157">
        <v>71</v>
      </c>
      <c r="H113" s="155">
        <f t="shared" si="16"/>
        <v>6.9132699999999991E-3</v>
      </c>
      <c r="I113" s="155">
        <f t="shared" si="17"/>
        <v>1.7683828000000002E-2</v>
      </c>
      <c r="J113" s="151">
        <f t="shared" si="26"/>
        <v>40.260464835499995</v>
      </c>
      <c r="K113" s="151">
        <f t="shared" si="27"/>
        <v>102.98442493220001</v>
      </c>
      <c r="L113" s="64">
        <f t="shared" si="18"/>
        <v>14.654809200121997</v>
      </c>
      <c r="M113" s="64">
        <f t="shared" si="19"/>
        <v>42.429583072066407</v>
      </c>
      <c r="N113" s="64">
        <f t="shared" si="20"/>
        <v>0.92599069121649979</v>
      </c>
      <c r="O113" s="64">
        <f t="shared" si="21"/>
        <v>2.6775950482372002</v>
      </c>
      <c r="P113" s="64">
        <f t="shared" si="22"/>
        <v>7.8105301780869993</v>
      </c>
      <c r="Q113" s="64">
        <f t="shared" si="23"/>
        <v>4.5313146970168008</v>
      </c>
      <c r="R113" s="64">
        <f t="shared" si="24"/>
        <v>16.869134766074495</v>
      </c>
      <c r="S113" s="64">
        <f t="shared" si="25"/>
        <v>53.345932114879609</v>
      </c>
      <c r="T113" s="63"/>
    </row>
    <row r="114" spans="1:20" ht="15">
      <c r="A114" s="2" t="s">
        <v>133</v>
      </c>
      <c r="B114" s="189">
        <v>24845446</v>
      </c>
      <c r="C114" s="27">
        <v>2.1399999999999999E-2</v>
      </c>
      <c r="D114" s="27">
        <v>2.8400000000000002E-2</v>
      </c>
      <c r="E114" s="65">
        <v>45.5</v>
      </c>
      <c r="F114" s="65">
        <v>87.7</v>
      </c>
      <c r="G114" s="156">
        <v>58</v>
      </c>
      <c r="H114" s="155">
        <f t="shared" si="16"/>
        <v>5.64746E-3</v>
      </c>
      <c r="I114" s="155">
        <f t="shared" si="17"/>
        <v>1.4445944000000002E-2</v>
      </c>
      <c r="J114" s="151">
        <f t="shared" si="26"/>
        <v>140.31366246715999</v>
      </c>
      <c r="K114" s="151">
        <f t="shared" si="27"/>
        <v>358.91592157102406</v>
      </c>
      <c r="L114" s="64">
        <f t="shared" si="18"/>
        <v>51.074173138046234</v>
      </c>
      <c r="M114" s="64">
        <f t="shared" si="19"/>
        <v>147.87335968726194</v>
      </c>
      <c r="N114" s="64">
        <f t="shared" si="20"/>
        <v>3.2272142367446794</v>
      </c>
      <c r="O114" s="64">
        <f t="shared" si="21"/>
        <v>9.3318139608466257</v>
      </c>
      <c r="P114" s="64">
        <f t="shared" si="22"/>
        <v>27.220850518629035</v>
      </c>
      <c r="Q114" s="64">
        <f t="shared" si="23"/>
        <v>15.792300549125059</v>
      </c>
      <c r="R114" s="64">
        <f t="shared" si="24"/>
        <v>58.791424573740031</v>
      </c>
      <c r="S114" s="64">
        <f t="shared" si="25"/>
        <v>185.91844737379043</v>
      </c>
      <c r="T114" s="63"/>
    </row>
    <row r="115" spans="1:20" ht="15">
      <c r="A115" s="2" t="s">
        <v>134</v>
      </c>
      <c r="B115" s="57">
        <v>3112999</v>
      </c>
      <c r="C115" s="27">
        <v>2.1399999999999999E-2</v>
      </c>
      <c r="D115" s="27">
        <v>2.8400000000000002E-2</v>
      </c>
      <c r="E115" s="65">
        <v>45.5</v>
      </c>
      <c r="F115" s="65">
        <v>87.7</v>
      </c>
      <c r="G115" s="156">
        <v>58</v>
      </c>
      <c r="H115" s="155">
        <f t="shared" si="16"/>
        <v>5.64746E-3</v>
      </c>
      <c r="I115" s="155">
        <f t="shared" si="17"/>
        <v>1.4445944000000002E-2</v>
      </c>
      <c r="J115" s="151">
        <f t="shared" si="26"/>
        <v>17.580537332540001</v>
      </c>
      <c r="K115" s="151">
        <f t="shared" si="27"/>
        <v>44.970209226056006</v>
      </c>
      <c r="L115" s="64">
        <f t="shared" si="18"/>
        <v>6.3993155890445594</v>
      </c>
      <c r="M115" s="64">
        <f t="shared" si="19"/>
        <v>18.527726201135078</v>
      </c>
      <c r="N115" s="64">
        <f t="shared" si="20"/>
        <v>0.40435235864842001</v>
      </c>
      <c r="O115" s="64">
        <f t="shared" si="21"/>
        <v>1.1692254398774562</v>
      </c>
      <c r="P115" s="64">
        <f t="shared" si="22"/>
        <v>3.4106242425127595</v>
      </c>
      <c r="Q115" s="64">
        <f t="shared" si="23"/>
        <v>1.9786892059464645</v>
      </c>
      <c r="R115" s="64">
        <f t="shared" si="24"/>
        <v>7.3662451423342601</v>
      </c>
      <c r="S115" s="64">
        <f t="shared" si="25"/>
        <v>23.294568379097008</v>
      </c>
      <c r="T115" s="63"/>
    </row>
    <row r="116" spans="1:20" ht="15">
      <c r="A116" s="2" t="s">
        <v>135</v>
      </c>
      <c r="B116" s="56">
        <v>322504</v>
      </c>
      <c r="C116" s="27">
        <v>2.1399999999999999E-2</v>
      </c>
      <c r="D116" s="27">
        <v>2.8400000000000002E-2</v>
      </c>
      <c r="E116" s="65">
        <v>45.5</v>
      </c>
      <c r="F116" s="65">
        <v>87.7</v>
      </c>
      <c r="G116" s="157">
        <v>71</v>
      </c>
      <c r="H116" s="155">
        <f t="shared" si="16"/>
        <v>6.9132699999999991E-3</v>
      </c>
      <c r="I116" s="155">
        <f t="shared" si="17"/>
        <v>1.7683828000000002E-2</v>
      </c>
      <c r="J116" s="151">
        <f t="shared" si="26"/>
        <v>2.2295572280799996</v>
      </c>
      <c r="K116" s="151">
        <f t="shared" si="27"/>
        <v>5.7031052653120007</v>
      </c>
      <c r="L116" s="64">
        <f t="shared" si="18"/>
        <v>0.81155883102111981</v>
      </c>
      <c r="M116" s="64">
        <f t="shared" si="19"/>
        <v>2.3496793693085447</v>
      </c>
      <c r="N116" s="64">
        <f t="shared" si="20"/>
        <v>5.1279816245839986E-2</v>
      </c>
      <c r="O116" s="64">
        <f t="shared" si="21"/>
        <v>0.14828073689811203</v>
      </c>
      <c r="P116" s="64">
        <f t="shared" si="22"/>
        <v>0.43253410224751987</v>
      </c>
      <c r="Q116" s="64">
        <f t="shared" si="23"/>
        <v>0.25093663167372804</v>
      </c>
      <c r="R116" s="64">
        <f t="shared" si="24"/>
        <v>0.93418447856551978</v>
      </c>
      <c r="S116" s="64">
        <f t="shared" si="25"/>
        <v>2.9542085274316161</v>
      </c>
      <c r="T116" s="63"/>
    </row>
    <row r="117" spans="1:20" ht="15">
      <c r="A117" s="2" t="s">
        <v>136</v>
      </c>
      <c r="B117" s="56">
        <v>1159266</v>
      </c>
      <c r="C117" s="27">
        <v>2.1399999999999999E-2</v>
      </c>
      <c r="D117" s="27">
        <v>2.8400000000000002E-2</v>
      </c>
      <c r="E117" s="65">
        <v>45.5</v>
      </c>
      <c r="F117" s="65">
        <v>87.7</v>
      </c>
      <c r="G117" s="157">
        <v>28</v>
      </c>
      <c r="H117" s="155">
        <f t="shared" si="16"/>
        <v>2.7263599999999997E-3</v>
      </c>
      <c r="I117" s="155">
        <f t="shared" si="17"/>
        <v>6.9739040000000004E-3</v>
      </c>
      <c r="J117" s="151">
        <f t="shared" si="26"/>
        <v>3.1605764517599995</v>
      </c>
      <c r="K117" s="151">
        <f t="shared" si="27"/>
        <v>8.0846097944640007</v>
      </c>
      <c r="L117" s="64">
        <f t="shared" si="18"/>
        <v>1.1504498284406397</v>
      </c>
      <c r="M117" s="64">
        <f t="shared" si="19"/>
        <v>3.3308592353191688</v>
      </c>
      <c r="N117" s="64">
        <f t="shared" si="20"/>
        <v>7.2693258390479978E-2</v>
      </c>
      <c r="O117" s="64">
        <f t="shared" si="21"/>
        <v>0.21019985465606403</v>
      </c>
      <c r="P117" s="64">
        <f t="shared" si="22"/>
        <v>0.61315183164143994</v>
      </c>
      <c r="Q117" s="64">
        <f t="shared" si="23"/>
        <v>0.3557228309564161</v>
      </c>
      <c r="R117" s="64">
        <f t="shared" si="24"/>
        <v>1.3242815332874398</v>
      </c>
      <c r="S117" s="64">
        <f t="shared" si="25"/>
        <v>4.1878278735323526</v>
      </c>
      <c r="T117" s="63"/>
    </row>
    <row r="118" spans="1:20" ht="15">
      <c r="A118" s="2" t="s">
        <v>137</v>
      </c>
      <c r="B118" s="57">
        <v>1133652</v>
      </c>
      <c r="C118" s="27">
        <v>2.1399999999999999E-2</v>
      </c>
      <c r="D118" s="27">
        <v>2.8400000000000002E-2</v>
      </c>
      <c r="E118" s="65">
        <v>45.5</v>
      </c>
      <c r="F118" s="65">
        <v>87.7</v>
      </c>
      <c r="G118" s="157">
        <v>28</v>
      </c>
      <c r="H118" s="155">
        <f t="shared" si="16"/>
        <v>2.7263599999999997E-3</v>
      </c>
      <c r="I118" s="155">
        <f t="shared" si="17"/>
        <v>6.9739040000000004E-3</v>
      </c>
      <c r="J118" s="151">
        <f t="shared" si="26"/>
        <v>3.0907434667199998</v>
      </c>
      <c r="K118" s="151">
        <f t="shared" si="27"/>
        <v>7.9059802174080005</v>
      </c>
      <c r="L118" s="64">
        <f t="shared" si="18"/>
        <v>1.1250306218860799</v>
      </c>
      <c r="M118" s="64">
        <f t="shared" si="19"/>
        <v>3.2572638495720962</v>
      </c>
      <c r="N118" s="64">
        <f t="shared" si="20"/>
        <v>7.1087099734559983E-2</v>
      </c>
      <c r="O118" s="64">
        <f t="shared" si="21"/>
        <v>0.20555548565260803</v>
      </c>
      <c r="P118" s="64">
        <f t="shared" si="22"/>
        <v>0.59960423254367989</v>
      </c>
      <c r="Q118" s="64">
        <f t="shared" si="23"/>
        <v>0.34786312956595206</v>
      </c>
      <c r="R118" s="64">
        <f t="shared" si="24"/>
        <v>1.2950215125556799</v>
      </c>
      <c r="S118" s="64">
        <f t="shared" si="25"/>
        <v>4.095297752617344</v>
      </c>
      <c r="T118" s="63"/>
    </row>
    <row r="119" spans="1:20" ht="15">
      <c r="A119" s="2" t="s">
        <v>138</v>
      </c>
      <c r="B119" s="57">
        <v>39811595</v>
      </c>
      <c r="C119" s="27">
        <v>2.1399999999999999E-2</v>
      </c>
      <c r="D119" s="27">
        <v>2.8400000000000002E-2</v>
      </c>
      <c r="E119" s="65">
        <v>45.5</v>
      </c>
      <c r="F119" s="65">
        <v>87.7</v>
      </c>
      <c r="G119" s="156">
        <v>58</v>
      </c>
      <c r="H119" s="155">
        <f t="shared" si="16"/>
        <v>5.64746E-3</v>
      </c>
      <c r="I119" s="155">
        <f t="shared" si="17"/>
        <v>1.4445944000000002E-2</v>
      </c>
      <c r="J119" s="151">
        <f t="shared" si="26"/>
        <v>224.83439029869999</v>
      </c>
      <c r="K119" s="151">
        <f t="shared" si="27"/>
        <v>575.11607192068016</v>
      </c>
      <c r="L119" s="64">
        <f t="shared" si="18"/>
        <v>81.839718068726782</v>
      </c>
      <c r="M119" s="64">
        <f t="shared" si="19"/>
        <v>236.94782163132027</v>
      </c>
      <c r="N119" s="64">
        <f t="shared" si="20"/>
        <v>5.1711909768700988</v>
      </c>
      <c r="O119" s="64">
        <f t="shared" si="21"/>
        <v>14.953017869937685</v>
      </c>
      <c r="P119" s="64">
        <f t="shared" si="22"/>
        <v>43.617871717947793</v>
      </c>
      <c r="Q119" s="64">
        <f t="shared" si="23"/>
        <v>25.305107164509927</v>
      </c>
      <c r="R119" s="64">
        <f t="shared" si="24"/>
        <v>94.20560953515529</v>
      </c>
      <c r="S119" s="64">
        <f t="shared" si="25"/>
        <v>297.91012525491232</v>
      </c>
      <c r="T119" s="63"/>
    </row>
    <row r="120" spans="1:20" ht="15">
      <c r="A120" s="2" t="s">
        <v>139</v>
      </c>
      <c r="B120" s="56">
        <v>8016326</v>
      </c>
      <c r="C120" s="27">
        <v>2.1399999999999999E-2</v>
      </c>
      <c r="D120" s="27">
        <v>2.8400000000000002E-2</v>
      </c>
      <c r="E120" s="65">
        <v>45.5</v>
      </c>
      <c r="F120" s="65">
        <v>87.7</v>
      </c>
      <c r="G120" s="157">
        <v>71</v>
      </c>
      <c r="H120" s="155">
        <f t="shared" si="16"/>
        <v>6.9132699999999991E-3</v>
      </c>
      <c r="I120" s="155">
        <f t="shared" si="17"/>
        <v>1.7683828000000002E-2</v>
      </c>
      <c r="J120" s="151">
        <f t="shared" si="26"/>
        <v>55.419026046019994</v>
      </c>
      <c r="K120" s="151">
        <f t="shared" si="27"/>
        <v>141.75933017592803</v>
      </c>
      <c r="L120" s="64">
        <f t="shared" si="18"/>
        <v>20.172525480751275</v>
      </c>
      <c r="M120" s="64">
        <f t="shared" si="19"/>
        <v>58.404844032482352</v>
      </c>
      <c r="N120" s="64">
        <f t="shared" si="20"/>
        <v>1.2746375990584597</v>
      </c>
      <c r="O120" s="64">
        <f t="shared" si="21"/>
        <v>3.685742584574129</v>
      </c>
      <c r="P120" s="64">
        <f t="shared" si="22"/>
        <v>10.751291052927877</v>
      </c>
      <c r="Q120" s="64">
        <f t="shared" si="23"/>
        <v>6.2374105277408338</v>
      </c>
      <c r="R120" s="64">
        <f t="shared" si="24"/>
        <v>23.220571913282377</v>
      </c>
      <c r="S120" s="64">
        <f t="shared" si="25"/>
        <v>73.43133303113072</v>
      </c>
      <c r="T120" s="63"/>
    </row>
    <row r="121" spans="1:20" ht="15">
      <c r="A121" s="2" t="s">
        <v>140</v>
      </c>
      <c r="B121" s="56">
        <v>1525976</v>
      </c>
      <c r="C121" s="27">
        <v>2.1399999999999999E-2</v>
      </c>
      <c r="D121" s="27">
        <v>2.8400000000000002E-2</v>
      </c>
      <c r="E121" s="65">
        <v>45.5</v>
      </c>
      <c r="F121" s="65">
        <v>87.7</v>
      </c>
      <c r="G121" s="157">
        <v>28</v>
      </c>
      <c r="H121" s="155">
        <f t="shared" si="16"/>
        <v>2.7263599999999997E-3</v>
      </c>
      <c r="I121" s="155">
        <f t="shared" si="17"/>
        <v>6.9739040000000004E-3</v>
      </c>
      <c r="J121" s="151">
        <f t="shared" si="26"/>
        <v>4.1603599273599992</v>
      </c>
      <c r="K121" s="151">
        <f t="shared" si="27"/>
        <v>10.642010130304001</v>
      </c>
      <c r="L121" s="64">
        <f t="shared" si="18"/>
        <v>1.5143710135590396</v>
      </c>
      <c r="M121" s="64">
        <f t="shared" si="19"/>
        <v>4.3845081736852487</v>
      </c>
      <c r="N121" s="64">
        <f t="shared" si="20"/>
        <v>9.568827832927998E-2</v>
      </c>
      <c r="O121" s="64">
        <f t="shared" si="21"/>
        <v>0.27669226338790404</v>
      </c>
      <c r="P121" s="64">
        <f t="shared" si="22"/>
        <v>0.80710982590783975</v>
      </c>
      <c r="Q121" s="64">
        <f t="shared" si="23"/>
        <v>0.4682484457333761</v>
      </c>
      <c r="R121" s="64">
        <f t="shared" si="24"/>
        <v>1.7431908095638398</v>
      </c>
      <c r="S121" s="64">
        <f t="shared" si="25"/>
        <v>5.5125612474974721</v>
      </c>
      <c r="T121" s="63"/>
    </row>
    <row r="122" spans="1:20" ht="15">
      <c r="A122" s="2" t="s">
        <v>141</v>
      </c>
      <c r="B122" s="57">
        <v>39043850</v>
      </c>
      <c r="C122" s="27">
        <v>2.1399999999999999E-2</v>
      </c>
      <c r="D122" s="27">
        <v>2.8400000000000002E-2</v>
      </c>
      <c r="E122" s="65">
        <v>45.5</v>
      </c>
      <c r="F122" s="65">
        <v>87.7</v>
      </c>
      <c r="G122" s="157">
        <v>28</v>
      </c>
      <c r="H122" s="155">
        <f t="shared" si="16"/>
        <v>2.7263599999999997E-3</v>
      </c>
      <c r="I122" s="155">
        <f t="shared" si="17"/>
        <v>6.9739040000000004E-3</v>
      </c>
      <c r="J122" s="151">
        <f t="shared" si="26"/>
        <v>106.44759088599999</v>
      </c>
      <c r="K122" s="151">
        <f t="shared" si="27"/>
        <v>272.28806169040001</v>
      </c>
      <c r="L122" s="64">
        <f t="shared" si="18"/>
        <v>38.746923082503997</v>
      </c>
      <c r="M122" s="64">
        <f t="shared" si="19"/>
        <v>112.18268141644481</v>
      </c>
      <c r="N122" s="64">
        <f t="shared" si="20"/>
        <v>2.4482945903779996</v>
      </c>
      <c r="O122" s="64">
        <f t="shared" si="21"/>
        <v>7.0794896039504014</v>
      </c>
      <c r="P122" s="64">
        <f t="shared" si="22"/>
        <v>20.650832631883997</v>
      </c>
      <c r="Q122" s="64">
        <f t="shared" si="23"/>
        <v>11.980674714377601</v>
      </c>
      <c r="R122" s="64">
        <f t="shared" si="24"/>
        <v>44.601540581233991</v>
      </c>
      <c r="S122" s="64">
        <f t="shared" si="25"/>
        <v>141.04521595562719</v>
      </c>
      <c r="T122" s="63"/>
    </row>
    <row r="123" spans="1:20" ht="15">
      <c r="A123" s="2" t="s">
        <v>142</v>
      </c>
      <c r="B123" s="57">
        <v>124147198</v>
      </c>
      <c r="C123" s="27">
        <v>2.1399999999999999E-2</v>
      </c>
      <c r="D123" s="27">
        <v>2.8400000000000002E-2</v>
      </c>
      <c r="E123" s="65">
        <v>45.5</v>
      </c>
      <c r="F123" s="65">
        <v>87.7</v>
      </c>
      <c r="G123" s="157">
        <v>28</v>
      </c>
      <c r="H123" s="155">
        <f t="shared" si="16"/>
        <v>2.7263599999999997E-3</v>
      </c>
      <c r="I123" s="155">
        <f t="shared" si="17"/>
        <v>6.9739040000000004E-3</v>
      </c>
      <c r="J123" s="151">
        <f t="shared" si="26"/>
        <v>338.46995473928001</v>
      </c>
      <c r="K123" s="151">
        <f t="shared" si="27"/>
        <v>865.79064072099197</v>
      </c>
      <c r="L123" s="64">
        <f t="shared" si="18"/>
        <v>123.20306352509792</v>
      </c>
      <c r="M123" s="64">
        <f t="shared" si="19"/>
        <v>356.70574397704871</v>
      </c>
      <c r="N123" s="64">
        <f t="shared" si="20"/>
        <v>7.7848089590034393</v>
      </c>
      <c r="O123" s="64">
        <f t="shared" si="21"/>
        <v>22.510556658745791</v>
      </c>
      <c r="P123" s="64">
        <f t="shared" si="22"/>
        <v>65.66317121942032</v>
      </c>
      <c r="Q123" s="64">
        <f t="shared" si="23"/>
        <v>38.094788191723651</v>
      </c>
      <c r="R123" s="64">
        <f t="shared" si="24"/>
        <v>141.81891103575833</v>
      </c>
      <c r="S123" s="64">
        <f t="shared" si="25"/>
        <v>448.47955189347385</v>
      </c>
      <c r="T123" s="63"/>
    </row>
    <row r="124" spans="1:20" ht="15">
      <c r="A124" s="2" t="s">
        <v>143</v>
      </c>
      <c r="B124" s="57">
        <v>380634927</v>
      </c>
      <c r="C124" s="27">
        <v>2.1399999999999999E-2</v>
      </c>
      <c r="D124" s="27">
        <v>2.8400000000000002E-2</v>
      </c>
      <c r="E124" s="65">
        <v>45.5</v>
      </c>
      <c r="F124" s="65">
        <v>87.7</v>
      </c>
      <c r="G124" s="156">
        <v>58</v>
      </c>
      <c r="H124" s="155">
        <f t="shared" si="16"/>
        <v>5.64746E-3</v>
      </c>
      <c r="I124" s="155">
        <f t="shared" si="17"/>
        <v>1.4445944000000002E-2</v>
      </c>
      <c r="J124" s="151">
        <f t="shared" si="26"/>
        <v>2149.6205248354199</v>
      </c>
      <c r="K124" s="151">
        <f t="shared" si="27"/>
        <v>5498.6308398860892</v>
      </c>
      <c r="L124" s="64">
        <f t="shared" si="18"/>
        <v>782.46187104009277</v>
      </c>
      <c r="M124" s="64">
        <f t="shared" si="19"/>
        <v>2265.4359060330689</v>
      </c>
      <c r="N124" s="64">
        <f t="shared" si="20"/>
        <v>49.441272071214655</v>
      </c>
      <c r="O124" s="64">
        <f t="shared" si="21"/>
        <v>142.96440183703834</v>
      </c>
      <c r="P124" s="64">
        <f t="shared" si="22"/>
        <v>417.02638181807146</v>
      </c>
      <c r="Q124" s="64">
        <f t="shared" si="23"/>
        <v>241.93975695498793</v>
      </c>
      <c r="R124" s="64">
        <f t="shared" si="24"/>
        <v>900.69099990604093</v>
      </c>
      <c r="S124" s="64">
        <f t="shared" si="25"/>
        <v>2848.2907750609943</v>
      </c>
      <c r="T124" s="63"/>
    </row>
    <row r="125" spans="1:20" ht="15">
      <c r="A125" s="2" t="s">
        <v>144</v>
      </c>
      <c r="B125" s="57">
        <v>1387452</v>
      </c>
      <c r="C125" s="27">
        <v>2.1399999999999999E-2</v>
      </c>
      <c r="D125" s="27">
        <v>2.8400000000000002E-2</v>
      </c>
      <c r="E125" s="65">
        <v>45.5</v>
      </c>
      <c r="F125" s="65">
        <v>87.7</v>
      </c>
      <c r="G125" s="157">
        <v>71</v>
      </c>
      <c r="H125" s="155">
        <f t="shared" si="16"/>
        <v>6.9132699999999991E-3</v>
      </c>
      <c r="I125" s="155">
        <f t="shared" si="17"/>
        <v>1.7683828000000002E-2</v>
      </c>
      <c r="J125" s="151">
        <f t="shared" si="26"/>
        <v>9.5918302880399988</v>
      </c>
      <c r="K125" s="151">
        <f t="shared" si="27"/>
        <v>24.535462526256005</v>
      </c>
      <c r="L125" s="64">
        <f t="shared" si="18"/>
        <v>3.4914262248465593</v>
      </c>
      <c r="M125" s="64">
        <f t="shared" si="19"/>
        <v>10.108610560817475</v>
      </c>
      <c r="N125" s="64">
        <f t="shared" si="20"/>
        <v>0.22061209662491998</v>
      </c>
      <c r="O125" s="64">
        <f t="shared" si="21"/>
        <v>0.6379220256826561</v>
      </c>
      <c r="P125" s="64">
        <f t="shared" si="22"/>
        <v>1.8608150758797597</v>
      </c>
      <c r="Q125" s="64">
        <f t="shared" si="23"/>
        <v>1.0795603511552643</v>
      </c>
      <c r="R125" s="64">
        <f t="shared" si="24"/>
        <v>4.0189768906887595</v>
      </c>
      <c r="S125" s="64">
        <f t="shared" si="25"/>
        <v>12.709369588600609</v>
      </c>
      <c r="T125" s="63"/>
    </row>
    <row r="126" spans="1:20" ht="15">
      <c r="A126" s="2" t="s">
        <v>145</v>
      </c>
      <c r="B126" s="152">
        <v>3383579</v>
      </c>
      <c r="C126" s="27">
        <v>2.1399999999999999E-2</v>
      </c>
      <c r="D126" s="27">
        <v>2.8400000000000002E-2</v>
      </c>
      <c r="E126" s="65">
        <v>45.5</v>
      </c>
      <c r="F126" s="65">
        <v>87.7</v>
      </c>
      <c r="G126" s="156">
        <v>58</v>
      </c>
      <c r="H126" s="155">
        <f t="shared" si="16"/>
        <v>5.64746E-3</v>
      </c>
      <c r="I126" s="155">
        <f t="shared" si="17"/>
        <v>1.4445944000000002E-2</v>
      </c>
      <c r="J126" s="151">
        <f t="shared" si="26"/>
        <v>19.108627059340002</v>
      </c>
      <c r="K126" s="151">
        <f t="shared" si="27"/>
        <v>48.878992753576007</v>
      </c>
      <c r="L126" s="64">
        <f t="shared" si="18"/>
        <v>6.9555402495997605</v>
      </c>
      <c r="M126" s="64">
        <f t="shared" si="19"/>
        <v>20.138145014473317</v>
      </c>
      <c r="N126" s="64">
        <f t="shared" si="20"/>
        <v>0.43949842236482001</v>
      </c>
      <c r="O126" s="64">
        <f t="shared" si="21"/>
        <v>1.2708538115929762</v>
      </c>
      <c r="P126" s="64">
        <f t="shared" si="22"/>
        <v>3.7070736495119601</v>
      </c>
      <c r="Q126" s="64">
        <f t="shared" si="23"/>
        <v>2.1506756811573444</v>
      </c>
      <c r="R126" s="64">
        <f t="shared" si="24"/>
        <v>8.0065147378634602</v>
      </c>
      <c r="S126" s="64">
        <f t="shared" si="25"/>
        <v>25.319318246352367</v>
      </c>
      <c r="T126" s="63"/>
    </row>
    <row r="127" spans="1:20" ht="15">
      <c r="A127" s="2" t="s">
        <v>146</v>
      </c>
      <c r="B127" s="57">
        <v>1268099</v>
      </c>
      <c r="C127" s="27">
        <v>2.1399999999999999E-2</v>
      </c>
      <c r="D127" s="27">
        <v>2.8400000000000002E-2</v>
      </c>
      <c r="E127" s="65">
        <v>45.5</v>
      </c>
      <c r="F127" s="65">
        <v>87.7</v>
      </c>
      <c r="G127" s="157">
        <v>71</v>
      </c>
      <c r="H127" s="155">
        <f t="shared" si="16"/>
        <v>6.9132699999999991E-3</v>
      </c>
      <c r="I127" s="155">
        <f t="shared" si="17"/>
        <v>1.7683828000000002E-2</v>
      </c>
      <c r="J127" s="151">
        <f t="shared" si="26"/>
        <v>8.766710773729999</v>
      </c>
      <c r="K127" s="151">
        <f t="shared" si="27"/>
        <v>22.424844602972005</v>
      </c>
      <c r="L127" s="64">
        <f t="shared" si="18"/>
        <v>3.1910827216377196</v>
      </c>
      <c r="M127" s="64">
        <f t="shared" si="19"/>
        <v>9.2390359764244678</v>
      </c>
      <c r="N127" s="64">
        <f t="shared" si="20"/>
        <v>0.20163434779578995</v>
      </c>
      <c r="O127" s="64">
        <f t="shared" si="21"/>
        <v>0.58304595967727213</v>
      </c>
      <c r="P127" s="64">
        <f t="shared" si="22"/>
        <v>1.7007418901036198</v>
      </c>
      <c r="Q127" s="64">
        <f t="shared" si="23"/>
        <v>0.98669316253076833</v>
      </c>
      <c r="R127" s="64">
        <f t="shared" si="24"/>
        <v>3.6732518141928692</v>
      </c>
      <c r="S127" s="64">
        <f t="shared" si="25"/>
        <v>11.616069504339498</v>
      </c>
      <c r="T127" s="63"/>
    </row>
    <row r="128" spans="1:20" ht="15">
      <c r="A128" s="2" t="s">
        <v>147</v>
      </c>
      <c r="B128" s="56">
        <v>3830691</v>
      </c>
      <c r="C128" s="27">
        <v>2.1399999999999999E-2</v>
      </c>
      <c r="D128" s="27">
        <v>2.8400000000000002E-2</v>
      </c>
      <c r="E128" s="65">
        <v>45.5</v>
      </c>
      <c r="F128" s="65">
        <v>87.7</v>
      </c>
      <c r="G128" s="156">
        <v>58</v>
      </c>
      <c r="H128" s="155">
        <f t="shared" si="16"/>
        <v>5.64746E-3</v>
      </c>
      <c r="I128" s="155">
        <f t="shared" si="17"/>
        <v>1.4445944000000002E-2</v>
      </c>
      <c r="J128" s="151">
        <f t="shared" si="26"/>
        <v>21.633674194859999</v>
      </c>
      <c r="K128" s="151">
        <f t="shared" si="27"/>
        <v>55.337947667304014</v>
      </c>
      <c r="L128" s="64">
        <f t="shared" si="18"/>
        <v>7.8746574069290398</v>
      </c>
      <c r="M128" s="64">
        <f t="shared" si="19"/>
        <v>22.799234438929258</v>
      </c>
      <c r="N128" s="64">
        <f t="shared" si="20"/>
        <v>0.49757450648177992</v>
      </c>
      <c r="O128" s="64">
        <f t="shared" si="21"/>
        <v>1.4387866393499045</v>
      </c>
      <c r="P128" s="64">
        <f t="shared" si="22"/>
        <v>4.1969327938028398</v>
      </c>
      <c r="Q128" s="64">
        <f t="shared" si="23"/>
        <v>2.434869697361377</v>
      </c>
      <c r="R128" s="64">
        <f t="shared" si="24"/>
        <v>9.0645094876463403</v>
      </c>
      <c r="S128" s="64">
        <f t="shared" si="25"/>
        <v>28.665056891663479</v>
      </c>
      <c r="T128" s="63"/>
    </row>
    <row r="129" spans="1:20" ht="15">
      <c r="A129" s="2" t="s">
        <v>148</v>
      </c>
      <c r="B129" s="56">
        <v>14526293</v>
      </c>
      <c r="C129" s="27">
        <v>2.1399999999999999E-2</v>
      </c>
      <c r="D129" s="27">
        <v>2.8400000000000002E-2</v>
      </c>
      <c r="E129" s="65">
        <v>45.5</v>
      </c>
      <c r="F129" s="65">
        <v>87.7</v>
      </c>
      <c r="G129" s="157">
        <v>28</v>
      </c>
      <c r="H129" s="155">
        <f t="shared" si="16"/>
        <v>2.7263599999999997E-3</v>
      </c>
      <c r="I129" s="155">
        <f t="shared" si="17"/>
        <v>6.9739040000000004E-3</v>
      </c>
      <c r="J129" s="151">
        <f t="shared" si="26"/>
        <v>39.60390418347999</v>
      </c>
      <c r="K129" s="151">
        <f t="shared" si="27"/>
        <v>101.30497285787202</v>
      </c>
      <c r="L129" s="64">
        <f t="shared" si="18"/>
        <v>14.415821122786715</v>
      </c>
      <c r="M129" s="64">
        <f t="shared" si="19"/>
        <v>41.737648817443279</v>
      </c>
      <c r="N129" s="64">
        <f t="shared" si="20"/>
        <v>0.91088979622003974</v>
      </c>
      <c r="O129" s="64">
        <f t="shared" si="21"/>
        <v>2.6339292943046724</v>
      </c>
      <c r="P129" s="64">
        <f t="shared" si="22"/>
        <v>7.6831574115951176</v>
      </c>
      <c r="Q129" s="64">
        <f t="shared" si="23"/>
        <v>4.4574188057463688</v>
      </c>
      <c r="R129" s="64">
        <f t="shared" si="24"/>
        <v>16.594035852878115</v>
      </c>
      <c r="S129" s="64">
        <f t="shared" si="25"/>
        <v>52.475975940377701</v>
      </c>
      <c r="T129" s="63"/>
    </row>
    <row r="130" spans="1:20" ht="15">
      <c r="A130" s="2" t="s">
        <v>150</v>
      </c>
      <c r="B130" s="56">
        <v>41120</v>
      </c>
      <c r="C130" s="27">
        <v>2.1399999999999999E-2</v>
      </c>
      <c r="D130" s="27">
        <v>2.8400000000000002E-2</v>
      </c>
      <c r="E130" s="65">
        <v>45.5</v>
      </c>
      <c r="F130" s="65">
        <v>87.7</v>
      </c>
      <c r="G130" s="156">
        <v>0</v>
      </c>
      <c r="H130" s="155">
        <f t="shared" si="16"/>
        <v>0</v>
      </c>
      <c r="I130" s="155">
        <f t="shared" si="17"/>
        <v>0</v>
      </c>
      <c r="J130" s="151">
        <f t="shared" si="26"/>
        <v>0</v>
      </c>
      <c r="K130" s="151">
        <f t="shared" si="27"/>
        <v>0</v>
      </c>
      <c r="L130" s="64">
        <f t="shared" si="18"/>
        <v>0</v>
      </c>
      <c r="M130" s="64">
        <f t="shared" si="19"/>
        <v>0</v>
      </c>
      <c r="N130" s="64">
        <f t="shared" si="20"/>
        <v>0</v>
      </c>
      <c r="O130" s="64">
        <f t="shared" si="21"/>
        <v>0</v>
      </c>
      <c r="P130" s="64">
        <f t="shared" si="22"/>
        <v>0</v>
      </c>
      <c r="Q130" s="64">
        <f t="shared" si="23"/>
        <v>0</v>
      </c>
      <c r="R130" s="64">
        <f t="shared" si="24"/>
        <v>0</v>
      </c>
      <c r="S130" s="64">
        <f t="shared" si="25"/>
        <v>0</v>
      </c>
      <c r="T130" s="63"/>
    </row>
    <row r="131" spans="1:20" ht="15">
      <c r="A131" s="2" t="s">
        <v>151</v>
      </c>
      <c r="B131" s="189">
        <v>2727853</v>
      </c>
      <c r="C131" s="27">
        <v>2.1399999999999999E-2</v>
      </c>
      <c r="D131" s="27">
        <v>2.8400000000000002E-2</v>
      </c>
      <c r="E131" s="65">
        <v>45.5</v>
      </c>
      <c r="F131" s="65">
        <v>87.7</v>
      </c>
      <c r="G131" s="156">
        <v>0</v>
      </c>
      <c r="H131" s="155">
        <f t="shared" si="16"/>
        <v>0</v>
      </c>
      <c r="I131" s="155">
        <f t="shared" si="17"/>
        <v>0</v>
      </c>
      <c r="J131" s="151">
        <f t="shared" si="26"/>
        <v>0</v>
      </c>
      <c r="K131" s="151">
        <f t="shared" si="27"/>
        <v>0</v>
      </c>
      <c r="L131" s="64">
        <f t="shared" si="18"/>
        <v>0</v>
      </c>
      <c r="M131" s="64">
        <f t="shared" si="19"/>
        <v>0</v>
      </c>
      <c r="N131" s="64">
        <f t="shared" si="20"/>
        <v>0</v>
      </c>
      <c r="O131" s="64">
        <f t="shared" si="21"/>
        <v>0</v>
      </c>
      <c r="P131" s="64">
        <f t="shared" si="22"/>
        <v>0</v>
      </c>
      <c r="Q131" s="64">
        <f t="shared" si="23"/>
        <v>0</v>
      </c>
      <c r="R131" s="64">
        <f t="shared" si="24"/>
        <v>0</v>
      </c>
      <c r="S131" s="64">
        <f t="shared" si="25"/>
        <v>0</v>
      </c>
      <c r="T131" s="63"/>
    </row>
    <row r="132" spans="1:20" ht="15">
      <c r="A132" s="2" t="s">
        <v>152</v>
      </c>
      <c r="B132" s="56" t="s">
        <v>372</v>
      </c>
      <c r="C132" s="27">
        <v>2.1399999999999999E-2</v>
      </c>
      <c r="D132" s="27">
        <v>2.8400000000000002E-2</v>
      </c>
      <c r="E132" s="65">
        <v>45.5</v>
      </c>
      <c r="F132" s="65">
        <v>87.7</v>
      </c>
      <c r="G132" s="157">
        <v>28</v>
      </c>
      <c r="H132" s="155">
        <f t="shared" ref="H132:H195" si="28">C132*E132/100*G132/100</f>
        <v>2.7263599999999997E-3</v>
      </c>
      <c r="I132" s="155">
        <f t="shared" ref="I132:I195" si="29">D132*F132/100*G132/100</f>
        <v>6.9739040000000004E-3</v>
      </c>
      <c r="J132" s="151" t="s">
        <v>335</v>
      </c>
      <c r="K132" s="151" t="s">
        <v>335</v>
      </c>
      <c r="L132" s="151" t="s">
        <v>335</v>
      </c>
      <c r="M132" s="151" t="s">
        <v>335</v>
      </c>
      <c r="N132" s="151" t="s">
        <v>335</v>
      </c>
      <c r="O132" s="151" t="s">
        <v>335</v>
      </c>
      <c r="P132" s="151" t="s">
        <v>335</v>
      </c>
      <c r="Q132" s="151" t="s">
        <v>335</v>
      </c>
      <c r="R132" s="151" t="s">
        <v>335</v>
      </c>
      <c r="S132" s="151" t="s">
        <v>335</v>
      </c>
      <c r="T132" s="63"/>
    </row>
    <row r="133" spans="1:20" ht="15">
      <c r="A133" s="2" t="s">
        <v>153</v>
      </c>
      <c r="B133" s="56">
        <v>2133061</v>
      </c>
      <c r="C133" s="27">
        <v>2.1399999999999999E-2</v>
      </c>
      <c r="D133" s="27">
        <v>2.8400000000000002E-2</v>
      </c>
      <c r="E133" s="65">
        <v>45.5</v>
      </c>
      <c r="F133" s="65">
        <v>87.7</v>
      </c>
      <c r="G133" s="157">
        <v>71</v>
      </c>
      <c r="H133" s="155">
        <f t="shared" si="28"/>
        <v>6.9132699999999991E-3</v>
      </c>
      <c r="I133" s="155">
        <f t="shared" si="29"/>
        <v>1.7683828000000002E-2</v>
      </c>
      <c r="J133" s="151">
        <f t="shared" ref="J133:J146" si="30">H133*B133/1000</f>
        <v>14.746426619469998</v>
      </c>
      <c r="K133" s="151">
        <f t="shared" ref="K133:K146" si="31">B133*I133/1000</f>
        <v>37.720683837508005</v>
      </c>
      <c r="L133" s="64">
        <f t="shared" ref="L133:L195" si="32">J133*$V$4/100</f>
        <v>5.3676992894870796</v>
      </c>
      <c r="M133" s="64">
        <f t="shared" ref="M133:M195" si="33">K133*$W$4/100</f>
        <v>15.540921741053298</v>
      </c>
      <c r="N133" s="64">
        <f t="shared" ref="N133:N195" si="34">J133*$V$5/100</f>
        <v>0.3391678122478099</v>
      </c>
      <c r="O133" s="64">
        <f t="shared" ref="O133:O195" si="35">K133*$W$5/100</f>
        <v>0.98073777977520815</v>
      </c>
      <c r="P133" s="64">
        <f t="shared" ref="P133:P195" si="36">J133*$V$6/100</f>
        <v>2.8608067641771795</v>
      </c>
      <c r="Q133" s="64">
        <f t="shared" ref="Q133:Q195" si="37">K133*$W$6/100</f>
        <v>1.6597100888503524</v>
      </c>
      <c r="R133" s="64">
        <f t="shared" ref="R133:R195" si="38">J133*$V$7/100</f>
        <v>6.1787527535579292</v>
      </c>
      <c r="S133" s="64">
        <f t="shared" ref="S133:S195" si="39">K133*$W$7/100</f>
        <v>19.539314227829145</v>
      </c>
      <c r="T133" s="63"/>
    </row>
    <row r="134" spans="1:20" ht="15">
      <c r="A134" s="2" t="s">
        <v>154</v>
      </c>
      <c r="B134" s="189">
        <v>2727834</v>
      </c>
      <c r="C134" s="27">
        <v>2.1399999999999999E-2</v>
      </c>
      <c r="D134" s="27">
        <v>2.8400000000000002E-2</v>
      </c>
      <c r="E134" s="65">
        <v>45.5</v>
      </c>
      <c r="F134" s="65">
        <v>87.7</v>
      </c>
      <c r="G134" s="156">
        <v>58</v>
      </c>
      <c r="H134" s="155">
        <f t="shared" si="28"/>
        <v>5.64746E-3</v>
      </c>
      <c r="I134" s="155">
        <f t="shared" si="29"/>
        <v>1.4445944000000002E-2</v>
      </c>
      <c r="J134" s="151">
        <f t="shared" si="30"/>
        <v>15.40533340164</v>
      </c>
      <c r="K134" s="151">
        <f t="shared" si="31"/>
        <v>39.406137205296005</v>
      </c>
      <c r="L134" s="64">
        <f t="shared" si="32"/>
        <v>5.6075413581969595</v>
      </c>
      <c r="M134" s="64">
        <f t="shared" si="33"/>
        <v>16.235328528581956</v>
      </c>
      <c r="N134" s="64">
        <f t="shared" si="34"/>
        <v>0.35432266823771996</v>
      </c>
      <c r="O134" s="64">
        <f t="shared" si="35"/>
        <v>1.0245595673376962</v>
      </c>
      <c r="P134" s="64">
        <f t="shared" si="36"/>
        <v>2.9886346799181598</v>
      </c>
      <c r="Q134" s="64">
        <f t="shared" si="37"/>
        <v>1.7338700370330244</v>
      </c>
      <c r="R134" s="64">
        <f t="shared" si="38"/>
        <v>6.4548346952871603</v>
      </c>
      <c r="S134" s="64">
        <f t="shared" si="39"/>
        <v>20.412379072343327</v>
      </c>
      <c r="T134" s="63"/>
    </row>
    <row r="135" spans="1:20" ht="15">
      <c r="A135" s="2" t="s">
        <v>155</v>
      </c>
      <c r="B135" s="152">
        <v>1079208</v>
      </c>
      <c r="C135" s="27">
        <v>2.1399999999999999E-2</v>
      </c>
      <c r="D135" s="27">
        <v>2.8400000000000002E-2</v>
      </c>
      <c r="E135" s="65">
        <v>45.5</v>
      </c>
      <c r="F135" s="65">
        <v>87.7</v>
      </c>
      <c r="G135" s="157">
        <v>28</v>
      </c>
      <c r="H135" s="155">
        <f t="shared" si="28"/>
        <v>2.7263599999999997E-3</v>
      </c>
      <c r="I135" s="155">
        <f t="shared" si="29"/>
        <v>6.9739040000000004E-3</v>
      </c>
      <c r="J135" s="151">
        <f t="shared" si="30"/>
        <v>2.9423095228799996</v>
      </c>
      <c r="K135" s="151">
        <f t="shared" si="31"/>
        <v>7.5262929880320009</v>
      </c>
      <c r="L135" s="64">
        <f t="shared" si="32"/>
        <v>1.0710006663283198</v>
      </c>
      <c r="M135" s="64">
        <f t="shared" si="33"/>
        <v>3.1008327110691845</v>
      </c>
      <c r="N135" s="64">
        <f t="shared" si="34"/>
        <v>6.7673119026239986E-2</v>
      </c>
      <c r="O135" s="64">
        <f t="shared" si="35"/>
        <v>0.19568361768883202</v>
      </c>
      <c r="P135" s="64">
        <f t="shared" si="36"/>
        <v>0.57080804743871982</v>
      </c>
      <c r="Q135" s="64">
        <f t="shared" si="37"/>
        <v>0.3311568914734081</v>
      </c>
      <c r="R135" s="64">
        <f t="shared" si="38"/>
        <v>1.2328276900867197</v>
      </c>
      <c r="S135" s="64">
        <f t="shared" si="39"/>
        <v>3.8986197678005761</v>
      </c>
      <c r="T135" s="63"/>
    </row>
    <row r="136" spans="1:20" ht="15">
      <c r="A136" s="14" t="s">
        <v>156</v>
      </c>
      <c r="B136" s="56">
        <v>651997</v>
      </c>
      <c r="C136" s="27">
        <v>2.1399999999999999E-2</v>
      </c>
      <c r="D136" s="27">
        <v>2.8400000000000002E-2</v>
      </c>
      <c r="E136" s="65">
        <v>45.5</v>
      </c>
      <c r="F136" s="65">
        <v>87.7</v>
      </c>
      <c r="G136" s="156">
        <v>58</v>
      </c>
      <c r="H136" s="155">
        <f t="shared" si="28"/>
        <v>5.64746E-3</v>
      </c>
      <c r="I136" s="155">
        <f t="shared" si="29"/>
        <v>1.4445944000000002E-2</v>
      </c>
      <c r="J136" s="151">
        <f t="shared" si="30"/>
        <v>3.6821269776200003</v>
      </c>
      <c r="K136" s="151">
        <f t="shared" si="31"/>
        <v>9.4187121501680018</v>
      </c>
      <c r="L136" s="64">
        <f t="shared" si="32"/>
        <v>1.34029421985368</v>
      </c>
      <c r="M136" s="64">
        <f t="shared" si="33"/>
        <v>3.8805094058692169</v>
      </c>
      <c r="N136" s="64">
        <f t="shared" si="34"/>
        <v>8.468892048526E-2</v>
      </c>
      <c r="O136" s="64">
        <f t="shared" si="35"/>
        <v>0.24488651590436805</v>
      </c>
      <c r="P136" s="64">
        <f t="shared" si="36"/>
        <v>0.71433263365827993</v>
      </c>
      <c r="Q136" s="64">
        <f t="shared" si="37"/>
        <v>0.41442333460739211</v>
      </c>
      <c r="R136" s="64">
        <f t="shared" si="38"/>
        <v>1.5428112036227801</v>
      </c>
      <c r="S136" s="64">
        <f t="shared" si="39"/>
        <v>4.8788928937870244</v>
      </c>
      <c r="T136" s="63"/>
    </row>
    <row r="137" spans="1:20" ht="15">
      <c r="A137" s="2" t="s">
        <v>157</v>
      </c>
      <c r="B137" s="56">
        <v>6950992</v>
      </c>
      <c r="C137" s="27">
        <v>2.1399999999999999E-2</v>
      </c>
      <c r="D137" s="27">
        <v>2.8400000000000002E-2</v>
      </c>
      <c r="E137" s="65">
        <v>45.5</v>
      </c>
      <c r="F137" s="65">
        <v>87.7</v>
      </c>
      <c r="G137" s="157">
        <v>28</v>
      </c>
      <c r="H137" s="155">
        <f t="shared" si="28"/>
        <v>2.7263599999999997E-3</v>
      </c>
      <c r="I137" s="155">
        <f t="shared" si="29"/>
        <v>6.9739040000000004E-3</v>
      </c>
      <c r="J137" s="151">
        <f t="shared" si="30"/>
        <v>18.950906549119999</v>
      </c>
      <c r="K137" s="151">
        <f t="shared" si="31"/>
        <v>48.475550912768007</v>
      </c>
      <c r="L137" s="64">
        <f t="shared" si="32"/>
        <v>6.898129983879679</v>
      </c>
      <c r="M137" s="64">
        <f t="shared" si="33"/>
        <v>19.97192697606042</v>
      </c>
      <c r="N137" s="64">
        <f t="shared" si="34"/>
        <v>0.43587085062975994</v>
      </c>
      <c r="O137" s="64">
        <f t="shared" si="35"/>
        <v>1.2603643237319682</v>
      </c>
      <c r="P137" s="64">
        <f t="shared" si="36"/>
        <v>3.6764758705292797</v>
      </c>
      <c r="Q137" s="64">
        <f t="shared" si="37"/>
        <v>2.1329242401617923</v>
      </c>
      <c r="R137" s="64">
        <f t="shared" si="38"/>
        <v>7.9404298440812795</v>
      </c>
      <c r="S137" s="64">
        <f t="shared" si="39"/>
        <v>25.110335372813825</v>
      </c>
      <c r="T137" s="63"/>
    </row>
    <row r="138" spans="1:20" ht="15">
      <c r="A138" s="2" t="s">
        <v>158</v>
      </c>
      <c r="B138" s="56">
        <v>4797650</v>
      </c>
      <c r="C138" s="27">
        <v>2.1399999999999999E-2</v>
      </c>
      <c r="D138" s="27">
        <v>2.8400000000000002E-2</v>
      </c>
      <c r="E138" s="65">
        <v>45.5</v>
      </c>
      <c r="F138" s="65">
        <v>87.7</v>
      </c>
      <c r="G138" s="156">
        <v>58</v>
      </c>
      <c r="H138" s="155">
        <f t="shared" si="28"/>
        <v>5.64746E-3</v>
      </c>
      <c r="I138" s="155">
        <f t="shared" si="29"/>
        <v>1.4445944000000002E-2</v>
      </c>
      <c r="J138" s="151">
        <f t="shared" si="30"/>
        <v>27.094536468999998</v>
      </c>
      <c r="K138" s="151">
        <f t="shared" si="31"/>
        <v>69.306583231600015</v>
      </c>
      <c r="L138" s="64">
        <f t="shared" si="32"/>
        <v>9.8624112747159991</v>
      </c>
      <c r="M138" s="64">
        <f t="shared" si="33"/>
        <v>28.554312291419208</v>
      </c>
      <c r="N138" s="64">
        <f t="shared" si="34"/>
        <v>0.6231743387869999</v>
      </c>
      <c r="O138" s="64">
        <f t="shared" si="35"/>
        <v>1.8019711640216005</v>
      </c>
      <c r="P138" s="64">
        <f t="shared" si="36"/>
        <v>5.2563400749859985</v>
      </c>
      <c r="Q138" s="64">
        <f t="shared" si="37"/>
        <v>3.0494896621904006</v>
      </c>
      <c r="R138" s="64">
        <f t="shared" si="38"/>
        <v>11.352610780511</v>
      </c>
      <c r="S138" s="64">
        <f t="shared" si="39"/>
        <v>35.900810113968802</v>
      </c>
      <c r="T138" s="63"/>
    </row>
    <row r="139" spans="1:20" ht="15">
      <c r="A139" s="2" t="s">
        <v>159</v>
      </c>
      <c r="B139" s="189">
        <v>17276450</v>
      </c>
      <c r="C139" s="27">
        <v>2.1399999999999999E-2</v>
      </c>
      <c r="D139" s="27">
        <v>2.8400000000000002E-2</v>
      </c>
      <c r="E139" s="65">
        <v>45.5</v>
      </c>
      <c r="F139" s="65">
        <v>87.7</v>
      </c>
      <c r="G139" s="157">
        <v>71</v>
      </c>
      <c r="H139" s="155">
        <f t="shared" si="28"/>
        <v>6.9132699999999991E-3</v>
      </c>
      <c r="I139" s="155">
        <f t="shared" si="29"/>
        <v>1.7683828000000002E-2</v>
      </c>
      <c r="J139" s="151">
        <f t="shared" si="30"/>
        <v>119.43676349149997</v>
      </c>
      <c r="K139" s="151">
        <f t="shared" si="31"/>
        <v>305.51377025060009</v>
      </c>
      <c r="L139" s="64">
        <f t="shared" si="32"/>
        <v>43.474981910905989</v>
      </c>
      <c r="M139" s="64">
        <f t="shared" si="33"/>
        <v>125.87167334324724</v>
      </c>
      <c r="N139" s="64">
        <f t="shared" si="34"/>
        <v>2.7470455603044992</v>
      </c>
      <c r="O139" s="64">
        <f t="shared" si="35"/>
        <v>7.9433580265156021</v>
      </c>
      <c r="P139" s="64">
        <f t="shared" si="36"/>
        <v>23.170732117350994</v>
      </c>
      <c r="Q139" s="64">
        <f t="shared" si="37"/>
        <v>13.442605891026405</v>
      </c>
      <c r="R139" s="64">
        <f t="shared" si="38"/>
        <v>50.044003902938485</v>
      </c>
      <c r="S139" s="64">
        <f t="shared" si="39"/>
        <v>158.25613298981082</v>
      </c>
      <c r="T139" s="63"/>
    </row>
    <row r="140" spans="1:20" ht="15">
      <c r="A140" s="2" t="s">
        <v>160</v>
      </c>
      <c r="B140" s="56">
        <v>3568382</v>
      </c>
      <c r="C140" s="27">
        <v>2.1399999999999999E-2</v>
      </c>
      <c r="D140" s="27">
        <v>2.8400000000000002E-2</v>
      </c>
      <c r="E140" s="65">
        <v>45.5</v>
      </c>
      <c r="F140" s="65">
        <v>87.7</v>
      </c>
      <c r="G140" s="157">
        <v>28</v>
      </c>
      <c r="H140" s="155">
        <f t="shared" si="28"/>
        <v>2.7263599999999997E-3</v>
      </c>
      <c r="I140" s="155">
        <f t="shared" si="29"/>
        <v>6.9739040000000004E-3</v>
      </c>
      <c r="J140" s="151">
        <f t="shared" si="30"/>
        <v>9.7286939495199984</v>
      </c>
      <c r="K140" s="151">
        <f t="shared" si="31"/>
        <v>24.885553503328001</v>
      </c>
      <c r="L140" s="64">
        <f t="shared" si="32"/>
        <v>3.5412445976252793</v>
      </c>
      <c r="M140" s="64">
        <f t="shared" si="33"/>
        <v>10.252848043371136</v>
      </c>
      <c r="N140" s="64">
        <f t="shared" si="34"/>
        <v>0.22375996083895994</v>
      </c>
      <c r="O140" s="64">
        <f t="shared" si="35"/>
        <v>0.64702439108652809</v>
      </c>
      <c r="P140" s="64">
        <f t="shared" si="36"/>
        <v>1.8873666262068796</v>
      </c>
      <c r="Q140" s="64">
        <f t="shared" si="37"/>
        <v>1.0949643541464322</v>
      </c>
      <c r="R140" s="64">
        <f t="shared" si="38"/>
        <v>4.0763227648488796</v>
      </c>
      <c r="S140" s="64">
        <f t="shared" si="39"/>
        <v>12.890716714723903</v>
      </c>
      <c r="T140" s="63"/>
    </row>
    <row r="141" spans="1:20" ht="15">
      <c r="A141" s="2" t="s">
        <v>161</v>
      </c>
      <c r="B141" s="56">
        <v>2205603</v>
      </c>
      <c r="C141" s="27">
        <v>2.1399999999999999E-2</v>
      </c>
      <c r="D141" s="27">
        <v>2.8400000000000002E-2</v>
      </c>
      <c r="E141" s="65">
        <v>45.5</v>
      </c>
      <c r="F141" s="65">
        <v>87.7</v>
      </c>
      <c r="G141" s="156">
        <v>0</v>
      </c>
      <c r="H141" s="155">
        <f t="shared" si="28"/>
        <v>0</v>
      </c>
      <c r="I141" s="155">
        <f t="shared" si="29"/>
        <v>0</v>
      </c>
      <c r="J141" s="151">
        <f t="shared" si="30"/>
        <v>0</v>
      </c>
      <c r="K141" s="151">
        <f t="shared" si="31"/>
        <v>0</v>
      </c>
      <c r="L141" s="64">
        <f t="shared" si="32"/>
        <v>0</v>
      </c>
      <c r="M141" s="64">
        <f t="shared" si="33"/>
        <v>0</v>
      </c>
      <c r="N141" s="64">
        <f t="shared" si="34"/>
        <v>0</v>
      </c>
      <c r="O141" s="64">
        <f t="shared" si="35"/>
        <v>0</v>
      </c>
      <c r="P141" s="64">
        <f t="shared" si="36"/>
        <v>0</v>
      </c>
      <c r="Q141" s="64">
        <f t="shared" si="37"/>
        <v>0</v>
      </c>
      <c r="R141" s="64">
        <f t="shared" si="38"/>
        <v>0</v>
      </c>
      <c r="S141" s="64">
        <f t="shared" si="39"/>
        <v>0</v>
      </c>
      <c r="T141" s="63"/>
    </row>
    <row r="142" spans="1:20" ht="15">
      <c r="A142" s="2" t="s">
        <v>162</v>
      </c>
      <c r="B142" s="56">
        <v>1745899</v>
      </c>
      <c r="C142" s="27">
        <v>2.1399999999999999E-2</v>
      </c>
      <c r="D142" s="27">
        <v>2.8400000000000002E-2</v>
      </c>
      <c r="E142" s="65">
        <v>45.5</v>
      </c>
      <c r="F142" s="65">
        <v>87.7</v>
      </c>
      <c r="G142" s="157">
        <v>28</v>
      </c>
      <c r="H142" s="155">
        <f t="shared" si="28"/>
        <v>2.7263599999999997E-3</v>
      </c>
      <c r="I142" s="155">
        <f t="shared" si="29"/>
        <v>6.9739040000000004E-3</v>
      </c>
      <c r="J142" s="151">
        <f t="shared" si="30"/>
        <v>4.7599491976399992</v>
      </c>
      <c r="K142" s="151">
        <f t="shared" si="31"/>
        <v>12.175732019696001</v>
      </c>
      <c r="L142" s="64">
        <f t="shared" si="32"/>
        <v>1.7326215079409595</v>
      </c>
      <c r="M142" s="64">
        <f t="shared" si="33"/>
        <v>5.0164015921147529</v>
      </c>
      <c r="N142" s="64">
        <f t="shared" si="34"/>
        <v>0.10947883154571997</v>
      </c>
      <c r="O142" s="64">
        <f t="shared" si="35"/>
        <v>0.31656903251209606</v>
      </c>
      <c r="P142" s="64">
        <f t="shared" si="36"/>
        <v>0.92343014434215975</v>
      </c>
      <c r="Q142" s="64">
        <f t="shared" si="37"/>
        <v>0.53573220886662409</v>
      </c>
      <c r="R142" s="64">
        <f t="shared" si="38"/>
        <v>1.9944187138111595</v>
      </c>
      <c r="S142" s="64">
        <f t="shared" si="39"/>
        <v>6.3070291862025281</v>
      </c>
      <c r="T142" s="63"/>
    </row>
    <row r="143" spans="1:20" ht="15">
      <c r="A143" s="2" t="s">
        <v>163</v>
      </c>
      <c r="B143" s="56">
        <v>16425523</v>
      </c>
      <c r="C143" s="27">
        <v>2.1399999999999999E-2</v>
      </c>
      <c r="D143" s="27">
        <v>2.8400000000000002E-2</v>
      </c>
      <c r="E143" s="65">
        <v>45.5</v>
      </c>
      <c r="F143" s="65">
        <v>87.7</v>
      </c>
      <c r="G143" s="157">
        <v>28</v>
      </c>
      <c r="H143" s="155">
        <f t="shared" si="28"/>
        <v>2.7263599999999997E-3</v>
      </c>
      <c r="I143" s="155">
        <f t="shared" si="29"/>
        <v>6.9739040000000004E-3</v>
      </c>
      <c r="J143" s="151">
        <f t="shared" si="30"/>
        <v>44.781888886279994</v>
      </c>
      <c r="K143" s="151">
        <f t="shared" si="31"/>
        <v>114.55002055179202</v>
      </c>
      <c r="L143" s="64">
        <f t="shared" si="32"/>
        <v>16.300607554605918</v>
      </c>
      <c r="M143" s="64">
        <f t="shared" si="33"/>
        <v>47.194608467338313</v>
      </c>
      <c r="N143" s="64">
        <f t="shared" si="34"/>
        <v>1.0299834443844398</v>
      </c>
      <c r="O143" s="64">
        <f t="shared" si="35"/>
        <v>2.9783005343465927</v>
      </c>
      <c r="P143" s="64">
        <f t="shared" si="36"/>
        <v>8.6876864439383183</v>
      </c>
      <c r="Q143" s="64">
        <f t="shared" si="37"/>
        <v>5.0402009042788487</v>
      </c>
      <c r="R143" s="64">
        <f t="shared" si="38"/>
        <v>18.763611443351316</v>
      </c>
      <c r="S143" s="64">
        <f t="shared" si="39"/>
        <v>59.336910645828254</v>
      </c>
      <c r="T143" s="63"/>
    </row>
    <row r="144" spans="1:20" ht="15">
      <c r="A144" s="2" t="s">
        <v>164</v>
      </c>
      <c r="B144" s="56">
        <v>17957244</v>
      </c>
      <c r="C144" s="27">
        <v>2.1399999999999999E-2</v>
      </c>
      <c r="D144" s="27">
        <v>2.8400000000000002E-2</v>
      </c>
      <c r="E144" s="65">
        <v>45.5</v>
      </c>
      <c r="F144" s="65">
        <v>87.7</v>
      </c>
      <c r="G144" s="156">
        <v>58</v>
      </c>
      <c r="H144" s="155">
        <f t="shared" si="28"/>
        <v>5.64746E-3</v>
      </c>
      <c r="I144" s="155">
        <f t="shared" si="29"/>
        <v>1.4445944000000002E-2</v>
      </c>
      <c r="J144" s="151">
        <f t="shared" si="30"/>
        <v>101.41281720024</v>
      </c>
      <c r="K144" s="151">
        <f t="shared" si="31"/>
        <v>259.40934121833607</v>
      </c>
      <c r="L144" s="64">
        <f t="shared" si="32"/>
        <v>36.914265460887357</v>
      </c>
      <c r="M144" s="64">
        <f t="shared" si="33"/>
        <v>106.87664858195447</v>
      </c>
      <c r="N144" s="64">
        <f t="shared" si="34"/>
        <v>2.3324947956055198</v>
      </c>
      <c r="O144" s="64">
        <f t="shared" si="35"/>
        <v>6.7446428716767377</v>
      </c>
      <c r="P144" s="64">
        <f t="shared" si="36"/>
        <v>19.674086536846559</v>
      </c>
      <c r="Q144" s="64">
        <f t="shared" si="37"/>
        <v>11.414011013606787</v>
      </c>
      <c r="R144" s="64">
        <f t="shared" si="38"/>
        <v>42.491970406900556</v>
      </c>
      <c r="S144" s="64">
        <f t="shared" si="39"/>
        <v>134.37403875109806</v>
      </c>
      <c r="T144" s="63"/>
    </row>
    <row r="145" spans="1:20" ht="15">
      <c r="A145" s="2" t="s">
        <v>165</v>
      </c>
      <c r="B145" s="152">
        <v>19336157</v>
      </c>
      <c r="C145" s="27">
        <v>2.1399999999999999E-2</v>
      </c>
      <c r="D145" s="27">
        <v>2.8400000000000002E-2</v>
      </c>
      <c r="E145" s="65">
        <v>45.5</v>
      </c>
      <c r="F145" s="65">
        <v>87.7</v>
      </c>
      <c r="G145" s="157">
        <v>28</v>
      </c>
      <c r="H145" s="155">
        <f t="shared" si="28"/>
        <v>2.7263599999999997E-3</v>
      </c>
      <c r="I145" s="155">
        <f t="shared" si="29"/>
        <v>6.9739040000000004E-3</v>
      </c>
      <c r="J145" s="151">
        <f t="shared" si="30"/>
        <v>52.717324998519992</v>
      </c>
      <c r="K145" s="151">
        <f t="shared" si="31"/>
        <v>134.84850264692801</v>
      </c>
      <c r="L145" s="64">
        <f t="shared" si="32"/>
        <v>19.189106299461276</v>
      </c>
      <c r="M145" s="64">
        <f t="shared" si="33"/>
        <v>55.557583090534344</v>
      </c>
      <c r="N145" s="64">
        <f t="shared" si="34"/>
        <v>1.2124984749659597</v>
      </c>
      <c r="O145" s="64">
        <f t="shared" si="35"/>
        <v>3.5060610688201286</v>
      </c>
      <c r="P145" s="64">
        <f t="shared" si="36"/>
        <v>10.227161049712878</v>
      </c>
      <c r="Q145" s="64">
        <f t="shared" si="37"/>
        <v>5.9333341164648337</v>
      </c>
      <c r="R145" s="64">
        <f t="shared" si="38"/>
        <v>22.088559174379874</v>
      </c>
      <c r="S145" s="64">
        <f t="shared" si="39"/>
        <v>69.851524371108709</v>
      </c>
      <c r="T145" s="63"/>
    </row>
    <row r="146" spans="1:20" ht="15">
      <c r="A146" s="2" t="s">
        <v>166</v>
      </c>
      <c r="B146" s="189">
        <v>16496290</v>
      </c>
      <c r="C146" s="27">
        <v>2.1399999999999999E-2</v>
      </c>
      <c r="D146" s="27">
        <v>2.8400000000000002E-2</v>
      </c>
      <c r="E146" s="65">
        <v>45.5</v>
      </c>
      <c r="F146" s="65">
        <v>87.7</v>
      </c>
      <c r="G146" s="157">
        <v>28</v>
      </c>
      <c r="H146" s="155">
        <f t="shared" si="28"/>
        <v>2.7263599999999997E-3</v>
      </c>
      <c r="I146" s="155">
        <f t="shared" si="29"/>
        <v>6.9739040000000004E-3</v>
      </c>
      <c r="J146" s="151">
        <f t="shared" si="30"/>
        <v>44.974825204399998</v>
      </c>
      <c r="K146" s="151">
        <f t="shared" si="31"/>
        <v>115.04354281616</v>
      </c>
      <c r="L146" s="64">
        <f t="shared" si="32"/>
        <v>16.370836374401598</v>
      </c>
      <c r="M146" s="64">
        <f t="shared" si="33"/>
        <v>47.397939640257917</v>
      </c>
      <c r="N146" s="64">
        <f t="shared" si="34"/>
        <v>1.0344209797011998</v>
      </c>
      <c r="O146" s="64">
        <f t="shared" si="35"/>
        <v>2.9911321132201603</v>
      </c>
      <c r="P146" s="64">
        <f t="shared" si="36"/>
        <v>8.7251160896535982</v>
      </c>
      <c r="Q146" s="64">
        <f t="shared" si="37"/>
        <v>5.0619158839110403</v>
      </c>
      <c r="R146" s="64">
        <f t="shared" si="38"/>
        <v>18.844451760643597</v>
      </c>
      <c r="S146" s="64">
        <f t="shared" si="39"/>
        <v>59.592555178770873</v>
      </c>
      <c r="T146" s="63"/>
    </row>
    <row r="147" spans="1:20" ht="15">
      <c r="A147" s="14" t="s">
        <v>167</v>
      </c>
      <c r="B147" s="56" t="s">
        <v>372</v>
      </c>
      <c r="C147" s="27">
        <v>2.1399999999999999E-2</v>
      </c>
      <c r="D147" s="27">
        <v>2.8400000000000002E-2</v>
      </c>
      <c r="E147" s="65">
        <v>45.5</v>
      </c>
      <c r="F147" s="65">
        <v>87.7</v>
      </c>
      <c r="G147" s="156">
        <v>0</v>
      </c>
      <c r="H147" s="155">
        <f t="shared" si="28"/>
        <v>0</v>
      </c>
      <c r="I147" s="155">
        <f t="shared" si="29"/>
        <v>0</v>
      </c>
      <c r="J147" s="151" t="s">
        <v>335</v>
      </c>
      <c r="K147" s="151" t="s">
        <v>335</v>
      </c>
      <c r="L147" s="151" t="s">
        <v>335</v>
      </c>
      <c r="M147" s="151" t="s">
        <v>335</v>
      </c>
      <c r="N147" s="151" t="s">
        <v>335</v>
      </c>
      <c r="O147" s="151" t="s">
        <v>335</v>
      </c>
      <c r="P147" s="151" t="s">
        <v>335</v>
      </c>
      <c r="Q147" s="151" t="s">
        <v>335</v>
      </c>
      <c r="R147" s="151" t="s">
        <v>335</v>
      </c>
      <c r="S147" s="151" t="s">
        <v>335</v>
      </c>
      <c r="T147" s="63"/>
    </row>
    <row r="148" spans="1:20" ht="15">
      <c r="A148" s="2" t="s">
        <v>168</v>
      </c>
      <c r="B148" s="56">
        <v>9291032</v>
      </c>
      <c r="C148" s="27">
        <v>2.1399999999999999E-2</v>
      </c>
      <c r="D148" s="27">
        <v>2.8400000000000002E-2</v>
      </c>
      <c r="E148" s="65">
        <v>45.5</v>
      </c>
      <c r="F148" s="65">
        <v>87.7</v>
      </c>
      <c r="G148" s="156">
        <v>58</v>
      </c>
      <c r="H148" s="155">
        <f t="shared" si="28"/>
        <v>5.64746E-3</v>
      </c>
      <c r="I148" s="155">
        <f t="shared" si="29"/>
        <v>1.4445944000000002E-2</v>
      </c>
      <c r="J148" s="151">
        <f>H148*B148/1000</f>
        <v>52.470731578719999</v>
      </c>
      <c r="K148" s="151">
        <f>B148*I148/1000</f>
        <v>134.217727974208</v>
      </c>
      <c r="L148" s="64">
        <f t="shared" si="32"/>
        <v>19.09934629465408</v>
      </c>
      <c r="M148" s="64">
        <f t="shared" si="33"/>
        <v>55.297703925373696</v>
      </c>
      <c r="N148" s="64">
        <f t="shared" si="34"/>
        <v>1.2068268263105599</v>
      </c>
      <c r="O148" s="64">
        <f t="shared" si="35"/>
        <v>3.4896609273294081</v>
      </c>
      <c r="P148" s="64">
        <f t="shared" si="36"/>
        <v>10.179321926271678</v>
      </c>
      <c r="Q148" s="64">
        <f t="shared" si="37"/>
        <v>5.9055800308651518</v>
      </c>
      <c r="R148" s="64">
        <f t="shared" si="38"/>
        <v>21.985236531483679</v>
      </c>
      <c r="S148" s="64">
        <f t="shared" si="39"/>
        <v>69.524783090639744</v>
      </c>
      <c r="T148" s="63"/>
    </row>
    <row r="149" spans="1:20" ht="15">
      <c r="A149" s="2" t="s">
        <v>169</v>
      </c>
      <c r="B149" s="56" t="s">
        <v>372</v>
      </c>
      <c r="C149" s="27">
        <v>2.1399999999999999E-2</v>
      </c>
      <c r="D149" s="27">
        <v>2.8400000000000002E-2</v>
      </c>
      <c r="E149" s="65">
        <v>45.5</v>
      </c>
      <c r="F149" s="65">
        <v>87.7</v>
      </c>
      <c r="G149" s="157">
        <v>28</v>
      </c>
      <c r="H149" s="155">
        <f t="shared" si="28"/>
        <v>2.7263599999999997E-3</v>
      </c>
      <c r="I149" s="155">
        <f t="shared" si="29"/>
        <v>6.9739040000000004E-3</v>
      </c>
      <c r="J149" s="151" t="s">
        <v>335</v>
      </c>
      <c r="K149" s="151" t="s">
        <v>335</v>
      </c>
      <c r="L149" s="151" t="s">
        <v>335</v>
      </c>
      <c r="M149" s="151" t="s">
        <v>335</v>
      </c>
      <c r="N149" s="151" t="s">
        <v>335</v>
      </c>
      <c r="O149" s="151" t="s">
        <v>335</v>
      </c>
      <c r="P149" s="151" t="s">
        <v>335</v>
      </c>
      <c r="Q149" s="151" t="s">
        <v>335</v>
      </c>
      <c r="R149" s="151" t="s">
        <v>335</v>
      </c>
      <c r="S149" s="151" t="s">
        <v>335</v>
      </c>
      <c r="T149" s="63"/>
    </row>
    <row r="150" spans="1:20" ht="15">
      <c r="A150" s="2" t="s">
        <v>170</v>
      </c>
      <c r="B150" s="189">
        <v>8980921</v>
      </c>
      <c r="C150" s="27">
        <v>2.1399999999999999E-2</v>
      </c>
      <c r="D150" s="27">
        <v>2.8400000000000002E-2</v>
      </c>
      <c r="E150" s="65">
        <v>45.5</v>
      </c>
      <c r="F150" s="65">
        <v>87.7</v>
      </c>
      <c r="G150" s="157">
        <v>28</v>
      </c>
      <c r="H150" s="155">
        <f t="shared" si="28"/>
        <v>2.7263599999999997E-3</v>
      </c>
      <c r="I150" s="155">
        <f t="shared" si="29"/>
        <v>6.9739040000000004E-3</v>
      </c>
      <c r="J150" s="151">
        <f>H150*B150/1000</f>
        <v>24.485223777559998</v>
      </c>
      <c r="K150" s="151">
        <f>B150*I150/1000</f>
        <v>62.632080885584003</v>
      </c>
      <c r="L150" s="64">
        <f t="shared" si="32"/>
        <v>8.9126214550318394</v>
      </c>
      <c r="M150" s="64">
        <f t="shared" si="33"/>
        <v>25.804417324860609</v>
      </c>
      <c r="N150" s="64">
        <f t="shared" si="34"/>
        <v>0.56316014688387994</v>
      </c>
      <c r="O150" s="64">
        <f t="shared" si="35"/>
        <v>1.6284341030251841</v>
      </c>
      <c r="P150" s="64">
        <f t="shared" si="36"/>
        <v>4.7501334128466395</v>
      </c>
      <c r="Q150" s="64">
        <f t="shared" si="37"/>
        <v>2.755811558965696</v>
      </c>
      <c r="R150" s="64">
        <f t="shared" si="38"/>
        <v>10.259308762797639</v>
      </c>
      <c r="S150" s="64">
        <f t="shared" si="39"/>
        <v>32.443417898732513</v>
      </c>
      <c r="T150" s="63"/>
    </row>
    <row r="151" spans="1:20" ht="15">
      <c r="A151" s="2" t="s">
        <v>171</v>
      </c>
      <c r="B151" s="189">
        <v>175504485</v>
      </c>
      <c r="C151" s="27">
        <v>2.1399999999999999E-2</v>
      </c>
      <c r="D151" s="27">
        <v>2.8400000000000002E-2</v>
      </c>
      <c r="E151" s="65">
        <v>45.5</v>
      </c>
      <c r="F151" s="65">
        <v>87.7</v>
      </c>
      <c r="G151" s="157">
        <v>28</v>
      </c>
      <c r="H151" s="155">
        <f t="shared" si="28"/>
        <v>2.7263599999999997E-3</v>
      </c>
      <c r="I151" s="155">
        <f t="shared" si="29"/>
        <v>6.9739040000000004E-3</v>
      </c>
      <c r="J151" s="151">
        <f>H151*B151/1000</f>
        <v>478.48840772459994</v>
      </c>
      <c r="K151" s="151">
        <f>B151*I151/1000</f>
        <v>1223.9514299594402</v>
      </c>
      <c r="L151" s="64">
        <f t="shared" si="32"/>
        <v>174.16978041175437</v>
      </c>
      <c r="M151" s="64">
        <f t="shared" si="33"/>
        <v>504.26798914328947</v>
      </c>
      <c r="N151" s="64">
        <f t="shared" si="34"/>
        <v>11.005233377665798</v>
      </c>
      <c r="O151" s="64">
        <f t="shared" si="35"/>
        <v>31.822737178945449</v>
      </c>
      <c r="P151" s="64">
        <f t="shared" si="36"/>
        <v>92.826751098572387</v>
      </c>
      <c r="Q151" s="64">
        <f t="shared" si="37"/>
        <v>53.85386291821537</v>
      </c>
      <c r="R151" s="64">
        <f t="shared" si="38"/>
        <v>200.48664283660736</v>
      </c>
      <c r="S151" s="64">
        <f t="shared" si="39"/>
        <v>634.00684071899002</v>
      </c>
      <c r="T151" s="63"/>
    </row>
    <row r="152" spans="1:20" ht="15">
      <c r="A152" s="2" t="s">
        <v>172</v>
      </c>
      <c r="B152" s="56">
        <v>122370724</v>
      </c>
      <c r="C152" s="27">
        <v>2.1399999999999999E-2</v>
      </c>
      <c r="D152" s="27">
        <v>2.8400000000000002E-2</v>
      </c>
      <c r="E152" s="65">
        <v>45.5</v>
      </c>
      <c r="F152" s="65">
        <v>87.7</v>
      </c>
      <c r="G152" s="157">
        <v>71</v>
      </c>
      <c r="H152" s="155">
        <f t="shared" si="28"/>
        <v>6.9132699999999991E-3</v>
      </c>
      <c r="I152" s="155">
        <f t="shared" si="29"/>
        <v>1.7683828000000002E-2</v>
      </c>
      <c r="J152" s="151">
        <f>H152*B152/1000</f>
        <v>845.98185510747987</v>
      </c>
      <c r="K152" s="151">
        <f>B152*I152/1000</f>
        <v>2163.9828354514721</v>
      </c>
      <c r="L152" s="64">
        <f t="shared" si="32"/>
        <v>307.9373952591227</v>
      </c>
      <c r="M152" s="64">
        <f t="shared" si="33"/>
        <v>891.56092820600645</v>
      </c>
      <c r="N152" s="64">
        <f t="shared" si="34"/>
        <v>19.457582667472035</v>
      </c>
      <c r="O152" s="64">
        <f t="shared" si="35"/>
        <v>56.263553721738269</v>
      </c>
      <c r="P152" s="64">
        <f t="shared" si="36"/>
        <v>164.1204798908511</v>
      </c>
      <c r="Q152" s="64">
        <f t="shared" si="37"/>
        <v>95.215244759864788</v>
      </c>
      <c r="R152" s="64">
        <f t="shared" si="38"/>
        <v>354.46639729003408</v>
      </c>
      <c r="S152" s="64">
        <f t="shared" si="39"/>
        <v>1120.9431087638625</v>
      </c>
      <c r="T152" s="63"/>
    </row>
    <row r="153" spans="1:20" ht="15">
      <c r="A153" s="2" t="s">
        <v>173</v>
      </c>
      <c r="B153" s="56">
        <v>1194484</v>
      </c>
      <c r="C153" s="27">
        <v>2.1399999999999999E-2</v>
      </c>
      <c r="D153" s="27">
        <v>2.8400000000000002E-2</v>
      </c>
      <c r="E153" s="65">
        <v>45.5</v>
      </c>
      <c r="F153" s="65">
        <v>87.7</v>
      </c>
      <c r="G153" s="157">
        <v>71</v>
      </c>
      <c r="H153" s="155">
        <f t="shared" si="28"/>
        <v>6.9132699999999991E-3</v>
      </c>
      <c r="I153" s="155">
        <f t="shared" si="29"/>
        <v>1.7683828000000002E-2</v>
      </c>
      <c r="J153" s="151">
        <f>H153*B153/1000</f>
        <v>8.2577904026799995</v>
      </c>
      <c r="K153" s="151">
        <f>B153*I153/1000</f>
        <v>21.123049604752001</v>
      </c>
      <c r="L153" s="64">
        <f t="shared" si="32"/>
        <v>3.0058357065755192</v>
      </c>
      <c r="M153" s="64">
        <f t="shared" si="33"/>
        <v>8.7026964371578259</v>
      </c>
      <c r="N153" s="64">
        <f t="shared" si="34"/>
        <v>0.18992917926163996</v>
      </c>
      <c r="O153" s="64">
        <f t="shared" si="35"/>
        <v>0.54919928972355203</v>
      </c>
      <c r="P153" s="64">
        <f t="shared" si="36"/>
        <v>1.6020113381199197</v>
      </c>
      <c r="Q153" s="64">
        <f t="shared" si="37"/>
        <v>0.92941418260908815</v>
      </c>
      <c r="R153" s="64">
        <f t="shared" si="38"/>
        <v>3.4600141787229202</v>
      </c>
      <c r="S153" s="64">
        <f t="shared" si="39"/>
        <v>10.941739695261536</v>
      </c>
      <c r="T153" s="63"/>
    </row>
    <row r="154" spans="1:20" ht="15">
      <c r="A154" s="2" t="s">
        <v>174</v>
      </c>
      <c r="B154" s="56">
        <v>64870</v>
      </c>
      <c r="C154" s="27">
        <v>2.1399999999999999E-2</v>
      </c>
      <c r="D154" s="27">
        <v>2.8400000000000002E-2</v>
      </c>
      <c r="E154" s="65">
        <v>45.5</v>
      </c>
      <c r="F154" s="65">
        <v>87.7</v>
      </c>
      <c r="G154" s="157">
        <v>28</v>
      </c>
      <c r="H154" s="155">
        <f t="shared" si="28"/>
        <v>2.7263599999999997E-3</v>
      </c>
      <c r="I154" s="155">
        <f t="shared" si="29"/>
        <v>6.9739040000000004E-3</v>
      </c>
      <c r="J154" s="151">
        <f>H154*B154/1000</f>
        <v>0.17685897319999999</v>
      </c>
      <c r="K154" s="151">
        <f>B154*I154/1000</f>
        <v>0.45239715248000006</v>
      </c>
      <c r="L154" s="64">
        <f t="shared" si="32"/>
        <v>6.4376666244799999E-2</v>
      </c>
      <c r="M154" s="64">
        <f t="shared" si="33"/>
        <v>0.18638762682176005</v>
      </c>
      <c r="N154" s="64">
        <f t="shared" si="34"/>
        <v>4.0677563835999995E-3</v>
      </c>
      <c r="O154" s="64">
        <f t="shared" si="35"/>
        <v>1.1762325964480003E-2</v>
      </c>
      <c r="P154" s="64">
        <f t="shared" si="36"/>
        <v>3.4310640800799999E-2</v>
      </c>
      <c r="Q154" s="64">
        <f t="shared" si="37"/>
        <v>1.9905474709120005E-2</v>
      </c>
      <c r="R154" s="64">
        <f t="shared" si="38"/>
        <v>7.4103909770800003E-2</v>
      </c>
      <c r="S154" s="64">
        <f t="shared" si="39"/>
        <v>0.23434172498464001</v>
      </c>
      <c r="T154" s="63"/>
    </row>
    <row r="155" spans="1:20" ht="15">
      <c r="A155" s="14" t="s">
        <v>175</v>
      </c>
      <c r="B155" s="56" t="s">
        <v>372</v>
      </c>
      <c r="C155" s="27">
        <v>2.1399999999999999E-2</v>
      </c>
      <c r="D155" s="27">
        <v>2.8400000000000002E-2</v>
      </c>
      <c r="E155" s="65">
        <v>45.5</v>
      </c>
      <c r="F155" s="65">
        <v>87.7</v>
      </c>
      <c r="G155" s="157">
        <v>28</v>
      </c>
      <c r="H155" s="155">
        <f t="shared" si="28"/>
        <v>2.7263599999999997E-3</v>
      </c>
      <c r="I155" s="155">
        <f t="shared" si="29"/>
        <v>6.9739040000000004E-3</v>
      </c>
      <c r="J155" s="151" t="s">
        <v>335</v>
      </c>
      <c r="K155" s="151" t="s">
        <v>335</v>
      </c>
      <c r="L155" s="151" t="s">
        <v>335</v>
      </c>
      <c r="M155" s="151" t="s">
        <v>335</v>
      </c>
      <c r="N155" s="151" t="s">
        <v>335</v>
      </c>
      <c r="O155" s="151" t="s">
        <v>335</v>
      </c>
      <c r="P155" s="151" t="s">
        <v>335</v>
      </c>
      <c r="Q155" s="151" t="s">
        <v>335</v>
      </c>
      <c r="R155" s="151" t="s">
        <v>335</v>
      </c>
      <c r="S155" s="151" t="s">
        <v>335</v>
      </c>
      <c r="T155" s="63"/>
    </row>
    <row r="156" spans="1:20" ht="15">
      <c r="A156" s="2" t="s">
        <v>176</v>
      </c>
      <c r="B156" s="56">
        <v>73543</v>
      </c>
      <c r="C156" s="27">
        <v>2.1399999999999999E-2</v>
      </c>
      <c r="D156" s="27">
        <v>2.8400000000000002E-2</v>
      </c>
      <c r="E156" s="65">
        <v>45.5</v>
      </c>
      <c r="F156" s="65">
        <v>87.7</v>
      </c>
      <c r="G156" s="157">
        <v>28</v>
      </c>
      <c r="H156" s="155">
        <f t="shared" si="28"/>
        <v>2.7263599999999997E-3</v>
      </c>
      <c r="I156" s="155">
        <f t="shared" si="29"/>
        <v>6.9739040000000004E-3</v>
      </c>
      <c r="J156" s="151">
        <f>H156*B156/1000</f>
        <v>0.20050469348</v>
      </c>
      <c r="K156" s="151">
        <f>B156*I156/1000</f>
        <v>0.51288182187200004</v>
      </c>
      <c r="L156" s="64">
        <f t="shared" si="32"/>
        <v>7.2983708426720001E-2</v>
      </c>
      <c r="M156" s="64">
        <f t="shared" si="33"/>
        <v>0.21130731061126404</v>
      </c>
      <c r="N156" s="64">
        <f t="shared" si="34"/>
        <v>4.61160795004E-3</v>
      </c>
      <c r="O156" s="64">
        <f t="shared" si="35"/>
        <v>1.3334927368672003E-2</v>
      </c>
      <c r="P156" s="64">
        <f t="shared" si="36"/>
        <v>3.8897910535119998E-2</v>
      </c>
      <c r="Q156" s="64">
        <f t="shared" si="37"/>
        <v>2.2566800162368006E-2</v>
      </c>
      <c r="R156" s="64">
        <f t="shared" si="38"/>
        <v>8.4011466568119988E-2</v>
      </c>
      <c r="S156" s="64">
        <f t="shared" si="39"/>
        <v>0.26567278372969599</v>
      </c>
      <c r="T156" s="63"/>
    </row>
    <row r="157" spans="1:20" ht="15">
      <c r="A157" s="14" t="s">
        <v>177</v>
      </c>
      <c r="B157" s="56" t="s">
        <v>372</v>
      </c>
      <c r="C157" s="27">
        <v>2.1399999999999999E-2</v>
      </c>
      <c r="D157" s="27">
        <v>2.8400000000000002E-2</v>
      </c>
      <c r="E157" s="65">
        <v>45.5</v>
      </c>
      <c r="F157" s="65">
        <v>87.7</v>
      </c>
      <c r="G157" s="156">
        <v>58</v>
      </c>
      <c r="H157" s="155">
        <f t="shared" si="28"/>
        <v>5.64746E-3</v>
      </c>
      <c r="I157" s="155">
        <f t="shared" si="29"/>
        <v>1.4445944000000002E-2</v>
      </c>
      <c r="J157" s="151" t="s">
        <v>335</v>
      </c>
      <c r="K157" s="151" t="s">
        <v>335</v>
      </c>
      <c r="L157" s="151" t="s">
        <v>335</v>
      </c>
      <c r="M157" s="151" t="s">
        <v>335</v>
      </c>
      <c r="N157" s="151" t="s">
        <v>335</v>
      </c>
      <c r="O157" s="151" t="s">
        <v>335</v>
      </c>
      <c r="P157" s="151" t="s">
        <v>335</v>
      </c>
      <c r="Q157" s="151" t="s">
        <v>335</v>
      </c>
      <c r="R157" s="151" t="s">
        <v>335</v>
      </c>
      <c r="S157" s="151" t="s">
        <v>335</v>
      </c>
      <c r="T157" s="63"/>
    </row>
    <row r="158" spans="1:20" ht="15">
      <c r="A158" s="2" t="s">
        <v>178</v>
      </c>
      <c r="B158" s="189">
        <v>26960332</v>
      </c>
      <c r="C158" s="27">
        <v>2.1399999999999999E-2</v>
      </c>
      <c r="D158" s="27">
        <v>2.8400000000000002E-2</v>
      </c>
      <c r="E158" s="65">
        <v>45.5</v>
      </c>
      <c r="F158" s="65">
        <v>87.7</v>
      </c>
      <c r="G158" s="157">
        <v>28</v>
      </c>
      <c r="H158" s="155">
        <f t="shared" si="28"/>
        <v>2.7263599999999997E-3</v>
      </c>
      <c r="I158" s="155">
        <f t="shared" si="29"/>
        <v>6.9739040000000004E-3</v>
      </c>
      <c r="J158" s="151">
        <f>H158*B158/1000</f>
        <v>73.503570751519987</v>
      </c>
      <c r="K158" s="151">
        <f>B158*I158/1000</f>
        <v>188.01876717612802</v>
      </c>
      <c r="L158" s="64">
        <f t="shared" si="32"/>
        <v>26.755299753553274</v>
      </c>
      <c r="M158" s="64">
        <f t="shared" si="33"/>
        <v>77.463732076564753</v>
      </c>
      <c r="N158" s="64">
        <f t="shared" si="34"/>
        <v>1.6905821272849595</v>
      </c>
      <c r="O158" s="64">
        <f t="shared" si="35"/>
        <v>4.8884879465793292</v>
      </c>
      <c r="P158" s="64">
        <f t="shared" si="36"/>
        <v>14.259692725794876</v>
      </c>
      <c r="Q158" s="64">
        <f t="shared" si="37"/>
        <v>8.2728257557496345</v>
      </c>
      <c r="R158" s="64">
        <f t="shared" si="38"/>
        <v>30.797996144886874</v>
      </c>
      <c r="S158" s="64">
        <f t="shared" si="39"/>
        <v>97.393721397234316</v>
      </c>
      <c r="T158" s="63"/>
    </row>
    <row r="159" spans="1:20" ht="15">
      <c r="A159" s="2" t="s">
        <v>179</v>
      </c>
      <c r="B159" s="56">
        <v>15533915</v>
      </c>
      <c r="C159" s="27">
        <v>2.1399999999999999E-2</v>
      </c>
      <c r="D159" s="27">
        <v>2.8400000000000002E-2</v>
      </c>
      <c r="E159" s="65">
        <v>45.5</v>
      </c>
      <c r="F159" s="65">
        <v>87.7</v>
      </c>
      <c r="G159" s="157">
        <v>71</v>
      </c>
      <c r="H159" s="155">
        <f t="shared" si="28"/>
        <v>6.9132699999999991E-3</v>
      </c>
      <c r="I159" s="155">
        <f t="shared" si="29"/>
        <v>1.7683828000000002E-2</v>
      </c>
      <c r="J159" s="151">
        <f>H159*B159/1000</f>
        <v>107.39014855204998</v>
      </c>
      <c r="K159" s="151">
        <f>B159*I159/1000</f>
        <v>274.69908102662004</v>
      </c>
      <c r="L159" s="64">
        <f t="shared" si="32"/>
        <v>39.09001407294619</v>
      </c>
      <c r="M159" s="64">
        <f t="shared" si="33"/>
        <v>113.17602138296746</v>
      </c>
      <c r="N159" s="64">
        <f t="shared" si="34"/>
        <v>2.4699734166971492</v>
      </c>
      <c r="O159" s="64">
        <f t="shared" si="35"/>
        <v>7.1421761066921219</v>
      </c>
      <c r="P159" s="64">
        <f t="shared" si="36"/>
        <v>20.833688819097691</v>
      </c>
      <c r="Q159" s="64">
        <f t="shared" si="37"/>
        <v>12.086759565171283</v>
      </c>
      <c r="R159" s="64">
        <f t="shared" si="38"/>
        <v>44.996472243308936</v>
      </c>
      <c r="S159" s="64">
        <f t="shared" si="39"/>
        <v>142.29412397178919</v>
      </c>
      <c r="T159" s="63"/>
    </row>
    <row r="160" spans="1:20" ht="15">
      <c r="A160" s="2" t="s">
        <v>180</v>
      </c>
      <c r="B160" s="189">
        <v>4903335</v>
      </c>
      <c r="C160" s="27">
        <v>2.1399999999999999E-2</v>
      </c>
      <c r="D160" s="27">
        <v>2.8400000000000002E-2</v>
      </c>
      <c r="E160" s="65">
        <v>45.5</v>
      </c>
      <c r="F160" s="65">
        <v>87.7</v>
      </c>
      <c r="G160" s="156">
        <v>58</v>
      </c>
      <c r="H160" s="155">
        <f t="shared" si="28"/>
        <v>5.64746E-3</v>
      </c>
      <c r="I160" s="155">
        <f t="shared" si="29"/>
        <v>1.4445944000000002E-2</v>
      </c>
      <c r="J160" s="151">
        <f>H160*B160/1000</f>
        <v>27.6913882791</v>
      </c>
      <c r="K160" s="151">
        <f>B160*I160/1000</f>
        <v>70.833302823240004</v>
      </c>
      <c r="L160" s="64">
        <f t="shared" si="32"/>
        <v>10.0796653335924</v>
      </c>
      <c r="M160" s="64">
        <f t="shared" si="33"/>
        <v>29.183320763174883</v>
      </c>
      <c r="N160" s="64">
        <f t="shared" si="34"/>
        <v>0.63690193041929999</v>
      </c>
      <c r="O160" s="64">
        <f t="shared" si="35"/>
        <v>1.8416658734042404</v>
      </c>
      <c r="P160" s="64">
        <f t="shared" si="36"/>
        <v>5.3721293261453988</v>
      </c>
      <c r="Q160" s="64">
        <f t="shared" si="37"/>
        <v>3.1166653242225606</v>
      </c>
      <c r="R160" s="64">
        <f t="shared" si="38"/>
        <v>11.602691688942901</v>
      </c>
      <c r="S160" s="64">
        <f t="shared" si="39"/>
        <v>36.691650862438316</v>
      </c>
      <c r="T160" s="63"/>
    </row>
    <row r="161" spans="1:20" ht="15">
      <c r="A161" s="2" t="s">
        <v>181</v>
      </c>
      <c r="B161" s="56" t="s">
        <v>372</v>
      </c>
      <c r="C161" s="27">
        <v>2.1399999999999999E-2</v>
      </c>
      <c r="D161" s="27">
        <v>2.8400000000000002E-2</v>
      </c>
      <c r="E161" s="65">
        <v>45.5</v>
      </c>
      <c r="F161" s="65">
        <v>87.7</v>
      </c>
      <c r="G161" s="156">
        <v>58</v>
      </c>
      <c r="H161" s="155">
        <f t="shared" si="28"/>
        <v>5.64746E-3</v>
      </c>
      <c r="I161" s="155">
        <f t="shared" si="29"/>
        <v>1.4445944000000002E-2</v>
      </c>
      <c r="J161" s="151" t="s">
        <v>335</v>
      </c>
      <c r="K161" s="151" t="s">
        <v>335</v>
      </c>
      <c r="L161" s="151" t="s">
        <v>335</v>
      </c>
      <c r="M161" s="151" t="s">
        <v>335</v>
      </c>
      <c r="N161" s="151" t="s">
        <v>335</v>
      </c>
      <c r="O161" s="151" t="s">
        <v>335</v>
      </c>
      <c r="P161" s="151" t="s">
        <v>335</v>
      </c>
      <c r="Q161" s="151" t="s">
        <v>335</v>
      </c>
      <c r="R161" s="151" t="s">
        <v>335</v>
      </c>
      <c r="S161" s="151" t="s">
        <v>335</v>
      </c>
      <c r="T161" s="63"/>
    </row>
    <row r="162" spans="1:20" ht="15">
      <c r="A162" s="2" t="s">
        <v>182</v>
      </c>
      <c r="B162" s="56" t="s">
        <v>372</v>
      </c>
      <c r="C162" s="27">
        <v>2.1399999999999999E-2</v>
      </c>
      <c r="D162" s="27">
        <v>2.8400000000000002E-2</v>
      </c>
      <c r="E162" s="65">
        <v>45.5</v>
      </c>
      <c r="F162" s="65">
        <v>87.7</v>
      </c>
      <c r="G162" s="156">
        <v>58</v>
      </c>
      <c r="H162" s="155">
        <f t="shared" si="28"/>
        <v>5.64746E-3</v>
      </c>
      <c r="I162" s="155">
        <f t="shared" si="29"/>
        <v>1.4445944000000002E-2</v>
      </c>
      <c r="J162" s="151" t="s">
        <v>335</v>
      </c>
      <c r="K162" s="151" t="s">
        <v>335</v>
      </c>
      <c r="L162" s="151" t="s">
        <v>335</v>
      </c>
      <c r="M162" s="151" t="s">
        <v>335</v>
      </c>
      <c r="N162" s="151" t="s">
        <v>335</v>
      </c>
      <c r="O162" s="151" t="s">
        <v>335</v>
      </c>
      <c r="P162" s="151" t="s">
        <v>335</v>
      </c>
      <c r="Q162" s="151" t="s">
        <v>335</v>
      </c>
      <c r="R162" s="151" t="s">
        <v>335</v>
      </c>
      <c r="S162" s="151" t="s">
        <v>335</v>
      </c>
      <c r="T162" s="63"/>
    </row>
    <row r="163" spans="1:20" ht="15">
      <c r="A163" s="2" t="s">
        <v>183</v>
      </c>
      <c r="B163" s="189">
        <v>16926698</v>
      </c>
      <c r="C163" s="27">
        <v>2.1399999999999999E-2</v>
      </c>
      <c r="D163" s="27">
        <v>2.8400000000000002E-2</v>
      </c>
      <c r="E163" s="65">
        <v>45.5</v>
      </c>
      <c r="F163" s="65">
        <v>87.7</v>
      </c>
      <c r="G163" s="156">
        <v>58</v>
      </c>
      <c r="H163" s="155">
        <f t="shared" si="28"/>
        <v>5.64746E-3</v>
      </c>
      <c r="I163" s="155">
        <f t="shared" si="29"/>
        <v>1.4445944000000002E-2</v>
      </c>
      <c r="J163" s="151">
        <f>H163*B163/1000</f>
        <v>95.592849887079993</v>
      </c>
      <c r="K163" s="151">
        <f>B163*I163/1000</f>
        <v>244.52213141291205</v>
      </c>
      <c r="L163" s="64">
        <f t="shared" si="32"/>
        <v>34.795797358897119</v>
      </c>
      <c r="M163" s="64">
        <f t="shared" si="33"/>
        <v>100.74311814211977</v>
      </c>
      <c r="N163" s="64">
        <f t="shared" si="34"/>
        <v>2.1986355474028398</v>
      </c>
      <c r="O163" s="64">
        <f t="shared" si="35"/>
        <v>6.3575754167357141</v>
      </c>
      <c r="P163" s="64">
        <f t="shared" si="36"/>
        <v>18.545012878093516</v>
      </c>
      <c r="Q163" s="64">
        <f t="shared" si="37"/>
        <v>10.758973782168132</v>
      </c>
      <c r="R163" s="64">
        <f t="shared" si="38"/>
        <v>40.053404102686514</v>
      </c>
      <c r="S163" s="64">
        <f t="shared" si="39"/>
        <v>126.66246407188842</v>
      </c>
      <c r="T163" s="63"/>
    </row>
    <row r="164" spans="1:20" ht="15">
      <c r="A164" s="2" t="s">
        <v>184</v>
      </c>
      <c r="B164" s="189">
        <v>40962563</v>
      </c>
      <c r="C164" s="27">
        <v>2.1399999999999999E-2</v>
      </c>
      <c r="D164" s="27">
        <v>2.8400000000000002E-2</v>
      </c>
      <c r="E164" s="65">
        <v>45.5</v>
      </c>
      <c r="F164" s="65">
        <v>87.7</v>
      </c>
      <c r="G164" s="157">
        <v>28</v>
      </c>
      <c r="H164" s="155">
        <f t="shared" si="28"/>
        <v>2.7263599999999997E-3</v>
      </c>
      <c r="I164" s="155">
        <f t="shared" si="29"/>
        <v>6.9739040000000004E-3</v>
      </c>
      <c r="J164" s="151">
        <f>H164*B164/1000</f>
        <v>111.67869326067998</v>
      </c>
      <c r="K164" s="151">
        <f>B164*I164/1000</f>
        <v>285.66898195595201</v>
      </c>
      <c r="L164" s="64">
        <f t="shared" si="32"/>
        <v>40.65104434688751</v>
      </c>
      <c r="M164" s="64">
        <f t="shared" si="33"/>
        <v>117.69562056585224</v>
      </c>
      <c r="N164" s="64">
        <f t="shared" si="34"/>
        <v>2.5686099449956394</v>
      </c>
      <c r="O164" s="64">
        <f t="shared" si="35"/>
        <v>7.4273935308547525</v>
      </c>
      <c r="P164" s="64">
        <f t="shared" si="36"/>
        <v>21.665666492571912</v>
      </c>
      <c r="Q164" s="64">
        <f t="shared" si="37"/>
        <v>12.56943520606189</v>
      </c>
      <c r="R164" s="64">
        <f t="shared" si="38"/>
        <v>46.79337247622491</v>
      </c>
      <c r="S164" s="64">
        <f t="shared" si="39"/>
        <v>147.97653265318314</v>
      </c>
      <c r="T164" s="63"/>
    </row>
    <row r="165" spans="1:20" ht="15">
      <c r="A165" s="2" t="s">
        <v>185</v>
      </c>
      <c r="B165" s="56">
        <v>2399863</v>
      </c>
      <c r="C165" s="27">
        <v>2.1399999999999999E-2</v>
      </c>
      <c r="D165" s="27">
        <v>2.8400000000000002E-2</v>
      </c>
      <c r="E165" s="65">
        <v>45.5</v>
      </c>
      <c r="F165" s="65">
        <v>87.7</v>
      </c>
      <c r="G165" s="157">
        <v>28</v>
      </c>
      <c r="H165" s="155">
        <f t="shared" si="28"/>
        <v>2.7263599999999997E-3</v>
      </c>
      <c r="I165" s="155">
        <f t="shared" si="29"/>
        <v>6.9739040000000004E-3</v>
      </c>
      <c r="J165" s="151">
        <f>H165*B165/1000</f>
        <v>6.5428904886799995</v>
      </c>
      <c r="K165" s="151">
        <f>B165*I165/1000</f>
        <v>16.736414175151999</v>
      </c>
      <c r="L165" s="64">
        <f t="shared" si="32"/>
        <v>2.3816121378795199</v>
      </c>
      <c r="M165" s="64">
        <f t="shared" si="33"/>
        <v>6.8954026401626241</v>
      </c>
      <c r="N165" s="64">
        <f t="shared" si="34"/>
        <v>0.15048648123963998</v>
      </c>
      <c r="O165" s="64">
        <f t="shared" si="35"/>
        <v>0.43514676855395201</v>
      </c>
      <c r="P165" s="64">
        <f t="shared" si="36"/>
        <v>1.2693207548039198</v>
      </c>
      <c r="Q165" s="64">
        <f t="shared" si="37"/>
        <v>0.73640222370668806</v>
      </c>
      <c r="R165" s="64">
        <f t="shared" si="38"/>
        <v>2.7414711147569197</v>
      </c>
      <c r="S165" s="64">
        <f t="shared" si="39"/>
        <v>8.6694625427287342</v>
      </c>
      <c r="T165" s="63"/>
    </row>
    <row r="166" spans="1:20" ht="15">
      <c r="A166" s="2" t="s">
        <v>186</v>
      </c>
      <c r="B166" s="56" t="s">
        <v>372</v>
      </c>
      <c r="C166" s="27">
        <v>2.1399999999999999E-2</v>
      </c>
      <c r="D166" s="27">
        <v>2.8400000000000002E-2</v>
      </c>
      <c r="E166" s="65">
        <v>45.5</v>
      </c>
      <c r="F166" s="65">
        <v>87.7</v>
      </c>
      <c r="G166" s="157">
        <v>71</v>
      </c>
      <c r="H166" s="155">
        <f t="shared" si="28"/>
        <v>6.9132699999999991E-3</v>
      </c>
      <c r="I166" s="155">
        <f t="shared" si="29"/>
        <v>1.7683828000000002E-2</v>
      </c>
      <c r="J166" s="151" t="s">
        <v>335</v>
      </c>
      <c r="K166" s="151" t="s">
        <v>335</v>
      </c>
      <c r="L166" s="151" t="s">
        <v>335</v>
      </c>
      <c r="M166" s="151" t="s">
        <v>335</v>
      </c>
      <c r="N166" s="151" t="s">
        <v>335</v>
      </c>
      <c r="O166" s="151" t="s">
        <v>335</v>
      </c>
      <c r="P166" s="151" t="s">
        <v>335</v>
      </c>
      <c r="Q166" s="151" t="s">
        <v>335</v>
      </c>
      <c r="R166" s="151" t="s">
        <v>335</v>
      </c>
      <c r="S166" s="151" t="s">
        <v>335</v>
      </c>
      <c r="T166" s="63"/>
    </row>
    <row r="167" spans="1:20" ht="15">
      <c r="A167" s="2" t="s">
        <v>187</v>
      </c>
      <c r="B167" s="189">
        <v>15526881</v>
      </c>
      <c r="C167" s="27">
        <v>2.1399999999999999E-2</v>
      </c>
      <c r="D167" s="27">
        <v>2.8400000000000002E-2</v>
      </c>
      <c r="E167" s="65">
        <v>45.5</v>
      </c>
      <c r="F167" s="65">
        <v>87.7</v>
      </c>
      <c r="G167" s="157">
        <v>28</v>
      </c>
      <c r="H167" s="155">
        <f t="shared" si="28"/>
        <v>2.7263599999999997E-3</v>
      </c>
      <c r="I167" s="155">
        <f t="shared" si="29"/>
        <v>6.9739040000000004E-3</v>
      </c>
      <c r="J167" s="151">
        <f>H167*B167/1000</f>
        <v>42.331867283160001</v>
      </c>
      <c r="K167" s="151">
        <f>B167*I167/1000</f>
        <v>108.282977513424</v>
      </c>
      <c r="L167" s="64">
        <f t="shared" si="32"/>
        <v>15.408799691070239</v>
      </c>
      <c r="M167" s="64">
        <f t="shared" si="33"/>
        <v>44.612586735530698</v>
      </c>
      <c r="N167" s="64">
        <f t="shared" si="34"/>
        <v>0.97363294751268004</v>
      </c>
      <c r="O167" s="64">
        <f t="shared" si="35"/>
        <v>2.8153574153490242</v>
      </c>
      <c r="P167" s="64">
        <f t="shared" si="36"/>
        <v>8.2123822529330397</v>
      </c>
      <c r="Q167" s="64">
        <f t="shared" si="37"/>
        <v>4.7644510105906566</v>
      </c>
      <c r="R167" s="64">
        <f t="shared" si="38"/>
        <v>17.737052391644042</v>
      </c>
      <c r="S167" s="64">
        <f t="shared" si="39"/>
        <v>56.090582351953628</v>
      </c>
      <c r="T167" s="63"/>
    </row>
    <row r="168" spans="1:20" ht="15">
      <c r="A168" s="2" t="s">
        <v>188</v>
      </c>
      <c r="B168" s="56">
        <v>6592010</v>
      </c>
      <c r="C168" s="27">
        <v>2.1399999999999999E-2</v>
      </c>
      <c r="D168" s="27">
        <v>2.8400000000000002E-2</v>
      </c>
      <c r="E168" s="65">
        <v>45.5</v>
      </c>
      <c r="F168" s="65">
        <v>87.7</v>
      </c>
      <c r="G168" s="157">
        <v>71</v>
      </c>
      <c r="H168" s="155">
        <f t="shared" si="28"/>
        <v>6.9132699999999991E-3</v>
      </c>
      <c r="I168" s="155">
        <f t="shared" si="29"/>
        <v>1.7683828000000002E-2</v>
      </c>
      <c r="J168" s="151">
        <f>H168*B168/1000</f>
        <v>45.572344972699995</v>
      </c>
      <c r="K168" s="151">
        <f>B168*I168/1000</f>
        <v>116.57197101428002</v>
      </c>
      <c r="L168" s="64">
        <f t="shared" si="32"/>
        <v>16.588333570062797</v>
      </c>
      <c r="M168" s="64">
        <f t="shared" si="33"/>
        <v>48.027652057883373</v>
      </c>
      <c r="N168" s="64">
        <f t="shared" si="34"/>
        <v>1.0481639343720999</v>
      </c>
      <c r="O168" s="64">
        <f t="shared" si="35"/>
        <v>3.0308712463712806</v>
      </c>
      <c r="P168" s="64">
        <f t="shared" si="36"/>
        <v>8.8410349247037985</v>
      </c>
      <c r="Q168" s="64">
        <f t="shared" si="37"/>
        <v>5.1291667246283215</v>
      </c>
      <c r="R168" s="64">
        <f t="shared" si="38"/>
        <v>19.094812543561297</v>
      </c>
      <c r="S168" s="64">
        <f t="shared" si="39"/>
        <v>60.384280985397048</v>
      </c>
      <c r="T168" s="63"/>
    </row>
    <row r="169" spans="1:20" ht="15">
      <c r="A169" s="2" t="s">
        <v>189</v>
      </c>
      <c r="B169" s="56">
        <v>50456798</v>
      </c>
      <c r="C169" s="27">
        <v>2.1399999999999999E-2</v>
      </c>
      <c r="D169" s="27">
        <v>2.8400000000000002E-2</v>
      </c>
      <c r="E169" s="65">
        <v>45.5</v>
      </c>
      <c r="F169" s="65">
        <v>87.7</v>
      </c>
      <c r="G169" s="156">
        <v>0</v>
      </c>
      <c r="H169" s="155">
        <f t="shared" si="28"/>
        <v>0</v>
      </c>
      <c r="I169" s="155">
        <f t="shared" si="29"/>
        <v>0</v>
      </c>
      <c r="J169" s="151">
        <f>H169*B169/1000</f>
        <v>0</v>
      </c>
      <c r="K169" s="151">
        <f>B169*I169/1000</f>
        <v>0</v>
      </c>
      <c r="L169" s="64">
        <f t="shared" si="32"/>
        <v>0</v>
      </c>
      <c r="M169" s="64">
        <f t="shared" si="33"/>
        <v>0</v>
      </c>
      <c r="N169" s="64">
        <f t="shared" si="34"/>
        <v>0</v>
      </c>
      <c r="O169" s="64">
        <f t="shared" si="35"/>
        <v>0</v>
      </c>
      <c r="P169" s="64">
        <f t="shared" si="36"/>
        <v>0</v>
      </c>
      <c r="Q169" s="64">
        <f t="shared" si="37"/>
        <v>0</v>
      </c>
      <c r="R169" s="64">
        <f t="shared" si="38"/>
        <v>0</v>
      </c>
      <c r="S169" s="64">
        <f t="shared" si="39"/>
        <v>0</v>
      </c>
      <c r="T169" s="63"/>
    </row>
    <row r="170" spans="1:20" ht="15">
      <c r="A170" s="2" t="s">
        <v>190</v>
      </c>
      <c r="B170" s="56">
        <v>43458915</v>
      </c>
      <c r="C170" s="27">
        <v>2.1399999999999999E-2</v>
      </c>
      <c r="D170" s="27">
        <v>2.8400000000000002E-2</v>
      </c>
      <c r="E170" s="65">
        <v>45.5</v>
      </c>
      <c r="F170" s="65">
        <v>87.7</v>
      </c>
      <c r="G170" s="156">
        <v>58</v>
      </c>
      <c r="H170" s="155">
        <f t="shared" si="28"/>
        <v>5.64746E-3</v>
      </c>
      <c r="I170" s="155">
        <f t="shared" si="29"/>
        <v>1.4445944000000002E-2</v>
      </c>
      <c r="J170" s="151">
        <f>H170*B170/1000</f>
        <v>245.43248410589999</v>
      </c>
      <c r="K170" s="151">
        <f>B170*I170/1000</f>
        <v>627.80505239076001</v>
      </c>
      <c r="L170" s="64">
        <f t="shared" si="32"/>
        <v>89.337424214547596</v>
      </c>
      <c r="M170" s="64">
        <f t="shared" si="33"/>
        <v>258.65568158499315</v>
      </c>
      <c r="N170" s="64">
        <f t="shared" si="34"/>
        <v>5.6449471344356992</v>
      </c>
      <c r="O170" s="64">
        <f t="shared" si="35"/>
        <v>16.32293136215976</v>
      </c>
      <c r="P170" s="64">
        <f t="shared" si="36"/>
        <v>47.613901916544592</v>
      </c>
      <c r="Q170" s="64">
        <f t="shared" si="37"/>
        <v>27.623422305193444</v>
      </c>
      <c r="R170" s="64">
        <f t="shared" si="38"/>
        <v>102.83621084037209</v>
      </c>
      <c r="S170" s="64">
        <f t="shared" si="39"/>
        <v>325.20301713841366</v>
      </c>
      <c r="T170" s="63"/>
    </row>
    <row r="171" spans="1:20" ht="15">
      <c r="A171" s="2" t="s">
        <v>191</v>
      </c>
      <c r="B171" s="56">
        <v>2384745</v>
      </c>
      <c r="C171" s="27">
        <v>2.1399999999999999E-2</v>
      </c>
      <c r="D171" s="27">
        <v>2.8400000000000002E-2</v>
      </c>
      <c r="E171" s="65">
        <v>45.5</v>
      </c>
      <c r="F171" s="65">
        <v>87.7</v>
      </c>
      <c r="G171" s="157">
        <v>71</v>
      </c>
      <c r="H171" s="155">
        <f t="shared" si="28"/>
        <v>6.9132699999999991E-3</v>
      </c>
      <c r="I171" s="155">
        <f t="shared" si="29"/>
        <v>1.7683828000000002E-2</v>
      </c>
      <c r="J171" s="151">
        <f>H171*B171/1000</f>
        <v>16.486386066149997</v>
      </c>
      <c r="K171" s="151">
        <f>B171*I171/1000</f>
        <v>42.171420403860004</v>
      </c>
      <c r="L171" s="64">
        <f t="shared" si="32"/>
        <v>6.001044528078598</v>
      </c>
      <c r="M171" s="64">
        <f t="shared" si="33"/>
        <v>17.374625206390323</v>
      </c>
      <c r="N171" s="64">
        <f t="shared" si="34"/>
        <v>0.37918687952144992</v>
      </c>
      <c r="O171" s="64">
        <f t="shared" si="35"/>
        <v>1.0964569305003602</v>
      </c>
      <c r="P171" s="64">
        <f t="shared" si="36"/>
        <v>3.1983588968330992</v>
      </c>
      <c r="Q171" s="64">
        <f t="shared" si="37"/>
        <v>1.8555424977698403</v>
      </c>
      <c r="R171" s="64">
        <f t="shared" si="38"/>
        <v>6.9077957617168488</v>
      </c>
      <c r="S171" s="64">
        <f t="shared" si="39"/>
        <v>21.844795769199482</v>
      </c>
      <c r="T171" s="63"/>
    </row>
    <row r="172" spans="1:20" ht="15">
      <c r="A172" s="2" t="s">
        <v>192</v>
      </c>
      <c r="B172" s="56" t="s">
        <v>372</v>
      </c>
      <c r="C172" s="27">
        <v>2.1399999999999999E-2</v>
      </c>
      <c r="D172" s="27">
        <v>2.8400000000000002E-2</v>
      </c>
      <c r="E172" s="65">
        <v>45.5</v>
      </c>
      <c r="F172" s="65">
        <v>87.7</v>
      </c>
      <c r="G172" s="157">
        <v>28</v>
      </c>
      <c r="H172" s="155">
        <f t="shared" si="28"/>
        <v>2.7263599999999997E-3</v>
      </c>
      <c r="I172" s="155">
        <f t="shared" si="29"/>
        <v>6.9739040000000004E-3</v>
      </c>
      <c r="J172" s="151" t="s">
        <v>335</v>
      </c>
      <c r="K172" s="151" t="s">
        <v>335</v>
      </c>
      <c r="L172" s="151" t="s">
        <v>335</v>
      </c>
      <c r="M172" s="151" t="s">
        <v>335</v>
      </c>
      <c r="N172" s="151" t="s">
        <v>335</v>
      </c>
      <c r="O172" s="151" t="s">
        <v>335</v>
      </c>
      <c r="P172" s="151" t="s">
        <v>335</v>
      </c>
      <c r="Q172" s="151" t="s">
        <v>335</v>
      </c>
      <c r="R172" s="151" t="s">
        <v>335</v>
      </c>
      <c r="S172" s="151" t="s">
        <v>335</v>
      </c>
      <c r="T172" s="63"/>
    </row>
    <row r="173" spans="1:20" ht="15">
      <c r="A173" s="2" t="s">
        <v>193</v>
      </c>
      <c r="B173" s="56">
        <v>9996795</v>
      </c>
      <c r="C173" s="27">
        <v>2.1399999999999999E-2</v>
      </c>
      <c r="D173" s="27">
        <v>2.8400000000000002E-2</v>
      </c>
      <c r="E173" s="65">
        <v>45.5</v>
      </c>
      <c r="F173" s="65">
        <v>87.7</v>
      </c>
      <c r="G173" s="157">
        <v>28</v>
      </c>
      <c r="H173" s="155">
        <f t="shared" si="28"/>
        <v>2.7263599999999997E-3</v>
      </c>
      <c r="I173" s="155">
        <f t="shared" si="29"/>
        <v>6.9739040000000004E-3</v>
      </c>
      <c r="J173" s="151">
        <f>H173*B173/1000</f>
        <v>27.254862016199997</v>
      </c>
      <c r="K173" s="151">
        <f>B173*I173/1000</f>
        <v>69.716688637680008</v>
      </c>
      <c r="L173" s="64">
        <f t="shared" si="32"/>
        <v>9.920769773896799</v>
      </c>
      <c r="M173" s="64">
        <f t="shared" si="33"/>
        <v>28.723275718724167</v>
      </c>
      <c r="N173" s="64">
        <f t="shared" si="34"/>
        <v>0.62686182637259991</v>
      </c>
      <c r="O173" s="64">
        <f t="shared" si="35"/>
        <v>1.8126339045796802</v>
      </c>
      <c r="P173" s="64">
        <f t="shared" si="36"/>
        <v>5.2874432311427997</v>
      </c>
      <c r="Q173" s="64">
        <f t="shared" si="37"/>
        <v>3.0675343000579205</v>
      </c>
      <c r="R173" s="64">
        <f t="shared" si="38"/>
        <v>11.419787184787799</v>
      </c>
      <c r="S173" s="64">
        <f t="shared" si="39"/>
        <v>36.113244714318242</v>
      </c>
      <c r="T173" s="63"/>
    </row>
    <row r="174" spans="1:20" ht="15">
      <c r="A174" s="2" t="s">
        <v>194</v>
      </c>
      <c r="B174" s="56">
        <v>9481152</v>
      </c>
      <c r="C174" s="27">
        <v>2.1399999999999999E-2</v>
      </c>
      <c r="D174" s="27">
        <v>2.8400000000000002E-2</v>
      </c>
      <c r="E174" s="65">
        <v>45.5</v>
      </c>
      <c r="F174" s="65">
        <v>87.7</v>
      </c>
      <c r="G174" s="157">
        <v>28</v>
      </c>
      <c r="H174" s="155">
        <f t="shared" si="28"/>
        <v>2.7263599999999997E-3</v>
      </c>
      <c r="I174" s="155">
        <f t="shared" si="29"/>
        <v>6.9739040000000004E-3</v>
      </c>
      <c r="J174" s="151">
        <f>H174*B174/1000</f>
        <v>25.849033566719999</v>
      </c>
      <c r="K174" s="151">
        <f>B174*I174/1000</f>
        <v>66.120643857408012</v>
      </c>
      <c r="L174" s="64">
        <f t="shared" si="32"/>
        <v>9.4090482182860793</v>
      </c>
      <c r="M174" s="64">
        <f t="shared" si="33"/>
        <v>27.241705269252101</v>
      </c>
      <c r="N174" s="64">
        <f t="shared" si="34"/>
        <v>0.59452777203455998</v>
      </c>
      <c r="O174" s="64">
        <f t="shared" si="35"/>
        <v>1.7191367402926085</v>
      </c>
      <c r="P174" s="64">
        <f t="shared" si="36"/>
        <v>5.0147125119436797</v>
      </c>
      <c r="Q174" s="64">
        <f t="shared" si="37"/>
        <v>2.909308329725953</v>
      </c>
      <c r="R174" s="64">
        <f t="shared" si="38"/>
        <v>10.83074506445568</v>
      </c>
      <c r="S174" s="64">
        <f t="shared" si="39"/>
        <v>34.250493518137347</v>
      </c>
      <c r="T174" s="63"/>
    </row>
    <row r="175" spans="1:20" ht="15">
      <c r="A175" s="2" t="s">
        <v>195</v>
      </c>
      <c r="B175" s="154" t="s">
        <v>372</v>
      </c>
      <c r="C175" s="27">
        <v>2.1399999999999999E-2</v>
      </c>
      <c r="D175" s="27">
        <v>2.8400000000000002E-2</v>
      </c>
      <c r="E175" s="65">
        <v>45.5</v>
      </c>
      <c r="F175" s="65">
        <v>87.7</v>
      </c>
      <c r="G175" s="156">
        <v>58</v>
      </c>
      <c r="H175" s="155">
        <f t="shared" si="28"/>
        <v>5.64746E-3</v>
      </c>
      <c r="I175" s="155">
        <f t="shared" si="29"/>
        <v>1.4445944000000002E-2</v>
      </c>
      <c r="J175" s="151" t="s">
        <v>335</v>
      </c>
      <c r="K175" s="151" t="s">
        <v>335</v>
      </c>
      <c r="L175" s="151" t="s">
        <v>335</v>
      </c>
      <c r="M175" s="151" t="s">
        <v>335</v>
      </c>
      <c r="N175" s="151" t="s">
        <v>335</v>
      </c>
      <c r="O175" s="151" t="s">
        <v>335</v>
      </c>
      <c r="P175" s="151" t="s">
        <v>335</v>
      </c>
      <c r="Q175" s="151" t="s">
        <v>335</v>
      </c>
      <c r="R175" s="151" t="s">
        <v>335</v>
      </c>
      <c r="S175" s="151" t="s">
        <v>335</v>
      </c>
      <c r="T175" s="63"/>
    </row>
    <row r="176" spans="1:20" ht="15">
      <c r="A176" s="2" t="s">
        <v>196</v>
      </c>
      <c r="B176" s="56" t="s">
        <v>372</v>
      </c>
      <c r="C176" s="27">
        <v>2.1399999999999999E-2</v>
      </c>
      <c r="D176" s="27">
        <v>2.8400000000000002E-2</v>
      </c>
      <c r="E176" s="65">
        <v>45.5</v>
      </c>
      <c r="F176" s="65">
        <v>87.7</v>
      </c>
      <c r="G176" s="156">
        <v>58</v>
      </c>
      <c r="H176" s="155">
        <f t="shared" si="28"/>
        <v>5.64746E-3</v>
      </c>
      <c r="I176" s="155">
        <f t="shared" si="29"/>
        <v>1.4445944000000002E-2</v>
      </c>
      <c r="J176" s="151" t="s">
        <v>335</v>
      </c>
      <c r="K176" s="151" t="s">
        <v>335</v>
      </c>
      <c r="L176" s="151" t="s">
        <v>335</v>
      </c>
      <c r="M176" s="151" t="s">
        <v>335</v>
      </c>
      <c r="N176" s="151" t="s">
        <v>335</v>
      </c>
      <c r="O176" s="151" t="s">
        <v>335</v>
      </c>
      <c r="P176" s="151" t="s">
        <v>335</v>
      </c>
      <c r="Q176" s="151" t="s">
        <v>335</v>
      </c>
      <c r="R176" s="151" t="s">
        <v>335</v>
      </c>
      <c r="S176" s="151" t="s">
        <v>335</v>
      </c>
      <c r="T176" s="63"/>
    </row>
    <row r="177" spans="1:20" ht="15">
      <c r="A177" s="17" t="s">
        <v>197</v>
      </c>
      <c r="B177" s="56">
        <v>429603</v>
      </c>
      <c r="C177" s="27">
        <v>2.1399999999999999E-2</v>
      </c>
      <c r="D177" s="27">
        <v>2.8400000000000002E-2</v>
      </c>
      <c r="E177" s="65">
        <v>45.5</v>
      </c>
      <c r="F177" s="65">
        <v>87.7</v>
      </c>
      <c r="G177" s="157">
        <v>71</v>
      </c>
      <c r="H177" s="155">
        <f t="shared" si="28"/>
        <v>6.9132699999999991E-3</v>
      </c>
      <c r="I177" s="155">
        <f t="shared" si="29"/>
        <v>1.7683828000000002E-2</v>
      </c>
      <c r="J177" s="151">
        <f t="shared" ref="J177:J182" si="40">H177*B177/1000</f>
        <v>2.9699615318099997</v>
      </c>
      <c r="K177" s="151">
        <f t="shared" ref="K177:K182" si="41">B177*I177/1000</f>
        <v>7.5970255602840009</v>
      </c>
      <c r="L177" s="64">
        <f t="shared" si="32"/>
        <v>1.0810659975788399</v>
      </c>
      <c r="M177" s="64">
        <f t="shared" si="33"/>
        <v>3.1299745308370088</v>
      </c>
      <c r="N177" s="64">
        <f t="shared" si="34"/>
        <v>6.8309115231629983E-2</v>
      </c>
      <c r="O177" s="64">
        <f t="shared" si="35"/>
        <v>0.19752266456738404</v>
      </c>
      <c r="P177" s="64">
        <f t="shared" si="36"/>
        <v>0.57617253717113992</v>
      </c>
      <c r="Q177" s="64">
        <f t="shared" si="37"/>
        <v>0.33426912465249609</v>
      </c>
      <c r="R177" s="64">
        <f t="shared" si="38"/>
        <v>1.2444138818283899</v>
      </c>
      <c r="S177" s="64">
        <f t="shared" si="39"/>
        <v>3.9352592402271127</v>
      </c>
      <c r="T177" s="63"/>
    </row>
    <row r="178" spans="1:20" ht="15">
      <c r="A178" s="2" t="s">
        <v>198</v>
      </c>
      <c r="B178" s="189">
        <v>11830518</v>
      </c>
      <c r="C178" s="27">
        <v>2.1399999999999999E-2</v>
      </c>
      <c r="D178" s="27">
        <v>2.8400000000000002E-2</v>
      </c>
      <c r="E178" s="65">
        <v>45.5</v>
      </c>
      <c r="F178" s="65">
        <v>87.7</v>
      </c>
      <c r="G178" s="157">
        <v>28</v>
      </c>
      <c r="H178" s="155">
        <f t="shared" si="28"/>
        <v>2.7263599999999997E-3</v>
      </c>
      <c r="I178" s="155">
        <f t="shared" si="29"/>
        <v>6.9739040000000004E-3</v>
      </c>
      <c r="J178" s="151">
        <f t="shared" si="40"/>
        <v>32.254251054479994</v>
      </c>
      <c r="K178" s="151">
        <f t="shared" si="41"/>
        <v>82.504896802272</v>
      </c>
      <c r="L178" s="64">
        <f t="shared" si="32"/>
        <v>11.740547383830718</v>
      </c>
      <c r="M178" s="64">
        <f t="shared" si="33"/>
        <v>33.992017482536063</v>
      </c>
      <c r="N178" s="64">
        <f t="shared" si="34"/>
        <v>0.74184777425303983</v>
      </c>
      <c r="O178" s="64">
        <f t="shared" si="35"/>
        <v>2.1451273168590719</v>
      </c>
      <c r="P178" s="64">
        <f t="shared" si="36"/>
        <v>6.2573247045691183</v>
      </c>
      <c r="Q178" s="64">
        <f t="shared" si="37"/>
        <v>3.630215459299968</v>
      </c>
      <c r="R178" s="64">
        <f t="shared" si="38"/>
        <v>13.514531191827116</v>
      </c>
      <c r="S178" s="64">
        <f t="shared" si="39"/>
        <v>42.737536543576901</v>
      </c>
      <c r="T178" s="63"/>
    </row>
    <row r="179" spans="1:20" ht="15">
      <c r="A179" s="2" t="s">
        <v>199</v>
      </c>
      <c r="B179" s="56">
        <v>1579597</v>
      </c>
      <c r="C179" s="27">
        <v>2.1399999999999999E-2</v>
      </c>
      <c r="D179" s="27">
        <v>2.8400000000000002E-2</v>
      </c>
      <c r="E179" s="65">
        <v>45.5</v>
      </c>
      <c r="F179" s="65">
        <v>87.7</v>
      </c>
      <c r="G179" s="157">
        <v>71</v>
      </c>
      <c r="H179" s="155">
        <f t="shared" si="28"/>
        <v>6.9132699999999991E-3</v>
      </c>
      <c r="I179" s="155">
        <f t="shared" si="29"/>
        <v>1.7683828000000002E-2</v>
      </c>
      <c r="J179" s="151">
        <f t="shared" si="40"/>
        <v>10.920180552189999</v>
      </c>
      <c r="K179" s="151">
        <f t="shared" si="41"/>
        <v>27.933321657316004</v>
      </c>
      <c r="L179" s="64">
        <f t="shared" si="32"/>
        <v>3.9749457209971593</v>
      </c>
      <c r="M179" s="64">
        <f t="shared" si="33"/>
        <v>11.508528522814196</v>
      </c>
      <c r="N179" s="64">
        <f t="shared" si="34"/>
        <v>0.25116415270036996</v>
      </c>
      <c r="O179" s="64">
        <f t="shared" si="35"/>
        <v>0.72626636309021608</v>
      </c>
      <c r="P179" s="64">
        <f t="shared" si="36"/>
        <v>2.1185150271248596</v>
      </c>
      <c r="Q179" s="64">
        <f t="shared" si="37"/>
        <v>1.2290661529219042</v>
      </c>
      <c r="R179" s="64">
        <f t="shared" si="38"/>
        <v>4.5755556513676092</v>
      </c>
      <c r="S179" s="64">
        <f t="shared" si="39"/>
        <v>14.469460618489688</v>
      </c>
      <c r="T179" s="63"/>
    </row>
    <row r="180" spans="1:20" ht="15">
      <c r="A180" s="2" t="s">
        <v>200</v>
      </c>
      <c r="B180" s="56">
        <v>295872</v>
      </c>
      <c r="C180" s="27">
        <v>2.1399999999999999E-2</v>
      </c>
      <c r="D180" s="27">
        <v>2.8400000000000002E-2</v>
      </c>
      <c r="E180" s="65">
        <v>45.5</v>
      </c>
      <c r="F180" s="65">
        <v>87.7</v>
      </c>
      <c r="G180" s="157">
        <v>28</v>
      </c>
      <c r="H180" s="155">
        <f t="shared" si="28"/>
        <v>2.7263599999999997E-3</v>
      </c>
      <c r="I180" s="155">
        <f t="shared" si="29"/>
        <v>6.9739040000000004E-3</v>
      </c>
      <c r="J180" s="151">
        <f t="shared" si="40"/>
        <v>0.80665358591999992</v>
      </c>
      <c r="K180" s="151">
        <f t="shared" si="41"/>
        <v>2.0633829242880002</v>
      </c>
      <c r="L180" s="64">
        <f t="shared" si="32"/>
        <v>0.29362190527487997</v>
      </c>
      <c r="M180" s="64">
        <f t="shared" si="33"/>
        <v>0.85011376480665612</v>
      </c>
      <c r="N180" s="64">
        <f t="shared" si="34"/>
        <v>1.8553032476159997E-2</v>
      </c>
      <c r="O180" s="64">
        <f t="shared" si="35"/>
        <v>5.364795603148801E-2</v>
      </c>
      <c r="P180" s="64">
        <f t="shared" si="36"/>
        <v>0.15649079566847995</v>
      </c>
      <c r="Q180" s="64">
        <f t="shared" si="37"/>
        <v>9.0788848668672026E-2</v>
      </c>
      <c r="R180" s="64">
        <f t="shared" si="38"/>
        <v>0.33798785250047997</v>
      </c>
      <c r="S180" s="64">
        <f t="shared" si="39"/>
        <v>1.068832354781184</v>
      </c>
      <c r="T180" s="63"/>
    </row>
    <row r="181" spans="1:20" ht="15">
      <c r="A181" s="2" t="s">
        <v>201</v>
      </c>
      <c r="B181" s="189">
        <v>2469723</v>
      </c>
      <c r="C181" s="27">
        <v>2.1399999999999999E-2</v>
      </c>
      <c r="D181" s="27">
        <v>2.8400000000000002E-2</v>
      </c>
      <c r="E181" s="65">
        <v>45.5</v>
      </c>
      <c r="F181" s="65">
        <v>87.7</v>
      </c>
      <c r="G181" s="157">
        <v>71</v>
      </c>
      <c r="H181" s="155">
        <f t="shared" si="28"/>
        <v>6.9132699999999991E-3</v>
      </c>
      <c r="I181" s="155">
        <f t="shared" si="29"/>
        <v>1.7683828000000002E-2</v>
      </c>
      <c r="J181" s="151">
        <f t="shared" si="40"/>
        <v>17.07386192421</v>
      </c>
      <c r="K181" s="151">
        <f t="shared" si="41"/>
        <v>43.674156739644005</v>
      </c>
      <c r="L181" s="64">
        <f t="shared" si="32"/>
        <v>6.2148857404124396</v>
      </c>
      <c r="M181" s="64">
        <f t="shared" si="33"/>
        <v>17.993752576733332</v>
      </c>
      <c r="N181" s="64">
        <f t="shared" si="34"/>
        <v>0.39269882425682995</v>
      </c>
      <c r="O181" s="64">
        <f t="shared" si="35"/>
        <v>1.1355280752307442</v>
      </c>
      <c r="P181" s="64">
        <f t="shared" si="36"/>
        <v>3.3123292132967395</v>
      </c>
      <c r="Q181" s="64">
        <f t="shared" si="37"/>
        <v>1.9216628965443363</v>
      </c>
      <c r="R181" s="64">
        <f t="shared" si="38"/>
        <v>7.15394814624399</v>
      </c>
      <c r="S181" s="64">
        <f t="shared" si="39"/>
        <v>22.623213191135591</v>
      </c>
      <c r="T181" s="63"/>
    </row>
    <row r="182" spans="1:20" ht="15">
      <c r="A182" s="2" t="s">
        <v>202</v>
      </c>
      <c r="B182" s="152">
        <v>61455218</v>
      </c>
      <c r="C182" s="27">
        <v>2.1399999999999999E-2</v>
      </c>
      <c r="D182" s="27">
        <v>2.8400000000000002E-2</v>
      </c>
      <c r="E182" s="65">
        <v>45.5</v>
      </c>
      <c r="F182" s="65">
        <v>87.7</v>
      </c>
      <c r="G182" s="157">
        <v>28</v>
      </c>
      <c r="H182" s="155">
        <f t="shared" si="28"/>
        <v>2.7263599999999997E-3</v>
      </c>
      <c r="I182" s="155">
        <f t="shared" si="29"/>
        <v>6.9739040000000004E-3</v>
      </c>
      <c r="J182" s="151">
        <f t="shared" si="40"/>
        <v>167.54904814648</v>
      </c>
      <c r="K182" s="151">
        <f t="shared" si="41"/>
        <v>428.58279063107199</v>
      </c>
      <c r="L182" s="64">
        <f t="shared" si="32"/>
        <v>60.987853525318712</v>
      </c>
      <c r="M182" s="64">
        <f t="shared" si="33"/>
        <v>176.57610974000167</v>
      </c>
      <c r="N182" s="64">
        <f t="shared" si="34"/>
        <v>3.8536281073690395</v>
      </c>
      <c r="O182" s="64">
        <f t="shared" si="35"/>
        <v>11.143152556407872</v>
      </c>
      <c r="P182" s="64">
        <f t="shared" si="36"/>
        <v>32.504515340417122</v>
      </c>
      <c r="Q182" s="64">
        <f t="shared" si="37"/>
        <v>18.857642787767169</v>
      </c>
      <c r="R182" s="64">
        <f t="shared" si="38"/>
        <v>70.203051173375115</v>
      </c>
      <c r="S182" s="64">
        <f t="shared" si="39"/>
        <v>222.00588554689526</v>
      </c>
      <c r="T182" s="63"/>
    </row>
    <row r="183" spans="1:20" ht="15">
      <c r="A183" s="14" t="s">
        <v>203</v>
      </c>
      <c r="B183" s="56" t="s">
        <v>372</v>
      </c>
      <c r="C183" s="27">
        <v>2.1399999999999999E-2</v>
      </c>
      <c r="D183" s="27">
        <v>2.8400000000000002E-2</v>
      </c>
      <c r="E183" s="65">
        <v>45.5</v>
      </c>
      <c r="F183" s="65">
        <v>87.7</v>
      </c>
      <c r="G183" s="157">
        <v>28</v>
      </c>
      <c r="H183" s="155">
        <f t="shared" si="28"/>
        <v>2.7263599999999997E-3</v>
      </c>
      <c r="I183" s="155">
        <f t="shared" si="29"/>
        <v>6.9739040000000004E-3</v>
      </c>
      <c r="J183" s="151" t="s">
        <v>335</v>
      </c>
      <c r="K183" s="151" t="s">
        <v>335</v>
      </c>
      <c r="L183" s="151" t="s">
        <v>335</v>
      </c>
      <c r="M183" s="151" t="s">
        <v>335</v>
      </c>
      <c r="N183" s="151" t="s">
        <v>335</v>
      </c>
      <c r="O183" s="151" t="s">
        <v>335</v>
      </c>
      <c r="P183" s="151" t="s">
        <v>335</v>
      </c>
      <c r="Q183" s="151" t="s">
        <v>335</v>
      </c>
      <c r="R183" s="151" t="s">
        <v>335</v>
      </c>
      <c r="S183" s="151" t="s">
        <v>335</v>
      </c>
      <c r="T183" s="63"/>
    </row>
    <row r="184" spans="1:20" ht="15">
      <c r="A184" s="2" t="s">
        <v>204</v>
      </c>
      <c r="B184" s="56">
        <v>40385250</v>
      </c>
      <c r="C184" s="27">
        <v>2.1399999999999999E-2</v>
      </c>
      <c r="D184" s="27">
        <v>2.8400000000000002E-2</v>
      </c>
      <c r="E184" s="65">
        <v>45.5</v>
      </c>
      <c r="F184" s="65">
        <v>87.7</v>
      </c>
      <c r="G184" s="156">
        <v>58</v>
      </c>
      <c r="H184" s="155">
        <f t="shared" si="28"/>
        <v>5.64746E-3</v>
      </c>
      <c r="I184" s="155">
        <f t="shared" si="29"/>
        <v>1.4445944000000002E-2</v>
      </c>
      <c r="J184" s="151">
        <f t="shared" ref="J184:J192" si="42">H184*B184/1000</f>
        <v>228.074083965</v>
      </c>
      <c r="K184" s="151">
        <f t="shared" ref="K184:K192" si="43">B184*I184/1000</f>
        <v>583.40305992600008</v>
      </c>
      <c r="L184" s="64">
        <f t="shared" si="32"/>
        <v>83.018966563259994</v>
      </c>
      <c r="M184" s="64">
        <f t="shared" si="33"/>
        <v>240.36206068951205</v>
      </c>
      <c r="N184" s="64">
        <f t="shared" si="34"/>
        <v>5.2457039311949991</v>
      </c>
      <c r="O184" s="64">
        <f t="shared" si="35"/>
        <v>15.168479558076003</v>
      </c>
      <c r="P184" s="64">
        <f t="shared" si="36"/>
        <v>44.246372289209994</v>
      </c>
      <c r="Q184" s="64">
        <f t="shared" si="37"/>
        <v>25.669734636744007</v>
      </c>
      <c r="R184" s="64">
        <f t="shared" si="38"/>
        <v>95.563041181334995</v>
      </c>
      <c r="S184" s="64">
        <f t="shared" si="39"/>
        <v>302.20278504166805</v>
      </c>
      <c r="T184" s="63"/>
    </row>
    <row r="185" spans="1:20" ht="15">
      <c r="A185" s="2" t="s">
        <v>205</v>
      </c>
      <c r="B185" s="189">
        <v>11827261</v>
      </c>
      <c r="C185" s="27">
        <v>2.1399999999999999E-2</v>
      </c>
      <c r="D185" s="27">
        <v>2.8400000000000002E-2</v>
      </c>
      <c r="E185" s="65">
        <v>45.5</v>
      </c>
      <c r="F185" s="65">
        <v>87.7</v>
      </c>
      <c r="G185" s="157">
        <v>28</v>
      </c>
      <c r="H185" s="155">
        <f t="shared" si="28"/>
        <v>2.7263599999999997E-3</v>
      </c>
      <c r="I185" s="155">
        <f t="shared" si="29"/>
        <v>6.9739040000000004E-3</v>
      </c>
      <c r="J185" s="151">
        <f t="shared" si="42"/>
        <v>32.245371299959999</v>
      </c>
      <c r="K185" s="151">
        <f t="shared" si="43"/>
        <v>82.482182796944002</v>
      </c>
      <c r="L185" s="64">
        <f t="shared" si="32"/>
        <v>11.737315153185438</v>
      </c>
      <c r="M185" s="64">
        <f t="shared" si="33"/>
        <v>33.982659312340928</v>
      </c>
      <c r="N185" s="64">
        <f t="shared" si="34"/>
        <v>0.74164353989907994</v>
      </c>
      <c r="O185" s="64">
        <f t="shared" si="35"/>
        <v>2.1445367527205441</v>
      </c>
      <c r="P185" s="64">
        <f t="shared" si="36"/>
        <v>6.2556020321922396</v>
      </c>
      <c r="Q185" s="64">
        <f t="shared" si="37"/>
        <v>3.6292160430655365</v>
      </c>
      <c r="R185" s="64">
        <f t="shared" si="38"/>
        <v>13.510810574683239</v>
      </c>
      <c r="S185" s="64">
        <f t="shared" si="39"/>
        <v>42.725770688816993</v>
      </c>
      <c r="T185" s="63"/>
    </row>
    <row r="186" spans="1:20" ht="15">
      <c r="A186" s="2" t="s">
        <v>206</v>
      </c>
      <c r="B186" s="189">
        <v>72200005</v>
      </c>
      <c r="C186" s="27">
        <v>2.1399999999999999E-2</v>
      </c>
      <c r="D186" s="27">
        <v>2.8400000000000002E-2</v>
      </c>
      <c r="E186" s="65">
        <v>45.5</v>
      </c>
      <c r="F186" s="65">
        <v>87.7</v>
      </c>
      <c r="G186" s="156">
        <v>58</v>
      </c>
      <c r="H186" s="155">
        <f t="shared" si="28"/>
        <v>5.64746E-3</v>
      </c>
      <c r="I186" s="155">
        <f t="shared" si="29"/>
        <v>1.4445944000000002E-2</v>
      </c>
      <c r="J186" s="151">
        <f t="shared" si="42"/>
        <v>407.74664023730003</v>
      </c>
      <c r="K186" s="151">
        <f t="shared" si="43"/>
        <v>1042.9972290297201</v>
      </c>
      <c r="L186" s="64">
        <f t="shared" si="32"/>
        <v>148.41977704637719</v>
      </c>
      <c r="M186" s="64">
        <f t="shared" si="33"/>
        <v>429.7148583602447</v>
      </c>
      <c r="N186" s="64">
        <f t="shared" si="34"/>
        <v>9.378172725457901</v>
      </c>
      <c r="O186" s="64">
        <f t="shared" si="35"/>
        <v>27.117927954772721</v>
      </c>
      <c r="P186" s="64">
        <f t="shared" si="36"/>
        <v>79.102848206036199</v>
      </c>
      <c r="Q186" s="64">
        <f t="shared" si="37"/>
        <v>45.89187807730768</v>
      </c>
      <c r="R186" s="64">
        <f t="shared" si="38"/>
        <v>170.84584225942871</v>
      </c>
      <c r="S186" s="64">
        <f t="shared" si="39"/>
        <v>540.27256463739502</v>
      </c>
      <c r="T186" s="63"/>
    </row>
    <row r="187" spans="1:20" ht="15">
      <c r="A187" s="2" t="s">
        <v>207</v>
      </c>
      <c r="B187" s="56">
        <v>260932495</v>
      </c>
      <c r="C187" s="27">
        <v>2.1399999999999999E-2</v>
      </c>
      <c r="D187" s="27">
        <v>2.8400000000000002E-2</v>
      </c>
      <c r="E187" s="65">
        <v>45.5</v>
      </c>
      <c r="F187" s="65">
        <v>87.7</v>
      </c>
      <c r="G187" s="156">
        <v>0</v>
      </c>
      <c r="H187" s="155">
        <f t="shared" si="28"/>
        <v>0</v>
      </c>
      <c r="I187" s="155">
        <f t="shared" si="29"/>
        <v>0</v>
      </c>
      <c r="J187" s="151">
        <f t="shared" si="42"/>
        <v>0</v>
      </c>
      <c r="K187" s="151">
        <f t="shared" si="43"/>
        <v>0</v>
      </c>
      <c r="L187" s="64">
        <f t="shared" si="32"/>
        <v>0</v>
      </c>
      <c r="M187" s="64">
        <f t="shared" si="33"/>
        <v>0</v>
      </c>
      <c r="N187" s="64">
        <f t="shared" si="34"/>
        <v>0</v>
      </c>
      <c r="O187" s="64">
        <f t="shared" si="35"/>
        <v>0</v>
      </c>
      <c r="P187" s="64">
        <f t="shared" si="36"/>
        <v>0</v>
      </c>
      <c r="Q187" s="64">
        <f t="shared" si="37"/>
        <v>0</v>
      </c>
      <c r="R187" s="64">
        <f t="shared" si="38"/>
        <v>0</v>
      </c>
      <c r="S187" s="64">
        <f t="shared" si="39"/>
        <v>0</v>
      </c>
      <c r="T187" s="63"/>
    </row>
    <row r="188" spans="1:20" ht="15">
      <c r="A188" s="2" t="s">
        <v>208</v>
      </c>
      <c r="B188" s="56">
        <v>512152348</v>
      </c>
      <c r="C188" s="27">
        <v>2.1399999999999999E-2</v>
      </c>
      <c r="D188" s="27">
        <v>2.8400000000000002E-2</v>
      </c>
      <c r="E188" s="65">
        <v>45.5</v>
      </c>
      <c r="F188" s="65">
        <v>87.7</v>
      </c>
      <c r="G188" s="156">
        <v>0</v>
      </c>
      <c r="H188" s="155">
        <f t="shared" si="28"/>
        <v>0</v>
      </c>
      <c r="I188" s="155">
        <f t="shared" si="29"/>
        <v>0</v>
      </c>
      <c r="J188" s="151">
        <f t="shared" si="42"/>
        <v>0</v>
      </c>
      <c r="K188" s="151">
        <f t="shared" si="43"/>
        <v>0</v>
      </c>
      <c r="L188" s="64">
        <f t="shared" si="32"/>
        <v>0</v>
      </c>
      <c r="M188" s="64">
        <f t="shared" si="33"/>
        <v>0</v>
      </c>
      <c r="N188" s="64">
        <f t="shared" si="34"/>
        <v>0</v>
      </c>
      <c r="O188" s="64">
        <f t="shared" si="35"/>
        <v>0</v>
      </c>
      <c r="P188" s="64">
        <f t="shared" si="36"/>
        <v>0</v>
      </c>
      <c r="Q188" s="64">
        <f t="shared" si="37"/>
        <v>0</v>
      </c>
      <c r="R188" s="64">
        <f t="shared" si="38"/>
        <v>0</v>
      </c>
      <c r="S188" s="64">
        <f t="shared" si="39"/>
        <v>0</v>
      </c>
      <c r="T188" s="63"/>
    </row>
    <row r="189" spans="1:20" ht="15">
      <c r="A189" s="2" t="s">
        <v>209</v>
      </c>
      <c r="B189" s="56">
        <v>400866033</v>
      </c>
      <c r="C189" s="27">
        <v>2.1399999999999999E-2</v>
      </c>
      <c r="D189" s="27">
        <v>2.8400000000000002E-2</v>
      </c>
      <c r="E189" s="65">
        <v>45.5</v>
      </c>
      <c r="F189" s="65">
        <v>87.7</v>
      </c>
      <c r="G189" s="157">
        <v>28</v>
      </c>
      <c r="H189" s="155">
        <f t="shared" si="28"/>
        <v>2.7263599999999997E-3</v>
      </c>
      <c r="I189" s="155">
        <f t="shared" si="29"/>
        <v>6.9739040000000004E-3</v>
      </c>
      <c r="J189" s="151">
        <f t="shared" si="42"/>
        <v>1092.90511772988</v>
      </c>
      <c r="K189" s="151">
        <f t="shared" si="43"/>
        <v>2795.6012310028323</v>
      </c>
      <c r="L189" s="64">
        <f t="shared" si="32"/>
        <v>397.81746285367626</v>
      </c>
      <c r="M189" s="64">
        <f t="shared" si="33"/>
        <v>1151.7877071731671</v>
      </c>
      <c r="N189" s="64">
        <f t="shared" si="34"/>
        <v>25.136817707787237</v>
      </c>
      <c r="O189" s="64">
        <f t="shared" si="35"/>
        <v>72.685632006073632</v>
      </c>
      <c r="P189" s="64">
        <f t="shared" si="36"/>
        <v>212.02359283959672</v>
      </c>
      <c r="Q189" s="64">
        <f t="shared" si="37"/>
        <v>123.00645416412462</v>
      </c>
      <c r="R189" s="64">
        <f t="shared" si="38"/>
        <v>457.92724432881971</v>
      </c>
      <c r="S189" s="64">
        <f t="shared" si="39"/>
        <v>1448.1214376594671</v>
      </c>
      <c r="T189" s="63"/>
    </row>
    <row r="190" spans="1:20" ht="15">
      <c r="A190" s="2" t="s">
        <v>210</v>
      </c>
      <c r="B190" s="56">
        <v>2630000</v>
      </c>
      <c r="C190" s="27">
        <v>2.1399999999999999E-2</v>
      </c>
      <c r="D190" s="27">
        <v>2.8400000000000002E-2</v>
      </c>
      <c r="E190" s="65">
        <v>45.5</v>
      </c>
      <c r="F190" s="65">
        <v>87.7</v>
      </c>
      <c r="G190" s="156">
        <v>58</v>
      </c>
      <c r="H190" s="155">
        <f t="shared" si="28"/>
        <v>5.64746E-3</v>
      </c>
      <c r="I190" s="155">
        <f t="shared" si="29"/>
        <v>1.4445944000000002E-2</v>
      </c>
      <c r="J190" s="151">
        <f t="shared" si="42"/>
        <v>14.852819799999999</v>
      </c>
      <c r="K190" s="151">
        <f t="shared" si="43"/>
        <v>37.992832720000003</v>
      </c>
      <c r="L190" s="64">
        <f t="shared" si="32"/>
        <v>5.4064264071999988</v>
      </c>
      <c r="M190" s="64">
        <f t="shared" si="33"/>
        <v>15.65304708064</v>
      </c>
      <c r="N190" s="64">
        <f t="shared" si="34"/>
        <v>0.34161485539999992</v>
      </c>
      <c r="O190" s="64">
        <f t="shared" si="35"/>
        <v>0.98781365072000016</v>
      </c>
      <c r="P190" s="64">
        <f t="shared" si="36"/>
        <v>2.8814470411999995</v>
      </c>
      <c r="Q190" s="64">
        <f t="shared" si="37"/>
        <v>1.6716846396800003</v>
      </c>
      <c r="R190" s="64">
        <f t="shared" si="38"/>
        <v>6.2233314962000001</v>
      </c>
      <c r="S190" s="64">
        <f t="shared" si="39"/>
        <v>19.68028734896</v>
      </c>
      <c r="T190" s="63"/>
    </row>
    <row r="191" spans="1:20" ht="15">
      <c r="A191" s="2" t="s">
        <v>211</v>
      </c>
      <c r="B191" s="56">
        <v>3179074</v>
      </c>
      <c r="C191" s="27">
        <v>2.1399999999999999E-2</v>
      </c>
      <c r="D191" s="27">
        <v>2.8400000000000002E-2</v>
      </c>
      <c r="E191" s="65">
        <v>45.5</v>
      </c>
      <c r="F191" s="65">
        <v>87.7</v>
      </c>
      <c r="G191" s="157">
        <v>28</v>
      </c>
      <c r="H191" s="155">
        <f t="shared" si="28"/>
        <v>2.7263599999999997E-3</v>
      </c>
      <c r="I191" s="155">
        <f t="shared" si="29"/>
        <v>6.9739040000000004E-3</v>
      </c>
      <c r="J191" s="151">
        <f t="shared" si="42"/>
        <v>8.6673001906399989</v>
      </c>
      <c r="K191" s="151">
        <f t="shared" si="43"/>
        <v>22.170556884896001</v>
      </c>
      <c r="L191" s="64">
        <f t="shared" si="32"/>
        <v>3.1548972693929596</v>
      </c>
      <c r="M191" s="64">
        <f t="shared" si="33"/>
        <v>9.1342694365771528</v>
      </c>
      <c r="N191" s="64">
        <f t="shared" si="34"/>
        <v>0.19934790438471997</v>
      </c>
      <c r="O191" s="64">
        <f t="shared" si="35"/>
        <v>0.57643447900729605</v>
      </c>
      <c r="P191" s="64">
        <f t="shared" si="36"/>
        <v>1.6814562369841597</v>
      </c>
      <c r="Q191" s="64">
        <f t="shared" si="37"/>
        <v>0.97550450293542412</v>
      </c>
      <c r="R191" s="64">
        <f t="shared" si="38"/>
        <v>3.6315987798781593</v>
      </c>
      <c r="S191" s="64">
        <f t="shared" si="39"/>
        <v>11.484348466376128</v>
      </c>
      <c r="T191" s="63"/>
    </row>
    <row r="192" spans="1:20" ht="15">
      <c r="A192" s="2" t="s">
        <v>212</v>
      </c>
      <c r="B192" s="56">
        <v>14412934</v>
      </c>
      <c r="C192" s="27">
        <v>2.1399999999999999E-2</v>
      </c>
      <c r="D192" s="27">
        <v>2.8400000000000002E-2</v>
      </c>
      <c r="E192" s="65">
        <v>45.5</v>
      </c>
      <c r="F192" s="65">
        <v>87.7</v>
      </c>
      <c r="G192" s="156">
        <v>58</v>
      </c>
      <c r="H192" s="155">
        <f t="shared" si="28"/>
        <v>5.64746E-3</v>
      </c>
      <c r="I192" s="155">
        <f t="shared" si="29"/>
        <v>1.4445944000000002E-2</v>
      </c>
      <c r="J192" s="151">
        <f t="shared" si="42"/>
        <v>81.396468247640001</v>
      </c>
      <c r="K192" s="151">
        <f t="shared" si="43"/>
        <v>208.20843743969601</v>
      </c>
      <c r="L192" s="64">
        <f t="shared" si="32"/>
        <v>29.628314442140958</v>
      </c>
      <c r="M192" s="64">
        <f t="shared" si="33"/>
        <v>85.781876225154761</v>
      </c>
      <c r="N192" s="64">
        <f t="shared" si="34"/>
        <v>1.87211876969572</v>
      </c>
      <c r="O192" s="64">
        <f t="shared" si="35"/>
        <v>5.413419373432097</v>
      </c>
      <c r="P192" s="64">
        <f t="shared" si="36"/>
        <v>15.790914840042159</v>
      </c>
      <c r="Q192" s="64">
        <f t="shared" si="37"/>
        <v>9.1611712473466245</v>
      </c>
      <c r="R192" s="64">
        <f t="shared" si="38"/>
        <v>34.10512019576116</v>
      </c>
      <c r="S192" s="64">
        <f t="shared" si="39"/>
        <v>107.85197059376253</v>
      </c>
      <c r="T192" s="63"/>
    </row>
    <row r="193" spans="1:20" ht="15">
      <c r="A193" s="2" t="s">
        <v>213</v>
      </c>
      <c r="B193" s="56" t="s">
        <v>372</v>
      </c>
      <c r="C193" s="27">
        <v>2.1399999999999999E-2</v>
      </c>
      <c r="D193" s="27">
        <v>2.8400000000000002E-2</v>
      </c>
      <c r="E193" s="65">
        <v>45.5</v>
      </c>
      <c r="F193" s="65">
        <v>87.7</v>
      </c>
      <c r="G193" s="157">
        <v>71</v>
      </c>
      <c r="H193" s="155">
        <f t="shared" si="28"/>
        <v>6.9132699999999991E-3</v>
      </c>
      <c r="I193" s="155">
        <f t="shared" si="29"/>
        <v>1.7683828000000002E-2</v>
      </c>
      <c r="J193" s="151" t="s">
        <v>335</v>
      </c>
      <c r="K193" s="151" t="s">
        <v>335</v>
      </c>
      <c r="L193" s="151" t="s">
        <v>335</v>
      </c>
      <c r="M193" s="151" t="s">
        <v>335</v>
      </c>
      <c r="N193" s="151" t="s">
        <v>335</v>
      </c>
      <c r="O193" s="151" t="s">
        <v>335</v>
      </c>
      <c r="P193" s="151" t="s">
        <v>335</v>
      </c>
      <c r="Q193" s="151" t="s">
        <v>335</v>
      </c>
      <c r="R193" s="151" t="s">
        <v>335</v>
      </c>
      <c r="S193" s="151" t="s">
        <v>335</v>
      </c>
      <c r="T193" s="63"/>
    </row>
    <row r="194" spans="1:20" ht="15">
      <c r="A194" s="2" t="s">
        <v>214</v>
      </c>
      <c r="B194" s="56">
        <v>2809181</v>
      </c>
      <c r="C194" s="27">
        <v>2.1399999999999999E-2</v>
      </c>
      <c r="D194" s="27">
        <v>2.8400000000000002E-2</v>
      </c>
      <c r="E194" s="65">
        <v>45.5</v>
      </c>
      <c r="F194" s="65">
        <v>87.7</v>
      </c>
      <c r="G194" s="157">
        <v>71</v>
      </c>
      <c r="H194" s="155">
        <f t="shared" si="28"/>
        <v>6.9132699999999991E-3</v>
      </c>
      <c r="I194" s="155">
        <f t="shared" si="29"/>
        <v>1.7683828000000002E-2</v>
      </c>
      <c r="J194" s="151">
        <f>H194*B194/1000</f>
        <v>19.420626731869998</v>
      </c>
      <c r="K194" s="151">
        <f>B194*I194/1000</f>
        <v>49.677073624868001</v>
      </c>
      <c r="L194" s="64">
        <f t="shared" si="32"/>
        <v>7.0691081304006786</v>
      </c>
      <c r="M194" s="64">
        <f t="shared" si="33"/>
        <v>20.466954333445617</v>
      </c>
      <c r="N194" s="64">
        <f t="shared" si="34"/>
        <v>0.4466744148330099</v>
      </c>
      <c r="O194" s="64">
        <f t="shared" si="35"/>
        <v>1.2916039142465681</v>
      </c>
      <c r="P194" s="64">
        <f t="shared" si="36"/>
        <v>3.7676015859827796</v>
      </c>
      <c r="Q194" s="64">
        <f t="shared" si="37"/>
        <v>2.1857912394941921</v>
      </c>
      <c r="R194" s="64">
        <f t="shared" si="38"/>
        <v>8.1372426006535292</v>
      </c>
      <c r="S194" s="64">
        <f t="shared" si="39"/>
        <v>25.732724137681622</v>
      </c>
      <c r="T194" s="63"/>
    </row>
    <row r="195" spans="1:20" ht="15">
      <c r="A195" s="2" t="s">
        <v>215</v>
      </c>
      <c r="B195" s="56">
        <v>1280670</v>
      </c>
      <c r="C195" s="27">
        <v>2.1399999999999999E-2</v>
      </c>
      <c r="D195" s="27">
        <v>2.8400000000000002E-2</v>
      </c>
      <c r="E195" s="65">
        <v>45.5</v>
      </c>
      <c r="F195" s="65">
        <v>87.7</v>
      </c>
      <c r="G195" s="157">
        <v>71</v>
      </c>
      <c r="H195" s="155">
        <f t="shared" si="28"/>
        <v>6.9132699999999991E-3</v>
      </c>
      <c r="I195" s="155">
        <f t="shared" si="29"/>
        <v>1.7683828000000002E-2</v>
      </c>
      <c r="J195" s="151">
        <f>H195*B195/1000</f>
        <v>8.8536174908999978</v>
      </c>
      <c r="K195" s="151">
        <f>B195*I195/1000</f>
        <v>22.647148004760002</v>
      </c>
      <c r="L195" s="64">
        <f t="shared" si="32"/>
        <v>3.2227167666875989</v>
      </c>
      <c r="M195" s="64">
        <f t="shared" si="33"/>
        <v>9.3306249779611203</v>
      </c>
      <c r="N195" s="64">
        <f t="shared" si="34"/>
        <v>0.20363320229069995</v>
      </c>
      <c r="O195" s="64">
        <f t="shared" si="35"/>
        <v>0.58882584812376004</v>
      </c>
      <c r="P195" s="64">
        <f t="shared" si="36"/>
        <v>1.7176017932345993</v>
      </c>
      <c r="Q195" s="64">
        <f t="shared" si="37"/>
        <v>0.99647451220944017</v>
      </c>
      <c r="R195" s="64">
        <f t="shared" si="38"/>
        <v>3.7096657286870989</v>
      </c>
      <c r="S195" s="64">
        <f t="shared" si="39"/>
        <v>11.73122266646568</v>
      </c>
      <c r="T195" s="63"/>
    </row>
    <row r="196" spans="1:20" ht="1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63"/>
      <c r="S196" s="24"/>
      <c r="T196" s="24"/>
    </row>
    <row r="197" spans="1:20" ht="1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</sheetData>
  <dataConsolidate/>
  <mergeCells count="11">
    <mergeCell ref="R1:S1"/>
    <mergeCell ref="A1:A2"/>
    <mergeCell ref="B1:B2"/>
    <mergeCell ref="C1:D1"/>
    <mergeCell ref="E1:F1"/>
    <mergeCell ref="G1:G2"/>
    <mergeCell ref="H1:I1"/>
    <mergeCell ref="J1:K1"/>
    <mergeCell ref="L1:M1"/>
    <mergeCell ref="N1:O1"/>
    <mergeCell ref="P1:Q1"/>
  </mergeCells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97"/>
  <sheetViews>
    <sheetView workbookViewId="0">
      <pane ySplit="3" topLeftCell="A4" activePane="bottomLeft" state="frozen"/>
      <selection activeCell="AI1" sqref="AI1"/>
      <selection pane="bottomLeft" activeCell="AF14" sqref="AF14"/>
    </sheetView>
  </sheetViews>
  <sheetFormatPr defaultRowHeight="14.25"/>
  <cols>
    <col min="1" max="1" width="27.125" customWidth="1"/>
    <col min="2" max="2" width="15.5" customWidth="1"/>
    <col min="3" max="3" width="13.75" customWidth="1"/>
    <col min="5" max="46" width="13.875" customWidth="1"/>
    <col min="48" max="48" width="44.25" customWidth="1"/>
    <col min="49" max="49" width="13" customWidth="1"/>
  </cols>
  <sheetData>
    <row r="1" spans="1:49" ht="15">
      <c r="A1" s="213" t="s">
        <v>220</v>
      </c>
      <c r="B1" s="214" t="s">
        <v>345</v>
      </c>
      <c r="C1" s="215" t="s">
        <v>279</v>
      </c>
      <c r="D1" s="216" t="s">
        <v>280</v>
      </c>
      <c r="E1" s="217" t="s">
        <v>256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9"/>
      <c r="Z1" s="217" t="s">
        <v>282</v>
      </c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69"/>
      <c r="AV1" s="69"/>
      <c r="AW1" s="67"/>
    </row>
    <row r="2" spans="1:49" ht="15" customHeight="1">
      <c r="A2" s="213"/>
      <c r="B2" s="214"/>
      <c r="C2" s="215"/>
      <c r="D2" s="216"/>
      <c r="E2" s="226" t="s">
        <v>257</v>
      </c>
      <c r="F2" s="227"/>
      <c r="G2" s="227"/>
      <c r="H2" s="228"/>
      <c r="I2" s="229" t="s">
        <v>346</v>
      </c>
      <c r="J2" s="220" t="s">
        <v>258</v>
      </c>
      <c r="K2" s="221"/>
      <c r="L2" s="221"/>
      <c r="M2" s="222"/>
      <c r="N2" s="220" t="s">
        <v>259</v>
      </c>
      <c r="O2" s="221"/>
      <c r="P2" s="221"/>
      <c r="Q2" s="222"/>
      <c r="R2" s="220" t="s">
        <v>229</v>
      </c>
      <c r="S2" s="221"/>
      <c r="T2" s="221"/>
      <c r="U2" s="222"/>
      <c r="V2" s="220" t="s">
        <v>245</v>
      </c>
      <c r="W2" s="221"/>
      <c r="X2" s="221"/>
      <c r="Y2" s="222"/>
      <c r="Z2" s="231" t="s">
        <v>257</v>
      </c>
      <c r="AA2" s="232"/>
      <c r="AB2" s="232"/>
      <c r="AC2" s="233"/>
      <c r="AD2" s="230" t="s">
        <v>400</v>
      </c>
      <c r="AE2" s="223" t="s">
        <v>258</v>
      </c>
      <c r="AF2" s="224"/>
      <c r="AG2" s="224"/>
      <c r="AH2" s="225"/>
      <c r="AI2" s="223" t="s">
        <v>259</v>
      </c>
      <c r="AJ2" s="224"/>
      <c r="AK2" s="224"/>
      <c r="AL2" s="225"/>
      <c r="AM2" s="223" t="s">
        <v>229</v>
      </c>
      <c r="AN2" s="224"/>
      <c r="AO2" s="224"/>
      <c r="AP2" s="225"/>
      <c r="AQ2" s="231" t="s">
        <v>245</v>
      </c>
      <c r="AR2" s="232"/>
      <c r="AS2" s="232"/>
      <c r="AT2" s="232"/>
      <c r="AU2" s="67"/>
      <c r="AV2" s="32"/>
      <c r="AW2" s="32"/>
    </row>
    <row r="3" spans="1:49" ht="15">
      <c r="A3" s="213"/>
      <c r="B3" s="214"/>
      <c r="C3" s="215"/>
      <c r="D3" s="216"/>
      <c r="E3" s="70" t="s">
        <v>230</v>
      </c>
      <c r="F3" s="70" t="s">
        <v>231</v>
      </c>
      <c r="G3" s="70" t="s">
        <v>260</v>
      </c>
      <c r="H3" s="70" t="s">
        <v>261</v>
      </c>
      <c r="I3" s="230"/>
      <c r="J3" s="70" t="s">
        <v>230</v>
      </c>
      <c r="K3" s="70" t="s">
        <v>231</v>
      </c>
      <c r="L3" s="70" t="s">
        <v>260</v>
      </c>
      <c r="M3" s="70" t="s">
        <v>261</v>
      </c>
      <c r="N3" s="70" t="s">
        <v>230</v>
      </c>
      <c r="O3" s="70" t="s">
        <v>231</v>
      </c>
      <c r="P3" s="70" t="s">
        <v>260</v>
      </c>
      <c r="Q3" s="70" t="s">
        <v>261</v>
      </c>
      <c r="R3" s="70" t="s">
        <v>230</v>
      </c>
      <c r="S3" s="70" t="s">
        <v>231</v>
      </c>
      <c r="T3" s="70" t="s">
        <v>260</v>
      </c>
      <c r="U3" s="70" t="s">
        <v>261</v>
      </c>
      <c r="V3" s="70" t="s">
        <v>230</v>
      </c>
      <c r="W3" s="70" t="s">
        <v>231</v>
      </c>
      <c r="X3" s="70" t="s">
        <v>260</v>
      </c>
      <c r="Y3" s="70" t="s">
        <v>261</v>
      </c>
      <c r="Z3" s="70" t="s">
        <v>262</v>
      </c>
      <c r="AA3" s="71" t="s">
        <v>263</v>
      </c>
      <c r="AB3" s="71" t="s">
        <v>264</v>
      </c>
      <c r="AC3" s="71" t="s">
        <v>265</v>
      </c>
      <c r="AD3" s="230"/>
      <c r="AE3" s="70" t="s">
        <v>262</v>
      </c>
      <c r="AF3" s="71" t="s">
        <v>263</v>
      </c>
      <c r="AG3" s="71" t="s">
        <v>264</v>
      </c>
      <c r="AH3" s="71" t="s">
        <v>265</v>
      </c>
      <c r="AI3" s="70" t="s">
        <v>262</v>
      </c>
      <c r="AJ3" s="71" t="s">
        <v>263</v>
      </c>
      <c r="AK3" s="71" t="s">
        <v>264</v>
      </c>
      <c r="AL3" s="71" t="s">
        <v>265</v>
      </c>
      <c r="AM3" s="70" t="s">
        <v>262</v>
      </c>
      <c r="AN3" s="71" t="s">
        <v>263</v>
      </c>
      <c r="AO3" s="71" t="s">
        <v>264</v>
      </c>
      <c r="AP3" s="71" t="s">
        <v>265</v>
      </c>
      <c r="AQ3" s="70" t="s">
        <v>262</v>
      </c>
      <c r="AR3" s="71" t="s">
        <v>263</v>
      </c>
      <c r="AS3" s="71" t="s">
        <v>264</v>
      </c>
      <c r="AT3" s="71" t="s">
        <v>265</v>
      </c>
      <c r="AU3" s="67"/>
      <c r="AV3" s="32"/>
      <c r="AW3" s="32"/>
    </row>
    <row r="4" spans="1:49" ht="15">
      <c r="A4" s="2" t="s">
        <v>8</v>
      </c>
      <c r="B4" s="72">
        <v>0</v>
      </c>
      <c r="C4" s="147">
        <v>82.182096928571497</v>
      </c>
      <c r="D4" s="31">
        <v>2</v>
      </c>
      <c r="E4" s="103">
        <f>$AW$13*1000000000*('COVID-19'!D2/'COVID-19'!$D$195)*$AW$9/'COVID-19'!D2/1000</f>
        <v>2.3019625858850177E-4</v>
      </c>
      <c r="F4" s="103">
        <f>$AW$14*1000000000*('COVID-19'!D2/'COVID-19'!$D$195)*$AW$9/'COVID-19'!D2/1000</f>
        <v>3.0550880626326819E-4</v>
      </c>
      <c r="G4" s="103">
        <f>0.25*'COVID-19'!D2*1000*$AW$9/'COVID-19'!D2/1000/$AW$15</f>
        <v>2.1250000000000002E-4</v>
      </c>
      <c r="H4" s="103">
        <f>0.75*'COVID-19'!D2*1000*$AW$9/'COVID-19'!D2/1000/$AW$15</f>
        <v>6.3750000000000005E-4</v>
      </c>
      <c r="I4" s="73">
        <v>86.3</v>
      </c>
      <c r="J4" s="160">
        <f t="shared" ref="J4:J67" si="0">E4*I4/100*(C4/100+D4/100)</f>
        <v>1.6723562438918194E-4</v>
      </c>
      <c r="K4" s="160">
        <f t="shared" ref="K4:K35" si="1">F4*I4/100*(C4/100+D4/100)</f>
        <v>2.219495498541665E-4</v>
      </c>
      <c r="L4" s="160">
        <f t="shared" ref="L4:L35" si="2">G4*I4/100*(C4/100+D4/100)</f>
        <v>1.5437944300488406E-4</v>
      </c>
      <c r="M4" s="160">
        <f t="shared" ref="M4:M35" si="3">H4*I4/100*(C4/100+D4/100)</f>
        <v>4.6313832901465226E-4</v>
      </c>
      <c r="N4" s="100">
        <f>J4*'COVID-19'!D2*1000*Hospital!$AI$3/1000</f>
        <v>3912.6334535555648</v>
      </c>
      <c r="O4" s="101">
        <f>K4*'COVID-19'!D2*1000*Hospital!$AI$3/1000</f>
        <v>5192.7167846732154</v>
      </c>
      <c r="P4" s="101">
        <f>L4*'COVID-19'!D2*1000*Hospital!$AI$3/1000</f>
        <v>3611.8510960111985</v>
      </c>
      <c r="Q4" s="101">
        <f>M4*'COVID-19'!D2*1000*Hospital!$AI$3/1000</f>
        <v>10835.5532880336</v>
      </c>
      <c r="R4" s="101">
        <f>N4*$AW$16/100</f>
        <v>3012.727759237785</v>
      </c>
      <c r="S4" s="101">
        <f>O4*$AW$16/100</f>
        <v>3998.3919241983758</v>
      </c>
      <c r="T4" s="101">
        <f>P4*$AW$16/100</f>
        <v>2781.1253439286229</v>
      </c>
      <c r="U4" s="101">
        <f>Q4*$AW$16/100</f>
        <v>8343.3760317858723</v>
      </c>
      <c r="V4" s="101">
        <f>N4*$AW$17/100</f>
        <v>899.90569431777988</v>
      </c>
      <c r="W4" s="101">
        <f>O4*$AW$17/100</f>
        <v>1194.3248604748396</v>
      </c>
      <c r="X4" s="101">
        <f>P4*$AW$17/100</f>
        <v>830.72575208257558</v>
      </c>
      <c r="Y4" s="101">
        <f>Q4*$AW$17/100</f>
        <v>2492.1772562477277</v>
      </c>
      <c r="Z4" s="102">
        <f>$AW$13*1000000000*('COVID-19'!D2/'COVID-19'!$D$195)*$AW$11/'COVID-19'!D2/1000</f>
        <v>2.9338738839711003E-4</v>
      </c>
      <c r="AA4" s="103">
        <f>$AW$14*1000000000*('COVID-19'!D2/'COVID-19'!$D$195)*$AW$11/'COVID-19'!D2/1000</f>
        <v>3.8937396876691037E-4</v>
      </c>
      <c r="AB4" s="103">
        <f>0.25*'COVID-19'!D2*1000*$AW$11/'COVID-19'!D2/1000/$AW$15</f>
        <v>2.7083333333333327E-4</v>
      </c>
      <c r="AC4" s="103">
        <f>0.75*'COVID-19'!D2*1000*$AW$11/'COVID-19'!D2/1000/$AW$15</f>
        <v>8.1249999999999996E-4</v>
      </c>
      <c r="AD4" s="73">
        <v>80</v>
      </c>
      <c r="AE4" s="104">
        <f>Z4*AD4/100*(C4/100+D4/100)</f>
        <v>1.9758372454132777E-4</v>
      </c>
      <c r="AF4" s="103">
        <f>AA4*AD4/100*(C4/100+D4/100)</f>
        <v>2.6222653744158901E-4</v>
      </c>
      <c r="AG4" s="103">
        <f>AB4*AD4/100*(C4/100+D4/100)</f>
        <v>1.8239454334523822E-4</v>
      </c>
      <c r="AH4" s="103">
        <f>AC4*AD4/100*(C4/100+D4/100)</f>
        <v>5.471836300357147E-4</v>
      </c>
      <c r="AI4" s="105">
        <f>AE4*'COVID-19'!D2*1000*Hospital!$AI$3/1000</f>
        <v>4622.6555696019204</v>
      </c>
      <c r="AJ4" s="101">
        <f>AF4*'COVID-19'!D2*1000*Hospital!$AI$3/1000</f>
        <v>6135.0344853340421</v>
      </c>
      <c r="AK4" s="101">
        <f>AG4*'COVID-19'!D2*1000*Hospital!$AI$3/1000</f>
        <v>4267.2905049095107</v>
      </c>
      <c r="AL4" s="101">
        <f>AH4*'COVID-19'!D2*1000*Hospital!$AI$3/1000</f>
        <v>12801.871514728535</v>
      </c>
      <c r="AM4" s="101">
        <f>AI4*$AW$18/100</f>
        <v>4114.1634569457092</v>
      </c>
      <c r="AN4" s="101">
        <f>AJ4*$AW$18/100</f>
        <v>5460.1806919472983</v>
      </c>
      <c r="AO4" s="101">
        <f>AK4*$AW$18/100</f>
        <v>3797.8885493694647</v>
      </c>
      <c r="AP4" s="101">
        <f>AL4*$AW$18/100</f>
        <v>11393.665648108396</v>
      </c>
      <c r="AQ4" s="101">
        <f t="shared" ref="AQ4:AQ22" si="4">AI4*$AW$19/100</f>
        <v>508.49211265621125</v>
      </c>
      <c r="AR4" s="101">
        <f>AJ4*$AW$19/100</f>
        <v>674.85379338674466</v>
      </c>
      <c r="AS4" s="101">
        <f>AK4*$AW$19/100</f>
        <v>469.40195554004617</v>
      </c>
      <c r="AT4" s="101">
        <f>AL4*$AW$19/100</f>
        <v>1408.2058666201387</v>
      </c>
      <c r="AU4" s="74"/>
      <c r="AV4" s="75" t="s">
        <v>266</v>
      </c>
      <c r="AW4" s="76">
        <v>1152667</v>
      </c>
    </row>
    <row r="5" spans="1:49" ht="15">
      <c r="A5" s="2" t="s">
        <v>11</v>
      </c>
      <c r="B5" s="72">
        <v>0</v>
      </c>
      <c r="C5" s="77">
        <v>44.667603200000002</v>
      </c>
      <c r="D5" s="31">
        <v>2</v>
      </c>
      <c r="E5" s="103">
        <f>$AW$13*1000000000*('COVID-19'!D3/'COVID-19'!$D$195)*$AW$9/'COVID-19'!D3/1000</f>
        <v>2.3019625858850174E-4</v>
      </c>
      <c r="F5" s="103">
        <f>$AW$14*1000000000*('COVID-19'!D3/'COVID-19'!$D$195)*$AW$9/'COVID-19'!D3/1000</f>
        <v>3.0550880626326819E-4</v>
      </c>
      <c r="G5" s="103">
        <f>0.25*'COVID-19'!D3*1000*$AW$9/'COVID-19'!D3/1000/$AW$15</f>
        <v>2.1249999999999999E-4</v>
      </c>
      <c r="H5" s="103">
        <f>0.75*'COVID-19'!D3*1000*$AW$9/'COVID-19'!D3/1000/$AW$15</f>
        <v>6.3750000000000015E-4</v>
      </c>
      <c r="I5" s="73">
        <v>86.3</v>
      </c>
      <c r="J5" s="160">
        <f t="shared" si="0"/>
        <v>9.270956705343998E-5</v>
      </c>
      <c r="K5" s="160">
        <f t="shared" si="1"/>
        <v>1.2304104911762292E-4</v>
      </c>
      <c r="L5" s="160">
        <f t="shared" si="2"/>
        <v>8.5582550818399987E-5</v>
      </c>
      <c r="M5" s="160">
        <f t="shared" si="3"/>
        <v>2.5674765245520004E-4</v>
      </c>
      <c r="N5" s="100">
        <f>J5*'COVID-19'!D3*1000*Hospital!$AI$3/1000</f>
        <v>160.34655483190016</v>
      </c>
      <c r="O5" s="101">
        <f>K5*'COVID-19'!D3*1000*Hospital!$AI$3/1000</f>
        <v>212.80660622156788</v>
      </c>
      <c r="P5" s="101">
        <f>L5*'COVID-19'!D3*1000*Hospital!$AI$3/1000</f>
        <v>148.01996831186011</v>
      </c>
      <c r="Q5" s="101">
        <f>M5*'COVID-19'!D3*1000*Hospital!$AI$3/1000</f>
        <v>444.05990493558039</v>
      </c>
      <c r="R5" s="101">
        <f t="shared" ref="R5:R68" si="5">N5*$AW$16/100</f>
        <v>123.46684722056312</v>
      </c>
      <c r="S5" s="101">
        <f t="shared" ref="S5:S68" si="6">O5*$AW$16/100</f>
        <v>163.86108679060726</v>
      </c>
      <c r="T5" s="101">
        <f t="shared" ref="T5:T68" si="7">P5*$AW$16/100</f>
        <v>113.97537560013228</v>
      </c>
      <c r="U5" s="101">
        <f t="shared" ref="U5:U68" si="8">Q5*$AW$16/100</f>
        <v>341.9261268003969</v>
      </c>
      <c r="V5" s="101">
        <f t="shared" ref="V5:V68" si="9">N5*$AW$17/100</f>
        <v>36.879707611337039</v>
      </c>
      <c r="W5" s="101">
        <f t="shared" ref="W5:W68" si="10">O5*$AW$17/100</f>
        <v>48.945519430960616</v>
      </c>
      <c r="X5" s="101">
        <f t="shared" ref="X5:X68" si="11">P5*$AW$17/100</f>
        <v>34.04459271172783</v>
      </c>
      <c r="Y5" s="101">
        <f t="shared" ref="Y5:Y68" si="12">Q5*$AW$17/100</f>
        <v>102.13377813518349</v>
      </c>
      <c r="Z5" s="102">
        <f>$AW$13*1000000000*('COVID-19'!D3/'COVID-19'!$D$195)*$AW$11/'COVID-19'!D3/1000</f>
        <v>2.9338738839711003E-4</v>
      </c>
      <c r="AA5" s="103">
        <f>$AW$14*1000000000*('COVID-19'!D3/'COVID-19'!$D$195)*$AW$11/'COVID-19'!D3/1000</f>
        <v>3.8937396876691043E-4</v>
      </c>
      <c r="AB5" s="103">
        <f>0.25*'COVID-19'!D3*1000*$AW$11/'COVID-19'!D3/1000/$AW$15</f>
        <v>2.7083333333333332E-4</v>
      </c>
      <c r="AC5" s="103">
        <f>0.75*'COVID-19'!D3*1000*$AW$11/'COVID-19'!D3/1000/$AW$15</f>
        <v>8.1250000000000018E-4</v>
      </c>
      <c r="AD5" s="73">
        <v>80</v>
      </c>
      <c r="AE5" s="104">
        <f t="shared" ref="AE5:AE68" si="13">Z5*AD5/100*(C5/100+D5/100)</f>
        <v>1.0953348980480492E-4</v>
      </c>
      <c r="AF5" s="103">
        <f t="shared" ref="AF5:AF68" si="14">AA5*AD5/100*(C5/100+D5/100)</f>
        <v>1.4536919896658695E-4</v>
      </c>
      <c r="AG5" s="103">
        <f t="shared" ref="AG5:AG68" si="15">AB5*AD5/100*(C5/100+D5/100)</f>
        <v>1.0111314026666668E-4</v>
      </c>
      <c r="AH5" s="103">
        <f t="shared" ref="AH5:AH68" si="16">AC5*AD5/100*(C5/100+D5/100)</f>
        <v>3.0333942080000011E-4</v>
      </c>
      <c r="AI5" s="105">
        <f>AE5*'COVID-19'!D3*1000*Hospital!$AI$3/1000</f>
        <v>189.44450165312085</v>
      </c>
      <c r="AJ5" s="101">
        <f>AF5*'COVID-19'!D3*1000*Hospital!$AI$3/1000</f>
        <v>251.42443195241239</v>
      </c>
      <c r="AK5" s="101">
        <f>AG5*'COVID-19'!D3*1000*Hospital!$AI$3/1000</f>
        <v>174.88102043070745</v>
      </c>
      <c r="AL5" s="101">
        <f>AH5*'COVID-19'!D3*1000*Hospital!$AI$3/1000</f>
        <v>524.64306129212241</v>
      </c>
      <c r="AM5" s="101">
        <f t="shared" ref="AM5:AM68" si="17">AI5*$AW$18/100</f>
        <v>168.60560647127758</v>
      </c>
      <c r="AN5" s="101">
        <f t="shared" ref="AN5:AN68" si="18">AJ5*$AW$18/100</f>
        <v>223.76774443764702</v>
      </c>
      <c r="AO5" s="101">
        <f t="shared" ref="AO5:AO68" si="19">AK5*$AW$18/100</f>
        <v>155.64410818332962</v>
      </c>
      <c r="AP5" s="101">
        <f t="shared" ref="AP5:AP68" si="20">AL5*$AW$18/100</f>
        <v>466.93232454998889</v>
      </c>
      <c r="AQ5" s="101">
        <f t="shared" si="4"/>
        <v>20.838895181843295</v>
      </c>
      <c r="AR5" s="101">
        <f t="shared" ref="AR5:AR68" si="21">AJ5*$AW$19/100</f>
        <v>27.656687514765363</v>
      </c>
      <c r="AS5" s="101">
        <f t="shared" ref="AS5:AS68" si="22">AK5*$AW$19/100</f>
        <v>19.23691224737782</v>
      </c>
      <c r="AT5" s="101">
        <f t="shared" ref="AT5:AT68" si="23">AL5*$AW$19/100</f>
        <v>57.71073674213347</v>
      </c>
      <c r="AU5" s="74"/>
      <c r="AV5" s="75" t="s">
        <v>267</v>
      </c>
      <c r="AW5" s="76">
        <v>2629060</v>
      </c>
    </row>
    <row r="6" spans="1:49" ht="15">
      <c r="A6" s="2" t="s">
        <v>14</v>
      </c>
      <c r="B6" s="72">
        <v>0</v>
      </c>
      <c r="C6" s="77">
        <v>58.069447900000007</v>
      </c>
      <c r="D6" s="31">
        <v>2</v>
      </c>
      <c r="E6" s="103">
        <f>$AW$13*1000000000*('COVID-19'!D4/'COVID-19'!$D$195)*$AW$9/'COVID-19'!D4/1000</f>
        <v>2.3019625858850177E-4</v>
      </c>
      <c r="F6" s="103">
        <f>$AW$14*1000000000*('COVID-19'!D4/'COVID-19'!$D$195)*$AW$9/'COVID-19'!D4/1000</f>
        <v>3.0550880626326819E-4</v>
      </c>
      <c r="G6" s="103">
        <f>0.25*'COVID-19'!D4*1000*$AW$9/'COVID-19'!D4/1000/$AW$15</f>
        <v>2.1250000000000002E-4</v>
      </c>
      <c r="H6" s="103">
        <f>0.75*'COVID-19'!D4*1000*$AW$9/'COVID-19'!D4/1000/$AW$15</f>
        <v>6.3749999999999994E-4</v>
      </c>
      <c r="I6" s="73">
        <v>86.3</v>
      </c>
      <c r="J6" s="160">
        <f t="shared" si="0"/>
        <v>1.1933358745855135E-4</v>
      </c>
      <c r="K6" s="160">
        <f t="shared" si="1"/>
        <v>1.5837556211869891E-4</v>
      </c>
      <c r="L6" s="160">
        <f t="shared" si="2"/>
        <v>1.1015985876761251E-4</v>
      </c>
      <c r="M6" s="160">
        <f t="shared" si="3"/>
        <v>3.3047957630283749E-4</v>
      </c>
      <c r="N6" s="100">
        <f>J6*'COVID-19'!D4*1000*Hospital!$AI$3/1000</f>
        <v>3144.9742672685065</v>
      </c>
      <c r="O6" s="101">
        <f>K6*'COVID-19'!D4*1000*Hospital!$AI$3/1000</f>
        <v>4173.9050843543582</v>
      </c>
      <c r="P6" s="101">
        <f>L6*'COVID-19'!D4*1000*Hospital!$AI$3/1000</f>
        <v>2903.2054469191939</v>
      </c>
      <c r="Q6" s="101">
        <f>M6*'COVID-19'!D4*1000*Hospital!$AI$3/1000</f>
        <v>8709.6163407575823</v>
      </c>
      <c r="R6" s="101">
        <f t="shared" si="5"/>
        <v>2421.6301857967501</v>
      </c>
      <c r="S6" s="101">
        <f t="shared" si="6"/>
        <v>3213.9069149528559</v>
      </c>
      <c r="T6" s="101">
        <f t="shared" si="7"/>
        <v>2235.4681941277795</v>
      </c>
      <c r="U6" s="101">
        <f t="shared" si="8"/>
        <v>6706.4045823833385</v>
      </c>
      <c r="V6" s="101">
        <f t="shared" si="9"/>
        <v>723.34408147175645</v>
      </c>
      <c r="W6" s="101">
        <f t="shared" si="10"/>
        <v>959.99816940150242</v>
      </c>
      <c r="X6" s="101">
        <f t="shared" si="11"/>
        <v>667.73725279141468</v>
      </c>
      <c r="Y6" s="101">
        <f t="shared" si="12"/>
        <v>2003.2117583742438</v>
      </c>
      <c r="Z6" s="102">
        <f>$AW$13*1000000000*('COVID-19'!D4/'COVID-19'!$D$195)*$AW$11/'COVID-19'!D4/1000</f>
        <v>2.9338738839711003E-4</v>
      </c>
      <c r="AA6" s="103">
        <f>$AW$14*1000000000*('COVID-19'!D4/'COVID-19'!$D$195)*$AW$11/'COVID-19'!D4/1000</f>
        <v>3.8937396876691037E-4</v>
      </c>
      <c r="AB6" s="103">
        <f>0.25*'COVID-19'!D4*1000*$AW$11/'COVID-19'!D4/1000/$AW$15</f>
        <v>2.7083333333333332E-4</v>
      </c>
      <c r="AC6" s="103">
        <f>0.75*'COVID-19'!D4*1000*$AW$11/'COVID-19'!D4/1000/$AW$15</f>
        <v>8.1249999999999985E-4</v>
      </c>
      <c r="AD6" s="73">
        <v>80</v>
      </c>
      <c r="AE6" s="104">
        <f t="shared" si="13"/>
        <v>1.4098894753469812E-4</v>
      </c>
      <c r="AF6" s="103">
        <f t="shared" si="14"/>
        <v>1.8711583464368122E-4</v>
      </c>
      <c r="AG6" s="103">
        <f t="shared" si="15"/>
        <v>1.3015047045000002E-4</v>
      </c>
      <c r="AH6" s="103">
        <f t="shared" si="16"/>
        <v>3.9045141134999995E-4</v>
      </c>
      <c r="AI6" s="105">
        <f>AE6*'COVID-19'!D4*1000*Hospital!$AI$3/1000</f>
        <v>3715.6899529221441</v>
      </c>
      <c r="AJ6" s="101">
        <f>AF6*'COVID-19'!D4*1000*Hospital!$AI$3/1000</f>
        <v>4931.3399310755131</v>
      </c>
      <c r="AK6" s="101">
        <f>AG6*'COVID-19'!D4*1000*Hospital!$AI$3/1000</f>
        <v>3430.0475595800813</v>
      </c>
      <c r="AL6" s="101">
        <f>AH6*'COVID-19'!D4*1000*Hospital!$AI$3/1000</f>
        <v>10290.142678740242</v>
      </c>
      <c r="AM6" s="101">
        <f t="shared" si="17"/>
        <v>3306.9640581007079</v>
      </c>
      <c r="AN6" s="101">
        <f t="shared" si="18"/>
        <v>4388.8925386572064</v>
      </c>
      <c r="AO6" s="101">
        <f t="shared" si="19"/>
        <v>3052.7423280262724</v>
      </c>
      <c r="AP6" s="101">
        <f t="shared" si="20"/>
        <v>9158.2269840788158</v>
      </c>
      <c r="AQ6" s="101">
        <f t="shared" si="4"/>
        <v>408.72589482143587</v>
      </c>
      <c r="AR6" s="101">
        <f t="shared" si="21"/>
        <v>542.44739241830644</v>
      </c>
      <c r="AS6" s="101">
        <f t="shared" si="22"/>
        <v>377.30523155380894</v>
      </c>
      <c r="AT6" s="101">
        <f t="shared" si="23"/>
        <v>1131.9156946614266</v>
      </c>
      <c r="AU6" s="74"/>
      <c r="AV6" s="75" t="s">
        <v>268</v>
      </c>
      <c r="AW6" s="76">
        <v>2920941</v>
      </c>
    </row>
    <row r="7" spans="1:49" ht="15">
      <c r="A7" s="2" t="s">
        <v>16</v>
      </c>
      <c r="B7" s="72">
        <v>0</v>
      </c>
      <c r="C7" s="78" t="s">
        <v>149</v>
      </c>
      <c r="D7" s="31">
        <v>2</v>
      </c>
      <c r="E7" s="103">
        <f>$AW$13*1000000000*('COVID-19'!D5/'COVID-19'!$D$195)*$AW$9/'COVID-19'!D5/1000</f>
        <v>2.3019625858850177E-4</v>
      </c>
      <c r="F7" s="103">
        <f>$AW$14*1000000000*('COVID-19'!D5/'COVID-19'!$D$195)*$AW$9/'COVID-19'!D5/1000</f>
        <v>3.0550880626326819E-4</v>
      </c>
      <c r="G7" s="103">
        <f>0.25*'COVID-19'!D5*1000*$AW$9/'COVID-19'!D5/1000/$AW$15</f>
        <v>2.1250000000000002E-4</v>
      </c>
      <c r="H7" s="103">
        <f>0.75*'COVID-19'!D5*1000*$AW$9/'COVID-19'!D5/1000/$AW$15</f>
        <v>6.3750000000000015E-4</v>
      </c>
      <c r="I7" s="73">
        <v>86.3</v>
      </c>
      <c r="J7" s="161" t="s">
        <v>335</v>
      </c>
      <c r="K7" s="161" t="s">
        <v>335</v>
      </c>
      <c r="L7" s="161" t="s">
        <v>335</v>
      </c>
      <c r="M7" s="161" t="s">
        <v>335</v>
      </c>
      <c r="N7" s="158" t="s">
        <v>335</v>
      </c>
      <c r="O7" s="158" t="s">
        <v>335</v>
      </c>
      <c r="P7" s="158" t="s">
        <v>335</v>
      </c>
      <c r="Q7" s="158" t="s">
        <v>335</v>
      </c>
      <c r="R7" s="158" t="s">
        <v>335</v>
      </c>
      <c r="S7" s="158" t="s">
        <v>335</v>
      </c>
      <c r="T7" s="158" t="s">
        <v>335</v>
      </c>
      <c r="U7" s="158" t="s">
        <v>335</v>
      </c>
      <c r="V7" s="158" t="s">
        <v>335</v>
      </c>
      <c r="W7" s="158" t="s">
        <v>335</v>
      </c>
      <c r="X7" s="158" t="s">
        <v>335</v>
      </c>
      <c r="Y7" s="158" t="s">
        <v>335</v>
      </c>
      <c r="Z7" s="102">
        <f>$AW$13*1000000000*('COVID-19'!D5/'COVID-19'!$D$195)*$AW$11/'COVID-19'!D5/1000</f>
        <v>2.9338738839711003E-4</v>
      </c>
      <c r="AA7" s="103">
        <f>$AW$14*1000000000*('COVID-19'!D5/'COVID-19'!$D$195)*$AW$11/'COVID-19'!D5/1000</f>
        <v>3.8937396876691043E-4</v>
      </c>
      <c r="AB7" s="103">
        <f>0.25*'COVID-19'!D5*1000*$AW$11/'COVID-19'!D5/1000/$AW$15</f>
        <v>2.7083333333333327E-4</v>
      </c>
      <c r="AC7" s="103">
        <f>0.75*'COVID-19'!D5*1000*$AW$11/'COVID-19'!D5/1000/$AW$15</f>
        <v>8.1249999999999996E-4</v>
      </c>
      <c r="AD7" s="73">
        <v>80</v>
      </c>
      <c r="AE7" s="158" t="s">
        <v>335</v>
      </c>
      <c r="AF7" s="158" t="s">
        <v>335</v>
      </c>
      <c r="AG7" s="158" t="s">
        <v>335</v>
      </c>
      <c r="AH7" s="158" t="s">
        <v>335</v>
      </c>
      <c r="AI7" s="158" t="s">
        <v>335</v>
      </c>
      <c r="AJ7" s="158" t="s">
        <v>335</v>
      </c>
      <c r="AK7" s="158" t="s">
        <v>335</v>
      </c>
      <c r="AL7" s="158" t="s">
        <v>335</v>
      </c>
      <c r="AM7" s="158" t="s">
        <v>335</v>
      </c>
      <c r="AN7" s="158" t="s">
        <v>335</v>
      </c>
      <c r="AO7" s="158" t="s">
        <v>335</v>
      </c>
      <c r="AP7" s="158" t="s">
        <v>335</v>
      </c>
      <c r="AQ7" s="158" t="s">
        <v>335</v>
      </c>
      <c r="AR7" s="158" t="s">
        <v>335</v>
      </c>
      <c r="AS7" s="158" t="s">
        <v>335</v>
      </c>
      <c r="AT7" s="158" t="s">
        <v>335</v>
      </c>
      <c r="AU7" s="74"/>
      <c r="AV7" s="75" t="s">
        <v>269</v>
      </c>
      <c r="AW7" s="76">
        <v>1024469</v>
      </c>
    </row>
    <row r="8" spans="1:49" ht="17.25">
      <c r="A8" s="2" t="s">
        <v>18</v>
      </c>
      <c r="B8" s="72">
        <v>0</v>
      </c>
      <c r="C8" s="79">
        <v>70.715014099999991</v>
      </c>
      <c r="D8" s="31">
        <v>2</v>
      </c>
      <c r="E8" s="103">
        <f>$AW$13*1000000000*('COVID-19'!D6/'COVID-19'!$D$195)*$AW$9/'COVID-19'!D6/1000</f>
        <v>2.3019625858850177E-4</v>
      </c>
      <c r="F8" s="103">
        <f>$AW$14*1000000000*('COVID-19'!D6/'COVID-19'!$D$195)*$AW$9/'COVID-19'!D6/1000</f>
        <v>3.0550880626326813E-4</v>
      </c>
      <c r="G8" s="103">
        <f>0.25*'COVID-19'!D6*1000*$AW$9/'COVID-19'!D6/1000/$AW$15</f>
        <v>2.1250000000000002E-4</v>
      </c>
      <c r="H8" s="103">
        <f>0.75*'COVID-19'!D6*1000*$AW$9/'COVID-19'!D6/1000/$AW$15</f>
        <v>6.3750000000000005E-4</v>
      </c>
      <c r="I8" s="73">
        <v>86.3</v>
      </c>
      <c r="J8" s="160">
        <f t="shared" si="0"/>
        <v>1.4445518975133019E-4</v>
      </c>
      <c r="K8" s="160">
        <f t="shared" si="1"/>
        <v>1.9171611584857954E-4</v>
      </c>
      <c r="L8" s="160">
        <f t="shared" si="2"/>
        <v>1.3335024648263751E-4</v>
      </c>
      <c r="M8" s="160">
        <f t="shared" si="3"/>
        <v>4.0005073944791251E-4</v>
      </c>
      <c r="N8" s="100">
        <f>J8*'COVID-19'!D6*1000*Hospital!$AI$3/1000</f>
        <v>2853.3694911952007</v>
      </c>
      <c r="O8" s="101">
        <f>K8*'COVID-19'!D6*1000*Hospital!$AI$3/1000</f>
        <v>3786.8969392824761</v>
      </c>
      <c r="P8" s="101">
        <f>L8*'COVID-19'!D6*1000*Hospital!$AI$3/1000</f>
        <v>2634.0176881974171</v>
      </c>
      <c r="Q8" s="101">
        <f>M8*'COVID-19'!D6*1000*Hospital!$AI$3/1000</f>
        <v>7902.0530645922518</v>
      </c>
      <c r="R8" s="101">
        <f t="shared" si="5"/>
        <v>2197.0945082203048</v>
      </c>
      <c r="S8" s="101">
        <f t="shared" si="6"/>
        <v>2915.9106432475069</v>
      </c>
      <c r="T8" s="101">
        <f t="shared" si="7"/>
        <v>2028.1936199120112</v>
      </c>
      <c r="U8" s="101">
        <f t="shared" si="8"/>
        <v>6084.5808597360337</v>
      </c>
      <c r="V8" s="101">
        <f t="shared" si="9"/>
        <v>656.27498297489615</v>
      </c>
      <c r="W8" s="101">
        <f t="shared" si="10"/>
        <v>870.98629603496954</v>
      </c>
      <c r="X8" s="101">
        <f t="shared" si="11"/>
        <v>605.82406828540593</v>
      </c>
      <c r="Y8" s="101">
        <f t="shared" si="12"/>
        <v>1817.472204856218</v>
      </c>
      <c r="Z8" s="102">
        <f>$AW$13*1000000000*('COVID-19'!D6/'COVID-19'!$D$195)*$AW$11/'COVID-19'!D6/1000</f>
        <v>2.9338738839711003E-4</v>
      </c>
      <c r="AA8" s="103">
        <f>$AW$14*1000000000*('COVID-19'!D6/'COVID-19'!$D$195)*$AW$11/'COVID-19'!D6/1000</f>
        <v>3.8937396876691037E-4</v>
      </c>
      <c r="AB8" s="103">
        <f>0.25*'COVID-19'!D6*1000*$AW$11/'COVID-19'!D6/1000/$AW$15</f>
        <v>2.7083333333333332E-4</v>
      </c>
      <c r="AC8" s="103">
        <f>0.75*'COVID-19'!D6*1000*$AW$11/'COVID-19'!D6/1000/$AW$15</f>
        <v>8.1249999999999996E-4</v>
      </c>
      <c r="AD8" s="73">
        <v>80</v>
      </c>
      <c r="AE8" s="104">
        <f t="shared" si="13"/>
        <v>1.7066934467246424E-4</v>
      </c>
      <c r="AF8" s="103">
        <f t="shared" si="14"/>
        <v>2.265066690324708E-4</v>
      </c>
      <c r="AG8" s="103">
        <f t="shared" si="15"/>
        <v>1.5754919721666668E-4</v>
      </c>
      <c r="AH8" s="103">
        <f t="shared" si="16"/>
        <v>4.7264759164999996E-4</v>
      </c>
      <c r="AI8" s="105">
        <f>AE8*'COVID-19'!D6*1000*Hospital!$AI$3/1000</f>
        <v>3371.1679172551385</v>
      </c>
      <c r="AJ8" s="101">
        <f>AF8*'COVID-19'!D6*1000*Hospital!$AI$3/1000</f>
        <v>4474.1017618133001</v>
      </c>
      <c r="AK8" s="101">
        <f>AG8*'COVID-19'!D6*1000*Hospital!$AI$3/1000</f>
        <v>3112.0105374836003</v>
      </c>
      <c r="AL8" s="101">
        <f>AH8*'COVID-19'!D6*1000*Hospital!$AI$3/1000</f>
        <v>9336.031612450799</v>
      </c>
      <c r="AM8" s="101">
        <f t="shared" si="17"/>
        <v>3000.339446357073</v>
      </c>
      <c r="AN8" s="101">
        <f t="shared" si="18"/>
        <v>3981.9505680138373</v>
      </c>
      <c r="AO8" s="101">
        <f t="shared" si="19"/>
        <v>2769.6893783604046</v>
      </c>
      <c r="AP8" s="101">
        <f t="shared" si="20"/>
        <v>8309.0681350812101</v>
      </c>
      <c r="AQ8" s="101">
        <f t="shared" si="4"/>
        <v>370.82847089806523</v>
      </c>
      <c r="AR8" s="101">
        <f t="shared" si="21"/>
        <v>492.15119379946299</v>
      </c>
      <c r="AS8" s="101">
        <f t="shared" si="22"/>
        <v>342.32115912319603</v>
      </c>
      <c r="AT8" s="101">
        <f t="shared" si="23"/>
        <v>1026.963477369588</v>
      </c>
      <c r="AU8" s="74"/>
      <c r="AV8" s="29" t="s">
        <v>347</v>
      </c>
      <c r="AW8" s="80">
        <v>4.4000000000000003E-3</v>
      </c>
    </row>
    <row r="9" spans="1:49" ht="17.25">
      <c r="A9" s="2" t="s">
        <v>20</v>
      </c>
      <c r="B9" s="72">
        <v>0</v>
      </c>
      <c r="C9" s="77">
        <v>1.8690226999999999</v>
      </c>
      <c r="D9" s="31">
        <v>2</v>
      </c>
      <c r="E9" s="103">
        <f>$AW$13*1000000000*('COVID-19'!D7/'COVID-19'!$D$195)*$AW$9/'COVID-19'!D7/1000</f>
        <v>2.3019625858850177E-4</v>
      </c>
      <c r="F9" s="103">
        <f>$AW$14*1000000000*('COVID-19'!D7/'COVID-19'!$D$195)*$AW$9/'COVID-19'!D7/1000</f>
        <v>3.0550880626326819E-4</v>
      </c>
      <c r="G9" s="103">
        <f>0.25*'COVID-19'!D7*1000*$AW$9/'COVID-19'!D7/1000/$AW$15</f>
        <v>2.1250000000000002E-4</v>
      </c>
      <c r="H9" s="103">
        <f>0.75*'COVID-19'!D7*1000*$AW$9/'COVID-19'!D7/1000/$AW$15</f>
        <v>6.3750000000000005E-4</v>
      </c>
      <c r="I9" s="73">
        <v>86.3</v>
      </c>
      <c r="J9" s="160">
        <f t="shared" si="0"/>
        <v>7.6861761659302751E-6</v>
      </c>
      <c r="K9" s="160">
        <f t="shared" si="1"/>
        <v>1.0200836970943861E-5</v>
      </c>
      <c r="L9" s="160">
        <f t="shared" si="2"/>
        <v>7.0953040039625003E-6</v>
      </c>
      <c r="M9" s="160">
        <f t="shared" si="3"/>
        <v>2.1285912011887503E-5</v>
      </c>
      <c r="N9" s="100">
        <f>J9*'COVID-19'!D7*1000*Hospital!$AI$3/1000</f>
        <v>6.9300116919612895E-2</v>
      </c>
      <c r="O9" s="101">
        <f>K9*'COVID-19'!D7*1000*Hospital!$AI$3/1000</f>
        <v>9.1972806699097992E-2</v>
      </c>
      <c r="P9" s="101">
        <f>L9*'COVID-19'!D7*1000*Hospital!$AI$3/1000</f>
        <v>6.3972694151134699E-2</v>
      </c>
      <c r="Q9" s="101">
        <f>M9*'COVID-19'!D7*1000*Hospital!$AI$3/1000</f>
        <v>0.19191808245340411</v>
      </c>
      <c r="R9" s="101">
        <f t="shared" si="5"/>
        <v>5.3361090028101923E-2</v>
      </c>
      <c r="S9" s="101">
        <f t="shared" si="6"/>
        <v>7.0819061158305455E-2</v>
      </c>
      <c r="T9" s="101">
        <f t="shared" si="7"/>
        <v>4.9258974496373717E-2</v>
      </c>
      <c r="U9" s="101">
        <f t="shared" si="8"/>
        <v>0.14777692348912116</v>
      </c>
      <c r="V9" s="101">
        <f t="shared" si="9"/>
        <v>1.5939026891510964E-2</v>
      </c>
      <c r="W9" s="101">
        <f t="shared" si="10"/>
        <v>2.1153745540792537E-2</v>
      </c>
      <c r="X9" s="101">
        <f t="shared" si="11"/>
        <v>1.4713719654760982E-2</v>
      </c>
      <c r="Y9" s="101">
        <f t="shared" si="12"/>
        <v>4.4141158964282952E-2</v>
      </c>
      <c r="Z9" s="102">
        <f>$AW$13*1000000000*('COVID-19'!D7/'COVID-19'!$D$195)*$AW$11/'COVID-19'!D7/1000</f>
        <v>2.9338738839710998E-4</v>
      </c>
      <c r="AA9" s="103">
        <f>$AW$14*1000000000*('COVID-19'!D7/'COVID-19'!$D$195)*$AW$11/'COVID-19'!D7/1000</f>
        <v>3.8937396876691037E-4</v>
      </c>
      <c r="AB9" s="103">
        <f>0.25*'COVID-19'!D7*1000*$AW$11/'COVID-19'!D7/1000/$AW$15</f>
        <v>2.7083333333333327E-4</v>
      </c>
      <c r="AC9" s="103">
        <f>0.75*'COVID-19'!D7*1000*$AW$11/'COVID-19'!D7/1000/$AW$15</f>
        <v>8.1249999999999996E-4</v>
      </c>
      <c r="AD9" s="73">
        <v>80</v>
      </c>
      <c r="AE9" s="104">
        <f t="shared" si="13"/>
        <v>9.0809797248170815E-6</v>
      </c>
      <c r="AF9" s="103">
        <f t="shared" si="14"/>
        <v>1.2051973791586139E-5</v>
      </c>
      <c r="AG9" s="103">
        <f t="shared" si="15"/>
        <v>8.3828825166666636E-6</v>
      </c>
      <c r="AH9" s="103">
        <f t="shared" si="16"/>
        <v>2.5148647550000001E-5</v>
      </c>
      <c r="AI9" s="105">
        <f>AE9*'COVID-19'!D7*1000*Hospital!$AI$3/1000</f>
        <v>8.1875947556855219E-2</v>
      </c>
      <c r="AJ9" s="101">
        <f>AF9*'COVID-19'!D7*1000*Hospital!$AI$3/1000</f>
        <v>0.10866303020364652</v>
      </c>
      <c r="AK9" s="101">
        <f>AG9*'COVID-19'!D7*1000*Hospital!$AI$3/1000</f>
        <v>7.558176211253502E-2</v>
      </c>
      <c r="AL9" s="101">
        <f>AH9*'COVID-19'!D7*1000*Hospital!$AI$3/1000</f>
        <v>0.2267452863376051</v>
      </c>
      <c r="AM9" s="101">
        <f t="shared" si="17"/>
        <v>7.286959332560114E-2</v>
      </c>
      <c r="AN9" s="101">
        <f t="shared" si="18"/>
        <v>9.6710096881245405E-2</v>
      </c>
      <c r="AO9" s="101">
        <f t="shared" si="19"/>
        <v>6.7267768280156168E-2</v>
      </c>
      <c r="AP9" s="101">
        <f t="shared" si="20"/>
        <v>0.20180330484046854</v>
      </c>
      <c r="AQ9" s="101">
        <f t="shared" si="4"/>
        <v>9.0063542312540743E-3</v>
      </c>
      <c r="AR9" s="101">
        <f t="shared" si="21"/>
        <v>1.1952933322401119E-2</v>
      </c>
      <c r="AS9" s="101">
        <f t="shared" si="22"/>
        <v>8.313993832378852E-3</v>
      </c>
      <c r="AT9" s="101">
        <f t="shared" si="23"/>
        <v>2.494198149713656E-2</v>
      </c>
      <c r="AU9" s="74"/>
      <c r="AV9" s="29" t="s">
        <v>348</v>
      </c>
      <c r="AW9" s="81">
        <v>5.1000000000000004E-3</v>
      </c>
    </row>
    <row r="10" spans="1:49" ht="17.25">
      <c r="A10" s="2" t="s">
        <v>24</v>
      </c>
      <c r="B10" s="72">
        <v>0</v>
      </c>
      <c r="C10" s="77">
        <v>5.8163552000000003</v>
      </c>
      <c r="D10" s="31">
        <v>2</v>
      </c>
      <c r="E10" s="103">
        <f>$AW$13*1000000000*('COVID-19'!D8/'COVID-19'!$D$195)*$AW$9/'COVID-19'!D8/1000</f>
        <v>2.3019625858850177E-4</v>
      </c>
      <c r="F10" s="103">
        <f>$AW$14*1000000000*('COVID-19'!D8/'COVID-19'!$D$195)*$AW$9/'COVID-19'!D8/1000</f>
        <v>3.0550880626326813E-4</v>
      </c>
      <c r="G10" s="103">
        <f>0.25*'COVID-19'!D8*1000*$AW$9/'COVID-19'!D8/1000/$AW$15</f>
        <v>2.1250000000000002E-4</v>
      </c>
      <c r="H10" s="103">
        <f>0.75*'COVID-19'!D8*1000*$AW$9/'COVID-19'!D8/1000/$AW$15</f>
        <v>6.3750000000000015E-4</v>
      </c>
      <c r="I10" s="73">
        <v>86.3</v>
      </c>
      <c r="J10" s="160">
        <f t="shared" si="0"/>
        <v>1.5527922088098675E-5</v>
      </c>
      <c r="K10" s="160">
        <f t="shared" si="1"/>
        <v>2.0608140940136969E-5</v>
      </c>
      <c r="L10" s="160">
        <f t="shared" si="2"/>
        <v>1.43342183924E-5</v>
      </c>
      <c r="M10" s="160">
        <f t="shared" si="3"/>
        <v>4.3002655177200002E-5</v>
      </c>
      <c r="N10" s="100">
        <f>J10*'COVID-19'!D8*1000*Hospital!$AI$3/1000</f>
        <v>0.9138916309002395</v>
      </c>
      <c r="O10" s="101">
        <f>K10*'COVID-19'!D8*1000*Hospital!$AI$3/1000</f>
        <v>1.2128865296174258</v>
      </c>
      <c r="P10" s="101">
        <f>L10*'COVID-19'!D8*1000*Hospital!$AI$3/1000</f>
        <v>0.84363652457729921</v>
      </c>
      <c r="Q10" s="101">
        <f>M10*'COVID-19'!D8*1000*Hospital!$AI$3/1000</f>
        <v>2.5309095737318974</v>
      </c>
      <c r="R10" s="101">
        <f t="shared" si="5"/>
        <v>0.70369655579318446</v>
      </c>
      <c r="S10" s="101">
        <f t="shared" si="6"/>
        <v>0.93392262780541779</v>
      </c>
      <c r="T10" s="101">
        <f t="shared" si="7"/>
        <v>0.64960012392452038</v>
      </c>
      <c r="U10" s="101">
        <f t="shared" si="8"/>
        <v>1.9488003717735609</v>
      </c>
      <c r="V10" s="101">
        <f t="shared" si="9"/>
        <v>0.2101950751070551</v>
      </c>
      <c r="W10" s="101">
        <f t="shared" si="10"/>
        <v>0.27896390181200792</v>
      </c>
      <c r="X10" s="101">
        <f t="shared" si="11"/>
        <v>0.1940364006527788</v>
      </c>
      <c r="Y10" s="101">
        <f t="shared" si="12"/>
        <v>0.58210920195833638</v>
      </c>
      <c r="Z10" s="102">
        <f>$AW$13*1000000000*('COVID-19'!D8/'COVID-19'!$D$195)*$AW$11/'COVID-19'!D8/1000</f>
        <v>2.9338738839711009E-4</v>
      </c>
      <c r="AA10" s="103">
        <f>$AW$14*1000000000*('COVID-19'!D8/'COVID-19'!$D$195)*$AW$11/'COVID-19'!D8/1000</f>
        <v>3.8937396876691032E-4</v>
      </c>
      <c r="AB10" s="103">
        <f>0.25*'COVID-19'!D8*1000*$AW$11/'COVID-19'!D8/1000/$AW$15</f>
        <v>2.7083333333333327E-4</v>
      </c>
      <c r="AC10" s="103">
        <f>0.75*'COVID-19'!D8*1000*$AW$11/'COVID-19'!D8/1000/$AW$15</f>
        <v>8.1249999999999996E-4</v>
      </c>
      <c r="AD10" s="73">
        <v>80</v>
      </c>
      <c r="AE10" s="104">
        <f t="shared" si="13"/>
        <v>1.8345760311297368E-5</v>
      </c>
      <c r="AF10" s="103">
        <f t="shared" si="14"/>
        <v>2.4347881964127018E-5</v>
      </c>
      <c r="AG10" s="103">
        <f t="shared" si="15"/>
        <v>1.6935436266666662E-5</v>
      </c>
      <c r="AH10" s="103">
        <f t="shared" si="16"/>
        <v>5.0806308799999996E-5</v>
      </c>
      <c r="AI10" s="105">
        <f>AE10*'COVID-19'!D8*1000*Hospital!$AI$3/1000</f>
        <v>1.0797347330746019</v>
      </c>
      <c r="AJ10" s="101">
        <f>AF10*'COVID-19'!D8*1000*Hospital!$AI$3/1000</f>
        <v>1.4329879703748016</v>
      </c>
      <c r="AK10" s="101">
        <f>AG10*'COVID-19'!D8*1000*Hospital!$AI$3/1000</f>
        <v>0.99673049503600186</v>
      </c>
      <c r="AL10" s="101">
        <f>AH10*'COVID-19'!D8*1000*Hospital!$AI$3/1000</f>
        <v>2.9901914851080065</v>
      </c>
      <c r="AM10" s="101">
        <f t="shared" si="17"/>
        <v>0.96096391243639578</v>
      </c>
      <c r="AN10" s="101">
        <f t="shared" si="18"/>
        <v>1.2753592936335734</v>
      </c>
      <c r="AO10" s="101">
        <f t="shared" si="19"/>
        <v>0.88709014058204161</v>
      </c>
      <c r="AP10" s="101">
        <f t="shared" si="20"/>
        <v>2.661270421746126</v>
      </c>
      <c r="AQ10" s="101">
        <f t="shared" si="4"/>
        <v>0.11877082063820621</v>
      </c>
      <c r="AR10" s="101">
        <f t="shared" si="21"/>
        <v>0.15762867674122819</v>
      </c>
      <c r="AS10" s="101">
        <f t="shared" si="22"/>
        <v>0.10964035445396021</v>
      </c>
      <c r="AT10" s="101">
        <f t="shared" si="23"/>
        <v>0.32892106336188071</v>
      </c>
      <c r="AU10" s="74"/>
      <c r="AV10" s="29" t="s">
        <v>349</v>
      </c>
      <c r="AW10" s="81">
        <v>5.0000000000000001E-3</v>
      </c>
    </row>
    <row r="11" spans="1:49" ht="17.25">
      <c r="A11" s="2" t="s">
        <v>26</v>
      </c>
      <c r="B11" s="72">
        <v>0</v>
      </c>
      <c r="C11" s="77">
        <v>12.407973699999999</v>
      </c>
      <c r="D11" s="31">
        <v>2</v>
      </c>
      <c r="E11" s="103">
        <f>$AW$13*1000000000*('COVID-19'!D9/'COVID-19'!$D$195)*$AW$9/'COVID-19'!D9/1000</f>
        <v>2.3019625858850177E-4</v>
      </c>
      <c r="F11" s="103">
        <f>$AW$14*1000000000*('COVID-19'!D9/'COVID-19'!$D$195)*$AW$9/'COVID-19'!D9/1000</f>
        <v>3.0550880626326819E-4</v>
      </c>
      <c r="G11" s="103">
        <f>0.25*'COVID-19'!D9*1000*$AW$9/'COVID-19'!D9/1000/$AW$15</f>
        <v>2.1249999999999999E-4</v>
      </c>
      <c r="H11" s="103">
        <f>0.75*'COVID-19'!D9*1000*$AW$9/'COVID-19'!D9/1000/$AW$15</f>
        <v>6.3750000000000005E-4</v>
      </c>
      <c r="I11" s="73">
        <v>86.3</v>
      </c>
      <c r="J11" s="160">
        <f t="shared" si="0"/>
        <v>2.8622789949588623E-5</v>
      </c>
      <c r="K11" s="160">
        <f t="shared" si="1"/>
        <v>3.7987213358905027E-5</v>
      </c>
      <c r="L11" s="160">
        <f t="shared" si="2"/>
        <v>2.6422422769087495E-5</v>
      </c>
      <c r="M11" s="160">
        <f t="shared" si="3"/>
        <v>7.9267268307262501E-5</v>
      </c>
      <c r="N11" s="100">
        <f>J11*'COVID-19'!D9*1000*Hospital!$AI$3/1000</f>
        <v>777.47116823934857</v>
      </c>
      <c r="O11" s="101">
        <f>K11*'COVID-19'!D9*1000*Hospital!$AI$3/1000</f>
        <v>1031.833835916116</v>
      </c>
      <c r="P11" s="101">
        <f>L11*'COVID-19'!D9*1000*Hospital!$AI$3/1000</f>
        <v>717.70333829011201</v>
      </c>
      <c r="Q11" s="101">
        <f>M11*'COVID-19'!D9*1000*Hospital!$AI$3/1000</f>
        <v>2153.1100148703363</v>
      </c>
      <c r="R11" s="101">
        <f t="shared" si="5"/>
        <v>598.65279954429843</v>
      </c>
      <c r="S11" s="101">
        <f t="shared" si="6"/>
        <v>794.5120536554092</v>
      </c>
      <c r="T11" s="101">
        <f t="shared" si="7"/>
        <v>552.63157048338621</v>
      </c>
      <c r="U11" s="101">
        <f t="shared" si="8"/>
        <v>1657.8947114501589</v>
      </c>
      <c r="V11" s="101">
        <f t="shared" si="9"/>
        <v>178.81836869505017</v>
      </c>
      <c r="W11" s="101">
        <f t="shared" si="10"/>
        <v>237.32178226070667</v>
      </c>
      <c r="X11" s="101">
        <f t="shared" si="11"/>
        <v>165.07176780672577</v>
      </c>
      <c r="Y11" s="101">
        <f t="shared" si="12"/>
        <v>495.21530342017735</v>
      </c>
      <c r="Z11" s="102">
        <f>$AW$13*1000000000*('COVID-19'!D9/'COVID-19'!$D$195)*$AW$11/'COVID-19'!D9/1000</f>
        <v>2.9338738839711009E-4</v>
      </c>
      <c r="AA11" s="103">
        <f>$AW$14*1000000000*('COVID-19'!D9/'COVID-19'!$D$195)*$AW$11/'COVID-19'!D9/1000</f>
        <v>3.8937396876691037E-4</v>
      </c>
      <c r="AB11" s="103">
        <f>0.25*'COVID-19'!D9*1000*$AW$11/'COVID-19'!D9/1000/$AW$15</f>
        <v>2.7083333333333332E-4</v>
      </c>
      <c r="AC11" s="103">
        <f>0.75*'COVID-19'!D9*1000*$AW$11/'COVID-19'!D9/1000/$AW$15</f>
        <v>8.1249999999999985E-4</v>
      </c>
      <c r="AD11" s="73">
        <v>80</v>
      </c>
      <c r="AE11" s="104">
        <f t="shared" si="13"/>
        <v>3.3816942207497972E-5</v>
      </c>
      <c r="AF11" s="103">
        <f t="shared" si="14"/>
        <v>4.4880719211666124E-5</v>
      </c>
      <c r="AG11" s="103">
        <f t="shared" si="15"/>
        <v>3.1217276350000002E-5</v>
      </c>
      <c r="AH11" s="103">
        <f t="shared" si="16"/>
        <v>9.3651829049999971E-5</v>
      </c>
      <c r="AI11" s="105">
        <f>AE11*'COVID-19'!D9*1000*Hospital!$AI$3/1000</f>
        <v>918.55817027801163</v>
      </c>
      <c r="AJ11" s="101">
        <f>AF11*'COVID-19'!D9*1000*Hospital!$AI$3/1000</f>
        <v>1219.079805231137</v>
      </c>
      <c r="AK11" s="101">
        <f>AG11*'COVID-19'!D9*1000*Hospital!$AI$3/1000</f>
        <v>847.94432533764655</v>
      </c>
      <c r="AL11" s="101">
        <f>AH11*'COVID-19'!D9*1000*Hospital!$AI$3/1000</f>
        <v>2543.8329760129386</v>
      </c>
      <c r="AM11" s="101">
        <f t="shared" si="17"/>
        <v>817.51677154743038</v>
      </c>
      <c r="AN11" s="101">
        <f t="shared" si="18"/>
        <v>1084.981026655712</v>
      </c>
      <c r="AO11" s="101">
        <f t="shared" si="19"/>
        <v>754.6704495505054</v>
      </c>
      <c r="AP11" s="101">
        <f t="shared" si="20"/>
        <v>2264.0113486515156</v>
      </c>
      <c r="AQ11" s="101">
        <f t="shared" si="4"/>
        <v>101.04139873058128</v>
      </c>
      <c r="AR11" s="101">
        <f t="shared" si="21"/>
        <v>134.09877857542509</v>
      </c>
      <c r="AS11" s="101">
        <f t="shared" si="22"/>
        <v>93.273875787141108</v>
      </c>
      <c r="AT11" s="101">
        <f t="shared" si="23"/>
        <v>279.82162736142323</v>
      </c>
      <c r="AU11" s="74"/>
      <c r="AV11" s="29" t="s">
        <v>350</v>
      </c>
      <c r="AW11" s="81">
        <v>6.4999999999999997E-3</v>
      </c>
    </row>
    <row r="12" spans="1:49" ht="17.25">
      <c r="A12" s="2" t="s">
        <v>27</v>
      </c>
      <c r="B12" s="72">
        <v>0</v>
      </c>
      <c r="C12" s="82">
        <v>67.144116886363619</v>
      </c>
      <c r="D12" s="31">
        <v>2</v>
      </c>
      <c r="E12" s="103">
        <f>$AW$13*1000000000*('COVID-19'!D10/'COVID-19'!$D$195)*$AW$9/'COVID-19'!D10/1000</f>
        <v>2.301962585885018E-4</v>
      </c>
      <c r="F12" s="103">
        <f>$AW$14*1000000000*('COVID-19'!D10/'COVID-19'!$D$195)*$AW$9/'COVID-19'!D10/1000</f>
        <v>3.0550880626326819E-4</v>
      </c>
      <c r="G12" s="103">
        <f>0.25*'COVID-19'!D10*1000*$AW$9/'COVID-19'!D10/1000/$AW$15</f>
        <v>2.1250000000000002E-4</v>
      </c>
      <c r="H12" s="103">
        <f>0.75*'COVID-19'!D10*1000*$AW$9/'COVID-19'!D10/1000/$AW$15</f>
        <v>6.3750000000000015E-4</v>
      </c>
      <c r="I12" s="73">
        <v>86.3</v>
      </c>
      <c r="J12" s="160">
        <f t="shared" si="0"/>
        <v>1.3736126780188322E-4</v>
      </c>
      <c r="K12" s="160">
        <f t="shared" si="1"/>
        <v>1.8230129894499758E-4</v>
      </c>
      <c r="L12" s="160">
        <f t="shared" si="2"/>
        <v>1.2680166735498007E-4</v>
      </c>
      <c r="M12" s="160">
        <f t="shared" si="3"/>
        <v>3.8040500206494023E-4</v>
      </c>
      <c r="N12" s="100">
        <f>J12*'COVID-19'!D10*1000*Hospital!$AI$3/1000</f>
        <v>244.627180999221</v>
      </c>
      <c r="O12" s="101">
        <f>K12*'COVID-19'!D10*1000*Hospital!$AI$3/1000</f>
        <v>324.66104577406651</v>
      </c>
      <c r="P12" s="101">
        <f>L12*'COVID-19'!D10*1000*Hospital!$AI$3/1000</f>
        <v>225.82155018974316</v>
      </c>
      <c r="Q12" s="101">
        <f>M12*'COVID-19'!D10*1000*Hospital!$AI$3/1000</f>
        <v>677.46465056922955</v>
      </c>
      <c r="R12" s="101">
        <f t="shared" si="5"/>
        <v>188.36292936940015</v>
      </c>
      <c r="S12" s="101">
        <f t="shared" si="6"/>
        <v>249.98900524603124</v>
      </c>
      <c r="T12" s="101">
        <f t="shared" si="7"/>
        <v>173.88259364610224</v>
      </c>
      <c r="U12" s="101">
        <f t="shared" si="8"/>
        <v>521.64778093830671</v>
      </c>
      <c r="V12" s="101">
        <f t="shared" si="9"/>
        <v>56.264251629820826</v>
      </c>
      <c r="W12" s="101">
        <f t="shared" si="10"/>
        <v>74.672040528035296</v>
      </c>
      <c r="X12" s="101">
        <f t="shared" si="11"/>
        <v>51.938956543640927</v>
      </c>
      <c r="Y12" s="101">
        <f t="shared" si="12"/>
        <v>155.81686963092278</v>
      </c>
      <c r="Z12" s="102">
        <f>$AW$13*1000000000*('COVID-19'!D10/'COVID-19'!$D$195)*$AW$11/'COVID-19'!D10/1000</f>
        <v>2.9338738839711003E-4</v>
      </c>
      <c r="AA12" s="103">
        <f>$AW$14*1000000000*('COVID-19'!D10/'COVID-19'!$D$195)*$AW$11/'COVID-19'!D10/1000</f>
        <v>3.8937396876691037E-4</v>
      </c>
      <c r="AB12" s="103">
        <f>0.25*'COVID-19'!D10*1000*$AW$11/'COVID-19'!D10/1000/$AW$15</f>
        <v>2.7083333333333332E-4</v>
      </c>
      <c r="AC12" s="103">
        <f>0.75*'COVID-19'!D10*1000*$AW$11/'COVID-19'!D10/1000/$AW$15</f>
        <v>8.1249999999999996E-4</v>
      </c>
      <c r="AD12" s="73">
        <v>80</v>
      </c>
      <c r="AE12" s="104">
        <f t="shared" si="13"/>
        <v>1.6228809501051789E-4</v>
      </c>
      <c r="AF12" s="103">
        <f t="shared" si="14"/>
        <v>2.153833536714124E-4</v>
      </c>
      <c r="AG12" s="103">
        <f t="shared" si="15"/>
        <v>1.4981225325378785E-4</v>
      </c>
      <c r="AH12" s="103">
        <f t="shared" si="16"/>
        <v>4.4943675976136347E-4</v>
      </c>
      <c r="AI12" s="105">
        <f>AE12*'COVID-19'!D10*1000*Hospital!$AI$3/1000</f>
        <v>289.01945815916855</v>
      </c>
      <c r="AJ12" s="101">
        <f>AF12*'COVID-19'!D10*1000*Hospital!$AI$3/1000</f>
        <v>383.57699725652554</v>
      </c>
      <c r="AK12" s="101">
        <f>AG12*'COVID-19'!D10*1000*Hospital!$AI$3/1000</f>
        <v>266.80118623739912</v>
      </c>
      <c r="AL12" s="101">
        <f>AH12*'COVID-19'!D10*1000*Hospital!$AI$3/1000</f>
        <v>800.4035587121972</v>
      </c>
      <c r="AM12" s="101">
        <f t="shared" si="17"/>
        <v>257.22731776166</v>
      </c>
      <c r="AN12" s="101">
        <f t="shared" si="18"/>
        <v>341.38352755830778</v>
      </c>
      <c r="AO12" s="101">
        <f t="shared" si="19"/>
        <v>237.45305575128521</v>
      </c>
      <c r="AP12" s="101">
        <f t="shared" si="20"/>
        <v>712.3591672538555</v>
      </c>
      <c r="AQ12" s="101">
        <f t="shared" si="4"/>
        <v>31.792140397508543</v>
      </c>
      <c r="AR12" s="101">
        <f t="shared" si="21"/>
        <v>42.193469698217811</v>
      </c>
      <c r="AS12" s="101">
        <f t="shared" si="22"/>
        <v>29.348130486113906</v>
      </c>
      <c r="AT12" s="101">
        <f t="shared" si="23"/>
        <v>88.044391458341693</v>
      </c>
      <c r="AU12" s="74"/>
      <c r="AV12" s="29" t="s">
        <v>351</v>
      </c>
      <c r="AW12" s="83">
        <v>0.25</v>
      </c>
    </row>
    <row r="13" spans="1:49" ht="15">
      <c r="A13" s="2" t="s">
        <v>28</v>
      </c>
      <c r="B13" s="72">
        <v>0</v>
      </c>
      <c r="C13" s="77">
        <v>0.94111279999999997</v>
      </c>
      <c r="D13" s="31">
        <v>2</v>
      </c>
      <c r="E13" s="103">
        <f>$AW$13*1000000000*('COVID-19'!D11/'COVID-19'!$D$195)*$AW$9/'COVID-19'!D11/1000</f>
        <v>2.3019625858850177E-4</v>
      </c>
      <c r="F13" s="103">
        <f>$AW$14*1000000000*('COVID-19'!D11/'COVID-19'!$D$195)*$AW$9/'COVID-19'!D11/1000</f>
        <v>3.0550880626326819E-4</v>
      </c>
      <c r="G13" s="103">
        <f>0.25*'COVID-19'!D11*1000*$AW$9/'COVID-19'!D11/1000/$AW$15</f>
        <v>2.1250000000000002E-4</v>
      </c>
      <c r="H13" s="103">
        <f>0.75*'COVID-19'!D11*1000*$AW$9/'COVID-19'!D11/1000/$AW$15</f>
        <v>6.3749999999999994E-4</v>
      </c>
      <c r="I13" s="73">
        <v>86.3</v>
      </c>
      <c r="J13" s="160">
        <f t="shared" si="0"/>
        <v>5.8427961936414736E-6</v>
      </c>
      <c r="K13" s="160">
        <f t="shared" si="1"/>
        <v>7.7543644770955254E-6</v>
      </c>
      <c r="L13" s="160">
        <f t="shared" si="2"/>
        <v>5.3936332361000001E-6</v>
      </c>
      <c r="M13" s="160">
        <f t="shared" si="3"/>
        <v>1.6180899708299999E-5</v>
      </c>
      <c r="N13" s="100">
        <f>J13*'COVID-19'!D11*1000*Hospital!$AI$3/1000</f>
        <v>0.37491099902460562</v>
      </c>
      <c r="O13" s="101">
        <f>K13*'COVID-19'!D11*1000*Hospital!$AI$3/1000</f>
        <v>0.4975693891347101</v>
      </c>
      <c r="P13" s="101">
        <f>L13*'COVID-19'!D11*1000*Hospital!$AI$3/1000</f>
        <v>0.34608984429735706</v>
      </c>
      <c r="Q13" s="101">
        <f>M13*'COVID-19'!D11*1000*Hospital!$AI$3/1000</f>
        <v>1.038269532892071</v>
      </c>
      <c r="R13" s="101">
        <f t="shared" si="5"/>
        <v>0.28868146924894633</v>
      </c>
      <c r="S13" s="101">
        <f t="shared" si="6"/>
        <v>0.38312842963372679</v>
      </c>
      <c r="T13" s="101">
        <f t="shared" si="7"/>
        <v>0.26648918010896494</v>
      </c>
      <c r="U13" s="101">
        <f t="shared" si="8"/>
        <v>0.79946754032689471</v>
      </c>
      <c r="V13" s="101">
        <f t="shared" si="9"/>
        <v>8.6229529775659286E-2</v>
      </c>
      <c r="W13" s="101">
        <f t="shared" si="10"/>
        <v>0.11444095950098333</v>
      </c>
      <c r="X13" s="101">
        <f t="shared" si="11"/>
        <v>7.9600664188392123E-2</v>
      </c>
      <c r="Y13" s="101">
        <f t="shared" si="12"/>
        <v>0.23880199256517634</v>
      </c>
      <c r="Z13" s="102">
        <f>$AW$13*1000000000*('COVID-19'!D11/'COVID-19'!$D$195)*$AW$11/'COVID-19'!D11/1000</f>
        <v>2.9338738839711003E-4</v>
      </c>
      <c r="AA13" s="103">
        <f>$AW$14*1000000000*('COVID-19'!D11/'COVID-19'!$D$195)*$AW$11/'COVID-19'!D11/1000</f>
        <v>3.8937396876691043E-4</v>
      </c>
      <c r="AB13" s="103">
        <f>0.25*'COVID-19'!D11*1000*$AW$11/'COVID-19'!D11/1000/$AW$15</f>
        <v>2.7083333333333327E-4</v>
      </c>
      <c r="AC13" s="103">
        <f>0.75*'COVID-19'!D11*1000*$AW$11/'COVID-19'!D11/1000/$AW$15</f>
        <v>8.1249999999999985E-4</v>
      </c>
      <c r="AD13" s="73">
        <v>80</v>
      </c>
      <c r="AE13" s="104">
        <f t="shared" si="13"/>
        <v>6.9030832269864943E-6</v>
      </c>
      <c r="AF13" s="103">
        <f t="shared" si="14"/>
        <v>9.1615421082172836E-6</v>
      </c>
      <c r="AG13" s="103">
        <f t="shared" si="15"/>
        <v>6.3724110666666652E-6</v>
      </c>
      <c r="AH13" s="103">
        <f t="shared" si="16"/>
        <v>1.9117233199999997E-5</v>
      </c>
      <c r="AI13" s="105">
        <f>AE13*'COVID-19'!D11*1000*Hospital!$AI$3/1000</f>
        <v>0.4429457648712764</v>
      </c>
      <c r="AJ13" s="101">
        <f>AF13*'COVID-19'!D11*1000*Hospital!$AI$3/1000</f>
        <v>0.58786286404028187</v>
      </c>
      <c r="AK13" s="101">
        <f>AG13*'COVID-19'!D11*1000*Hospital!$AI$3/1000</f>
        <v>0.40889446080618363</v>
      </c>
      <c r="AL13" s="101">
        <f>AH13*'COVID-19'!D11*1000*Hospital!$AI$3/1000</f>
        <v>1.226683382418551</v>
      </c>
      <c r="AM13" s="101">
        <f t="shared" si="17"/>
        <v>0.39422173073543598</v>
      </c>
      <c r="AN13" s="101">
        <f t="shared" si="18"/>
        <v>0.52319794899585081</v>
      </c>
      <c r="AO13" s="101">
        <f t="shared" si="19"/>
        <v>0.36391607011750343</v>
      </c>
      <c r="AP13" s="101">
        <f t="shared" si="20"/>
        <v>1.0917482103525105</v>
      </c>
      <c r="AQ13" s="101">
        <f t="shared" si="4"/>
        <v>4.8724034135840401E-2</v>
      </c>
      <c r="AR13" s="101">
        <f t="shared" si="21"/>
        <v>6.4664915044431004E-2</v>
      </c>
      <c r="AS13" s="101">
        <f t="shared" si="22"/>
        <v>4.4978390688680196E-2</v>
      </c>
      <c r="AT13" s="101">
        <f t="shared" si="23"/>
        <v>0.13493517206604061</v>
      </c>
      <c r="AU13" s="74"/>
      <c r="AV13" s="29" t="s">
        <v>270</v>
      </c>
      <c r="AW13" s="84">
        <f>$AW$12/[1]Supplement!C3*100</f>
        <v>0.3476125000000001</v>
      </c>
    </row>
    <row r="14" spans="1:49" ht="15">
      <c r="A14" s="2" t="s">
        <v>30</v>
      </c>
      <c r="B14" s="72">
        <f>[1]Supplement!B12/[1]Supplement!$B$13*100</f>
        <v>4.674745585961379E-2</v>
      </c>
      <c r="C14" s="77">
        <v>1.3100000000000001E-10</v>
      </c>
      <c r="D14" s="31">
        <v>2</v>
      </c>
      <c r="E14" s="103">
        <f>$AW$13*1000000000*('COVID-19'!D12/'COVID-19'!$D$195)*$AW$9/'COVID-19'!D12/1000</f>
        <v>2.3019625858850177E-4</v>
      </c>
      <c r="F14" s="103">
        <f>$AW$14*1000000000*('COVID-19'!D12/'COVID-19'!$D$195)*$AW$9/'COVID-19'!D12/1000</f>
        <v>3.0550880626326819E-4</v>
      </c>
      <c r="G14" s="103">
        <f>0.25*'COVID-19'!D12*1000*$AW$9/'COVID-19'!D12/1000/$AW$15</f>
        <v>2.1250000000000002E-4</v>
      </c>
      <c r="H14" s="103">
        <f>0.75*'COVID-19'!D12*1000*$AW$9/'COVID-19'!D12/1000/$AW$15</f>
        <v>6.3750000000000015E-4</v>
      </c>
      <c r="I14" s="73">
        <v>86.3</v>
      </c>
      <c r="J14" s="160">
        <f t="shared" si="0"/>
        <v>3.9731874234977845E-6</v>
      </c>
      <c r="K14" s="160">
        <f t="shared" si="1"/>
        <v>5.2730819964493957E-6</v>
      </c>
      <c r="L14" s="160">
        <f t="shared" si="2"/>
        <v>3.6677500002402378E-6</v>
      </c>
      <c r="M14" s="160">
        <f t="shared" si="3"/>
        <v>1.1003250000720715E-5</v>
      </c>
      <c r="N14" s="100">
        <f>J14*'COVID-19'!D12*1000*Hospital!$AI$3/1000</f>
        <v>60.890799700423955</v>
      </c>
      <c r="O14" s="101">
        <f>K14*'COVID-19'!D12*1000*Hospital!$AI$3/1000</f>
        <v>80.812241011033933</v>
      </c>
      <c r="P14" s="101">
        <f>L14*'COVID-19'!D12*1000*Hospital!$AI$3/1000</f>
        <v>56.209840314869503</v>
      </c>
      <c r="Q14" s="101">
        <f>M14*'COVID-19'!D12*1000*Hospital!$AI$3/1000</f>
        <v>168.62952094460852</v>
      </c>
      <c r="R14" s="101">
        <f t="shared" si="5"/>
        <v>46.885915769326445</v>
      </c>
      <c r="S14" s="101">
        <f t="shared" si="6"/>
        <v>62.225425578496122</v>
      </c>
      <c r="T14" s="101">
        <f t="shared" si="7"/>
        <v>43.28157704244952</v>
      </c>
      <c r="U14" s="101">
        <f t="shared" si="8"/>
        <v>129.84473112734855</v>
      </c>
      <c r="V14" s="101">
        <f t="shared" si="9"/>
        <v>14.004883931097508</v>
      </c>
      <c r="W14" s="101">
        <f t="shared" si="10"/>
        <v>18.586815432537804</v>
      </c>
      <c r="X14" s="101">
        <f t="shared" si="11"/>
        <v>12.928263272419986</v>
      </c>
      <c r="Y14" s="101">
        <f t="shared" si="12"/>
        <v>38.784789817259956</v>
      </c>
      <c r="Z14" s="102">
        <f>$AW$13*1000000000*('COVID-19'!D12/'COVID-19'!$D$195)*$AW$11/'COVID-19'!D12/1000</f>
        <v>2.9338738839711003E-4</v>
      </c>
      <c r="AA14" s="103">
        <f>$AW$14*1000000000*('COVID-19'!D12/'COVID-19'!$D$195)*$AW$11/'COVID-19'!D12/1000</f>
        <v>3.8937396876691037E-4</v>
      </c>
      <c r="AB14" s="103">
        <f>0.25*'COVID-19'!D12*1000*$AW$11/'COVID-19'!D12/1000/$AW$15</f>
        <v>2.7083333333333327E-4</v>
      </c>
      <c r="AC14" s="103">
        <f>0.75*'COVID-19'!D12*1000*$AW$11/'COVID-19'!D12/1000/$AW$15</f>
        <v>8.1250000000000018E-4</v>
      </c>
      <c r="AD14" s="73">
        <v>80</v>
      </c>
      <c r="AE14" s="104">
        <f t="shared" si="13"/>
        <v>4.6941982146612307E-6</v>
      </c>
      <c r="AF14" s="103">
        <f t="shared" si="14"/>
        <v>6.2299835006786304E-6</v>
      </c>
      <c r="AG14" s="103">
        <f t="shared" si="15"/>
        <v>4.3333333336171653E-6</v>
      </c>
      <c r="AH14" s="103">
        <f t="shared" si="16"/>
        <v>1.3000000000851504E-5</v>
      </c>
      <c r="AI14" s="105">
        <f>AE14*'COVID-19'!D12*1000*Hospital!$AI$3/1000</f>
        <v>71.940599014428571</v>
      </c>
      <c r="AJ14" s="101">
        <f>AF14*'COVID-19'!D12*1000*Hospital!$AI$3/1000</f>
        <v>95.47716657746038</v>
      </c>
      <c r="AK14" s="101">
        <f>AG14*'COVID-19'!D12*1000*Hospital!$AI$3/1000</f>
        <v>66.41019008868318</v>
      </c>
      <c r="AL14" s="101">
        <f>AH14*'COVID-19'!D12*1000*Hospital!$AI$3/1000</f>
        <v>199.23057026604968</v>
      </c>
      <c r="AM14" s="101">
        <f t="shared" si="17"/>
        <v>64.02713312284142</v>
      </c>
      <c r="AN14" s="101">
        <f t="shared" si="18"/>
        <v>84.974678253939743</v>
      </c>
      <c r="AO14" s="101">
        <f t="shared" si="19"/>
        <v>59.105069178928034</v>
      </c>
      <c r="AP14" s="101">
        <f t="shared" si="20"/>
        <v>177.31520753678421</v>
      </c>
      <c r="AQ14" s="101">
        <f t="shared" si="4"/>
        <v>7.9134658915871432</v>
      </c>
      <c r="AR14" s="101">
        <f t="shared" si="21"/>
        <v>10.502488323520643</v>
      </c>
      <c r="AS14" s="101">
        <f t="shared" si="22"/>
        <v>7.3051209097551499</v>
      </c>
      <c r="AT14" s="101">
        <f t="shared" si="23"/>
        <v>21.915362729265468</v>
      </c>
      <c r="AU14" s="74"/>
      <c r="AV14" s="29" t="s">
        <v>271</v>
      </c>
      <c r="AW14" s="85">
        <f>$AW$12/[1]Supplement!D3*100</f>
        <v>0.46133973057759742</v>
      </c>
    </row>
    <row r="15" spans="1:49" ht="17.25">
      <c r="A15" s="2" t="s">
        <v>31</v>
      </c>
      <c r="B15" s="72">
        <v>0</v>
      </c>
      <c r="C15" s="82">
        <v>1.1707407122716054</v>
      </c>
      <c r="D15" s="31">
        <v>2</v>
      </c>
      <c r="E15" s="103">
        <f>$AW$13*1000000000*('COVID-19'!D13/'COVID-19'!$D$195)*$AW$9/'COVID-19'!D13/1000</f>
        <v>2.3019625858850174E-4</v>
      </c>
      <c r="F15" s="103">
        <f>$AW$14*1000000000*('COVID-19'!D13/'COVID-19'!$D$195)*$AW$9/'COVID-19'!D13/1000</f>
        <v>3.0550880626326819E-4</v>
      </c>
      <c r="G15" s="103">
        <f>0.25*'COVID-19'!D13*1000*$AW$9/'COVID-19'!D13/1000/$AW$15</f>
        <v>2.1250000000000002E-4</v>
      </c>
      <c r="H15" s="103">
        <f>0.75*'COVID-19'!D13*1000*$AW$9/'COVID-19'!D13/1000/$AW$15</f>
        <v>6.3749999999999994E-4</v>
      </c>
      <c r="I15" s="73">
        <v>86.3</v>
      </c>
      <c r="J15" s="160">
        <f t="shared" si="0"/>
        <v>6.2989735601723907E-6</v>
      </c>
      <c r="K15" s="160">
        <f t="shared" si="1"/>
        <v>8.3597878820967014E-6</v>
      </c>
      <c r="L15" s="160">
        <f t="shared" si="2"/>
        <v>5.8147421237170905E-6</v>
      </c>
      <c r="M15" s="160">
        <f t="shared" si="3"/>
        <v>1.744422637115127E-5</v>
      </c>
      <c r="N15" s="100">
        <f>J15*'COVID-19'!D13*1000*Hospital!$AI$3/1000</f>
        <v>34.095376358874312</v>
      </c>
      <c r="O15" s="101">
        <f>K15*'COVID-19'!D13*1000*Hospital!$AI$3/1000</f>
        <v>45.250247742370753</v>
      </c>
      <c r="P15" s="101">
        <f>L15*'COVID-19'!D13*1000*Hospital!$AI$3/1000</f>
        <v>31.474305971290406</v>
      </c>
      <c r="Q15" s="101">
        <f>M15*'COVID-19'!D13*1000*Hospital!$AI$3/1000</f>
        <v>94.422917913871188</v>
      </c>
      <c r="R15" s="101">
        <f t="shared" si="5"/>
        <v>26.253439796333218</v>
      </c>
      <c r="S15" s="101">
        <f t="shared" si="6"/>
        <v>34.842690761625484</v>
      </c>
      <c r="T15" s="101">
        <f t="shared" si="7"/>
        <v>24.23521559789361</v>
      </c>
      <c r="U15" s="101">
        <f t="shared" si="8"/>
        <v>72.705646793680813</v>
      </c>
      <c r="V15" s="101">
        <f t="shared" si="9"/>
        <v>7.8419365625410924</v>
      </c>
      <c r="W15" s="101">
        <f t="shared" si="10"/>
        <v>10.407556980745273</v>
      </c>
      <c r="X15" s="101">
        <f t="shared" si="11"/>
        <v>7.2390903733967935</v>
      </c>
      <c r="Y15" s="101">
        <f t="shared" si="12"/>
        <v>21.717271120190372</v>
      </c>
      <c r="Z15" s="102">
        <f>$AW$13*1000000000*('COVID-19'!D13/'COVID-19'!$D$195)*$AW$11/'COVID-19'!D13/1000</f>
        <v>2.9338738839711003E-4</v>
      </c>
      <c r="AA15" s="103">
        <f>$AW$14*1000000000*('COVID-19'!D13/'COVID-19'!$D$195)*$AW$11/'COVID-19'!D13/1000</f>
        <v>3.8937396876691043E-4</v>
      </c>
      <c r="AB15" s="103">
        <f>0.25*'COVID-19'!D13*1000*$AW$11/'COVID-19'!D13/1000/$AW$15</f>
        <v>2.7083333333333332E-4</v>
      </c>
      <c r="AC15" s="103">
        <f>0.75*'COVID-19'!D13*1000*$AW$11/'COVID-19'!D13/1000/$AW$15</f>
        <v>8.1249999999999985E-4</v>
      </c>
      <c r="AD15" s="73">
        <v>80</v>
      </c>
      <c r="AE15" s="104">
        <f t="shared" si="13"/>
        <v>7.4420426948620696E-6</v>
      </c>
      <c r="AF15" s="103">
        <f t="shared" si="14"/>
        <v>9.8768311605441225E-6</v>
      </c>
      <c r="AG15" s="103">
        <f t="shared" si="15"/>
        <v>6.8699382099218116E-6</v>
      </c>
      <c r="AH15" s="103">
        <f t="shared" si="16"/>
        <v>2.0609814629765431E-5</v>
      </c>
      <c r="AI15" s="105">
        <f>AE15*'COVID-19'!D13*1000*Hospital!$AI$3/1000</f>
        <v>40.282634009530447</v>
      </c>
      <c r="AJ15" s="101">
        <f>AF15*'COVID-19'!D13*1000*Hospital!$AI$3/1000</f>
        <v>53.461769990759073</v>
      </c>
      <c r="AK15" s="101">
        <f>AG15*'COVID-19'!D13*1000*Hospital!$AI$3/1000</f>
        <v>37.185920307797716</v>
      </c>
      <c r="AL15" s="101">
        <f>AH15*'COVID-19'!D13*1000*Hospital!$AI$3/1000</f>
        <v>111.55776092339313</v>
      </c>
      <c r="AM15" s="101">
        <f t="shared" si="17"/>
        <v>35.851544268482101</v>
      </c>
      <c r="AN15" s="101">
        <f t="shared" si="18"/>
        <v>47.580975291775573</v>
      </c>
      <c r="AO15" s="101">
        <f t="shared" si="19"/>
        <v>33.095469073939967</v>
      </c>
      <c r="AP15" s="101">
        <f t="shared" si="20"/>
        <v>99.286407221819886</v>
      </c>
      <c r="AQ15" s="101">
        <f t="shared" si="4"/>
        <v>4.4310897410483499</v>
      </c>
      <c r="AR15" s="101">
        <f t="shared" si="21"/>
        <v>5.8807946989834976</v>
      </c>
      <c r="AS15" s="101">
        <f t="shared" si="22"/>
        <v>4.090451233857749</v>
      </c>
      <c r="AT15" s="101">
        <f t="shared" si="23"/>
        <v>12.271353701573243</v>
      </c>
      <c r="AU15" s="74"/>
      <c r="AV15" s="29" t="s">
        <v>352</v>
      </c>
      <c r="AW15" s="86">
        <v>6</v>
      </c>
    </row>
    <row r="16" spans="1:49" ht="15">
      <c r="A16" s="2" t="s">
        <v>32</v>
      </c>
      <c r="B16" s="72">
        <v>0</v>
      </c>
      <c r="C16" s="82">
        <v>67.144116886363619</v>
      </c>
      <c r="D16" s="31">
        <v>2</v>
      </c>
      <c r="E16" s="103">
        <f>$AW$13*1000000000*('COVID-19'!D14/'COVID-19'!$D$195)*$AW$9/'COVID-19'!D14/1000</f>
        <v>2.3019625858850177E-4</v>
      </c>
      <c r="F16" s="103">
        <f>$AW$14*1000000000*('COVID-19'!D14/'COVID-19'!$D$195)*$AW$9/'COVID-19'!D14/1000</f>
        <v>3.0550880626326813E-4</v>
      </c>
      <c r="G16" s="103">
        <f>0.25*'COVID-19'!D14*1000*$AW$9/'COVID-19'!D14/1000/$AW$15</f>
        <v>2.1250000000000002E-4</v>
      </c>
      <c r="H16" s="103">
        <f>0.75*'COVID-19'!D14*1000*$AW$9/'COVID-19'!D14/1000/$AW$15</f>
        <v>6.3750000000000005E-4</v>
      </c>
      <c r="I16" s="73">
        <v>86.3</v>
      </c>
      <c r="J16" s="160">
        <f t="shared" si="0"/>
        <v>1.3736126780188317E-4</v>
      </c>
      <c r="K16" s="160">
        <f t="shared" si="1"/>
        <v>1.8230129894499756E-4</v>
      </c>
      <c r="L16" s="160">
        <f t="shared" si="2"/>
        <v>1.2680166735498007E-4</v>
      </c>
      <c r="M16" s="160">
        <f t="shared" si="3"/>
        <v>3.8040500206494023E-4</v>
      </c>
      <c r="N16" s="100">
        <f>J16*'COVID-19'!D14*1000*Hospital!$AI$3/1000</f>
        <v>837.03068941156039</v>
      </c>
      <c r="O16" s="101">
        <f>K16*'COVID-19'!D14*1000*Hospital!$AI$3/1000</f>
        <v>1110.8792484111177</v>
      </c>
      <c r="P16" s="101">
        <f>L16*'COVID-19'!D14*1000*Hospital!$AI$3/1000</f>
        <v>772.68424165796193</v>
      </c>
      <c r="Q16" s="101">
        <f>M16*'COVID-19'!D14*1000*Hospital!$AI$3/1000</f>
        <v>2318.0527249738857</v>
      </c>
      <c r="R16" s="101">
        <f t="shared" si="5"/>
        <v>644.51363084690149</v>
      </c>
      <c r="S16" s="101">
        <f t="shared" si="6"/>
        <v>855.37702127656075</v>
      </c>
      <c r="T16" s="101">
        <f t="shared" si="7"/>
        <v>594.96686607663071</v>
      </c>
      <c r="U16" s="101">
        <f t="shared" si="8"/>
        <v>1784.900598229892</v>
      </c>
      <c r="V16" s="101">
        <f t="shared" si="9"/>
        <v>192.51705856465887</v>
      </c>
      <c r="W16" s="101">
        <f t="shared" si="10"/>
        <v>255.50222713455707</v>
      </c>
      <c r="X16" s="101">
        <f t="shared" si="11"/>
        <v>177.71737558133125</v>
      </c>
      <c r="Y16" s="101">
        <f t="shared" si="12"/>
        <v>533.15212674399368</v>
      </c>
      <c r="Z16" s="102">
        <f>$AW$13*1000000000*('COVID-19'!D14/'COVID-19'!$D$195)*$AW$11/'COVID-19'!D14/1000</f>
        <v>2.9338738839711009E-4</v>
      </c>
      <c r="AA16" s="103">
        <f>$AW$14*1000000000*('COVID-19'!D14/'COVID-19'!$D$195)*$AW$11/'COVID-19'!D14/1000</f>
        <v>3.8937396876691037E-4</v>
      </c>
      <c r="AB16" s="103">
        <f>0.25*'COVID-19'!D14*1000*$AW$11/'COVID-19'!D14/1000/$AW$15</f>
        <v>2.7083333333333332E-4</v>
      </c>
      <c r="AC16" s="103">
        <f>0.75*'COVID-19'!D14*1000*$AW$11/'COVID-19'!D14/1000/$AW$15</f>
        <v>8.1249999999999996E-4</v>
      </c>
      <c r="AD16" s="73">
        <v>80</v>
      </c>
      <c r="AE16" s="104">
        <f t="shared" si="13"/>
        <v>1.6228809501051791E-4</v>
      </c>
      <c r="AF16" s="103">
        <f t="shared" si="14"/>
        <v>2.153833536714124E-4</v>
      </c>
      <c r="AG16" s="103">
        <f t="shared" si="15"/>
        <v>1.4981225325378785E-4</v>
      </c>
      <c r="AH16" s="103">
        <f t="shared" si="16"/>
        <v>4.4943675976136347E-4</v>
      </c>
      <c r="AI16" s="105">
        <f>AE16*'COVID-19'!D14*1000*Hospital!$AI$3/1000</f>
        <v>988.92590483268907</v>
      </c>
      <c r="AJ16" s="101">
        <f>AF16*'COVID-19'!D14*1000*Hospital!$AI$3/1000</f>
        <v>1312.4695184917668</v>
      </c>
      <c r="AK16" s="101">
        <f>AG16*'COVID-19'!D14*1000*Hospital!$AI$3/1000</f>
        <v>912.90256438356892</v>
      </c>
      <c r="AL16" s="101">
        <f>AH16*'COVID-19'!D14*1000*Hospital!$AI$3/1000</f>
        <v>2738.7076931507067</v>
      </c>
      <c r="AM16" s="101">
        <f t="shared" si="17"/>
        <v>880.14405530109332</v>
      </c>
      <c r="AN16" s="101">
        <f t="shared" si="18"/>
        <v>1168.0978714576725</v>
      </c>
      <c r="AO16" s="101">
        <f t="shared" si="19"/>
        <v>812.48328230137633</v>
      </c>
      <c r="AP16" s="101">
        <f t="shared" si="20"/>
        <v>2437.4498469041291</v>
      </c>
      <c r="AQ16" s="101">
        <f t="shared" si="4"/>
        <v>108.7818495315958</v>
      </c>
      <c r="AR16" s="101">
        <f t="shared" si="21"/>
        <v>144.37164703409434</v>
      </c>
      <c r="AS16" s="101">
        <f t="shared" si="22"/>
        <v>100.41928208219258</v>
      </c>
      <c r="AT16" s="101">
        <f t="shared" si="23"/>
        <v>301.25784624657774</v>
      </c>
      <c r="AU16" s="74"/>
      <c r="AV16" s="29" t="s">
        <v>272</v>
      </c>
      <c r="AW16" s="87">
        <v>77</v>
      </c>
    </row>
    <row r="17" spans="1:49" ht="15">
      <c r="A17" s="2" t="s">
        <v>33</v>
      </c>
      <c r="B17" s="72">
        <v>0</v>
      </c>
      <c r="C17" s="77">
        <v>0.75612220000000008</v>
      </c>
      <c r="D17" s="31">
        <v>2</v>
      </c>
      <c r="E17" s="103">
        <f>$AW$13*1000000000*('COVID-19'!D15/'COVID-19'!$D$195)*$AW$9/'COVID-19'!D15/1000</f>
        <v>2.3019625858850174E-4</v>
      </c>
      <c r="F17" s="103">
        <f>$AW$14*1000000000*('COVID-19'!D15/'COVID-19'!$D$195)*$AW$9/'COVID-19'!D15/1000</f>
        <v>3.0550880626326819E-4</v>
      </c>
      <c r="G17" s="103">
        <f>0.25*'COVID-19'!D15*1000*$AW$9/'COVID-19'!D15/1000/$AW$15</f>
        <v>2.1250000000000002E-4</v>
      </c>
      <c r="H17" s="103">
        <f>0.75*'COVID-19'!D15*1000*$AW$9/'COVID-19'!D15/1000/$AW$15</f>
        <v>6.3750000000000005E-4</v>
      </c>
      <c r="I17" s="73">
        <v>86.3</v>
      </c>
      <c r="J17" s="160">
        <f t="shared" si="0"/>
        <v>5.4752950309728901E-6</v>
      </c>
      <c r="K17" s="160">
        <f t="shared" si="1"/>
        <v>7.266629175941287E-6</v>
      </c>
      <c r="L17" s="160">
        <f t="shared" si="2"/>
        <v>5.0543835995250009E-6</v>
      </c>
      <c r="M17" s="160">
        <f t="shared" si="3"/>
        <v>1.5163150798575003E-5</v>
      </c>
      <c r="N17" s="100">
        <f>J17*'COVID-19'!D15*1000*Hospital!$AI$3/1000</f>
        <v>1.2940424410243561</v>
      </c>
      <c r="O17" s="101">
        <f>K17*'COVID-19'!D15*1000*Hospital!$AI$3/1000</f>
        <v>1.717410021498516</v>
      </c>
      <c r="P17" s="101">
        <f>L17*'COVID-19'!D15*1000*Hospital!$AI$3/1000</f>
        <v>1.1945633712893504</v>
      </c>
      <c r="Q17" s="101">
        <f>M17*'COVID-19'!D15*1000*Hospital!$AI$3/1000</f>
        <v>3.5836901138680513</v>
      </c>
      <c r="R17" s="101">
        <f t="shared" si="5"/>
        <v>0.99641267958875412</v>
      </c>
      <c r="S17" s="101">
        <f t="shared" si="6"/>
        <v>1.3224057165538574</v>
      </c>
      <c r="T17" s="101">
        <f t="shared" si="7"/>
        <v>0.91981379589279977</v>
      </c>
      <c r="U17" s="101">
        <f t="shared" si="8"/>
        <v>2.7594413876783994</v>
      </c>
      <c r="V17" s="101">
        <f t="shared" si="9"/>
        <v>0.29762976143560188</v>
      </c>
      <c r="W17" s="101">
        <f t="shared" si="10"/>
        <v>0.39500430494465866</v>
      </c>
      <c r="X17" s="101">
        <f t="shared" si="11"/>
        <v>0.27474957539655059</v>
      </c>
      <c r="Y17" s="101">
        <f t="shared" si="12"/>
        <v>0.82424872618965184</v>
      </c>
      <c r="Z17" s="102">
        <f>$AW$13*1000000000*('COVID-19'!D15/'COVID-19'!$D$195)*$AW$11/'COVID-19'!D15/1000</f>
        <v>2.9338738839711003E-4</v>
      </c>
      <c r="AA17" s="103">
        <f>$AW$14*1000000000*('COVID-19'!D15/'COVID-19'!$D$195)*$AW$11/'COVID-19'!D15/1000</f>
        <v>3.8937396876691043E-4</v>
      </c>
      <c r="AB17" s="103">
        <f>0.25*'COVID-19'!D15*1000*$AW$11/'COVID-19'!D15/1000/$AW$15</f>
        <v>2.7083333333333332E-4</v>
      </c>
      <c r="AC17" s="103">
        <f>0.75*'COVID-19'!D15*1000*$AW$11/'COVID-19'!D15/1000/$AW$15</f>
        <v>8.1249999999999996E-4</v>
      </c>
      <c r="AD17" s="73">
        <v>80</v>
      </c>
      <c r="AE17" s="104">
        <f t="shared" si="13"/>
        <v>6.4688919548903793E-6</v>
      </c>
      <c r="AF17" s="103">
        <f t="shared" si="14"/>
        <v>8.5852979153647086E-6</v>
      </c>
      <c r="AG17" s="103">
        <f t="shared" si="15"/>
        <v>5.9715981000000009E-6</v>
      </c>
      <c r="AH17" s="103">
        <f t="shared" si="16"/>
        <v>1.7914794300000002E-5</v>
      </c>
      <c r="AI17" s="105">
        <f>AE17*'COVID-19'!D15*1000*Hospital!$AI$3/1000</f>
        <v>1.5288711729095159</v>
      </c>
      <c r="AJ17" s="101">
        <f>AF17*'COVID-19'!D15*1000*Hospital!$AI$3/1000</f>
        <v>2.029066892007426</v>
      </c>
      <c r="AK17" s="101">
        <f>AG17*'COVID-19'!D15*1000*Hospital!$AI$3/1000</f>
        <v>1.4113397247869088</v>
      </c>
      <c r="AL17" s="101">
        <f>AH17*'COVID-19'!D15*1000*Hospital!$AI$3/1000</f>
        <v>4.2340191743607267</v>
      </c>
      <c r="AM17" s="101">
        <f t="shared" si="17"/>
        <v>1.3606953438894691</v>
      </c>
      <c r="AN17" s="101">
        <f t="shared" si="18"/>
        <v>1.8058695338866091</v>
      </c>
      <c r="AO17" s="101">
        <f t="shared" si="19"/>
        <v>1.2560923550603489</v>
      </c>
      <c r="AP17" s="101">
        <f t="shared" si="20"/>
        <v>3.7682770651810467</v>
      </c>
      <c r="AQ17" s="101">
        <f t="shared" si="4"/>
        <v>0.16817582902004674</v>
      </c>
      <c r="AR17" s="101">
        <f t="shared" si="21"/>
        <v>0.22319735812081684</v>
      </c>
      <c r="AS17" s="101">
        <f t="shared" si="22"/>
        <v>0.15524736972655998</v>
      </c>
      <c r="AT17" s="101">
        <f t="shared" si="23"/>
        <v>0.46574210917967995</v>
      </c>
      <c r="AU17" s="74"/>
      <c r="AV17" s="29" t="s">
        <v>273</v>
      </c>
      <c r="AW17" s="87">
        <v>23</v>
      </c>
    </row>
    <row r="18" spans="1:49" ht="15">
      <c r="A18" s="2" t="s">
        <v>34</v>
      </c>
      <c r="B18" s="72">
        <v>0</v>
      </c>
      <c r="C18" s="77">
        <v>10.264701499999999</v>
      </c>
      <c r="D18" s="31">
        <v>2</v>
      </c>
      <c r="E18" s="103">
        <f>$AW$13*1000000000*('COVID-19'!D16/'COVID-19'!$D$195)*$AW$9/'COVID-19'!D16/1000</f>
        <v>2.3019625858850177E-4</v>
      </c>
      <c r="F18" s="103">
        <f>$AW$14*1000000000*('COVID-19'!D16/'COVID-19'!$D$195)*$AW$9/'COVID-19'!D16/1000</f>
        <v>3.0550880626326813E-4</v>
      </c>
      <c r="G18" s="103">
        <f>0.25*'COVID-19'!D16*1000*$AW$9/'COVID-19'!D16/1000/$AW$15</f>
        <v>2.1249999999999999E-4</v>
      </c>
      <c r="H18" s="103">
        <f>0.75*'COVID-19'!D16*1000*$AW$9/'COVID-19'!D16/1000/$AW$15</f>
        <v>6.3749999999999994E-4</v>
      </c>
      <c r="I18" s="73">
        <v>86.3</v>
      </c>
      <c r="J18" s="160">
        <f t="shared" si="0"/>
        <v>2.4364978874781297E-5</v>
      </c>
      <c r="K18" s="160">
        <f t="shared" si="1"/>
        <v>3.233638833361991E-5</v>
      </c>
      <c r="L18" s="160">
        <f t="shared" si="2"/>
        <v>2.2491929463312497E-5</v>
      </c>
      <c r="M18" s="160">
        <f t="shared" si="3"/>
        <v>6.7475788389937495E-5</v>
      </c>
      <c r="N18" s="100">
        <f>J18*'COVID-19'!D16*1000*Hospital!$AI$3/1000</f>
        <v>24.916879343060877</v>
      </c>
      <c r="O18" s="101">
        <f>K18*'COVID-19'!D16*1000*Hospital!$AI$3/1000</f>
        <v>33.068852250601473</v>
      </c>
      <c r="P18" s="101">
        <f>L18*'COVID-19'!D16*1000*Hospital!$AI$3/1000</f>
        <v>23.001402771994972</v>
      </c>
      <c r="Q18" s="101">
        <f>M18*'COVID-19'!D16*1000*Hospital!$AI$3/1000</f>
        <v>69.004208315984926</v>
      </c>
      <c r="R18" s="101">
        <f t="shared" si="5"/>
        <v>19.185997094156875</v>
      </c>
      <c r="S18" s="101">
        <f t="shared" si="6"/>
        <v>25.463016232963138</v>
      </c>
      <c r="T18" s="101">
        <f t="shared" si="7"/>
        <v>17.711080134436131</v>
      </c>
      <c r="U18" s="101">
        <f t="shared" si="8"/>
        <v>53.133240403308392</v>
      </c>
      <c r="V18" s="101">
        <f t="shared" si="9"/>
        <v>5.7308822489040017</v>
      </c>
      <c r="W18" s="101">
        <f t="shared" si="10"/>
        <v>7.6058360176383397</v>
      </c>
      <c r="X18" s="101">
        <f t="shared" si="11"/>
        <v>5.2903226375588437</v>
      </c>
      <c r="Y18" s="101">
        <f t="shared" si="12"/>
        <v>15.870967912676534</v>
      </c>
      <c r="Z18" s="102">
        <f>$AW$13*1000000000*('COVID-19'!D16/'COVID-19'!$D$195)*$AW$11/'COVID-19'!D16/1000</f>
        <v>2.9338738839711009E-4</v>
      </c>
      <c r="AA18" s="103">
        <f>$AW$14*1000000000*('COVID-19'!D16/'COVID-19'!$D$195)*$AW$11/'COVID-19'!D16/1000</f>
        <v>3.8937396876691037E-4</v>
      </c>
      <c r="AB18" s="103">
        <f>0.25*'COVID-19'!D16*1000*$AW$11/'COVID-19'!D16/1000/$AW$15</f>
        <v>2.7083333333333327E-4</v>
      </c>
      <c r="AC18" s="103">
        <f>0.75*'COVID-19'!D16*1000*$AW$11/'COVID-19'!D16/1000/$AW$15</f>
        <v>8.1249999999999985E-4</v>
      </c>
      <c r="AD18" s="73">
        <v>80</v>
      </c>
      <c r="AE18" s="104">
        <f t="shared" si="13"/>
        <v>2.8786469940440947E-5</v>
      </c>
      <c r="AF18" s="103">
        <f t="shared" si="14"/>
        <v>3.8204443990371834E-5</v>
      </c>
      <c r="AG18" s="103">
        <f t="shared" si="15"/>
        <v>2.6573519916666659E-5</v>
      </c>
      <c r="AH18" s="103">
        <f t="shared" si="16"/>
        <v>7.9720559749999988E-5</v>
      </c>
      <c r="AI18" s="105">
        <f>AE18*'COVID-19'!D16*1000*Hospital!$AI$3/1000</f>
        <v>29.438523296279861</v>
      </c>
      <c r="AJ18" s="101">
        <f>AF18*'COVID-19'!D16*1000*Hospital!$AI$3/1000</f>
        <v>39.069827483499793</v>
      </c>
      <c r="AK18" s="101">
        <f>AG18*'COVID-19'!D16*1000*Hospital!$AI$3/1000</f>
        <v>27.175446893957204</v>
      </c>
      <c r="AL18" s="101">
        <f>AH18*'COVID-19'!D16*1000*Hospital!$AI$3/1000</f>
        <v>81.526340681871631</v>
      </c>
      <c r="AM18" s="101">
        <f t="shared" si="17"/>
        <v>26.200285733689075</v>
      </c>
      <c r="AN18" s="101">
        <f t="shared" si="18"/>
        <v>34.772146460314815</v>
      </c>
      <c r="AO18" s="101">
        <f t="shared" si="19"/>
        <v>24.186147735621912</v>
      </c>
      <c r="AP18" s="101">
        <f t="shared" si="20"/>
        <v>72.558443206865746</v>
      </c>
      <c r="AQ18" s="101">
        <f t="shared" si="4"/>
        <v>3.2382375625907849</v>
      </c>
      <c r="AR18" s="101">
        <f t="shared" si="21"/>
        <v>4.2976810231849774</v>
      </c>
      <c r="AS18" s="101">
        <f t="shared" si="22"/>
        <v>2.9892991583352928</v>
      </c>
      <c r="AT18" s="101">
        <f t="shared" si="23"/>
        <v>8.9678974750058789</v>
      </c>
      <c r="AU18" s="74"/>
      <c r="AV18" s="29" t="s">
        <v>283</v>
      </c>
      <c r="AW18" s="88">
        <v>89</v>
      </c>
    </row>
    <row r="19" spans="1:49" ht="15">
      <c r="A19" s="2" t="s">
        <v>35</v>
      </c>
      <c r="B19" s="72">
        <v>0</v>
      </c>
      <c r="C19" s="77">
        <v>87.030529700000002</v>
      </c>
      <c r="D19" s="31">
        <v>2</v>
      </c>
      <c r="E19" s="103">
        <f>$AW$13*1000000000*('COVID-19'!D17/'COVID-19'!$D$195)*$AW$9/'COVID-19'!D17/1000</f>
        <v>2.3019625858850177E-4</v>
      </c>
      <c r="F19" s="103">
        <f>$AW$14*1000000000*('COVID-19'!D17/'COVID-19'!$D$195)*$AW$9/'COVID-19'!D17/1000</f>
        <v>3.0550880626326819E-4</v>
      </c>
      <c r="G19" s="103">
        <f>0.25*'COVID-19'!D17*1000*$AW$9/'COVID-19'!D17/1000/$AW$15</f>
        <v>2.1250000000000002E-4</v>
      </c>
      <c r="H19" s="103">
        <f>0.75*'COVID-19'!D17*1000*$AW$9/'COVID-19'!D17/1000/$AW$15</f>
        <v>6.3750000000000005E-4</v>
      </c>
      <c r="I19" s="73">
        <v>86.3</v>
      </c>
      <c r="J19" s="160">
        <f t="shared" si="0"/>
        <v>1.7686749044410816E-4</v>
      </c>
      <c r="K19" s="160">
        <f t="shared" si="1"/>
        <v>2.3473264163233665E-4</v>
      </c>
      <c r="L19" s="160">
        <f t="shared" si="2"/>
        <v>1.6327086265358751E-4</v>
      </c>
      <c r="M19" s="160">
        <f t="shared" si="3"/>
        <v>4.898125879607626E-4</v>
      </c>
      <c r="N19" s="100">
        <f>J19*'COVID-19'!D17*1000*Hospital!$AI$3/1000</f>
        <v>17506.046922273141</v>
      </c>
      <c r="O19" s="101">
        <f>K19*'COVID-19'!D17*1000*Hospital!$AI$3/1000</f>
        <v>23233.442326154174</v>
      </c>
      <c r="P19" s="101">
        <f>L19*'COVID-19'!D17*1000*Hospital!$AI$3/1000</f>
        <v>16160.27555701054</v>
      </c>
      <c r="Q19" s="101">
        <f>M19*'COVID-19'!D17*1000*Hospital!$AI$3/1000</f>
        <v>48480.826671031631</v>
      </c>
      <c r="R19" s="101">
        <f t="shared" si="5"/>
        <v>13479.656130150319</v>
      </c>
      <c r="S19" s="101">
        <f t="shared" si="6"/>
        <v>17889.750591138712</v>
      </c>
      <c r="T19" s="101">
        <f t="shared" si="7"/>
        <v>12443.412178898116</v>
      </c>
      <c r="U19" s="101">
        <f t="shared" si="8"/>
        <v>37330.236536694356</v>
      </c>
      <c r="V19" s="101">
        <f t="shared" si="9"/>
        <v>4026.3907921228224</v>
      </c>
      <c r="W19" s="101">
        <f t="shared" si="10"/>
        <v>5343.6917350154599</v>
      </c>
      <c r="X19" s="101">
        <f t="shared" si="11"/>
        <v>3716.8633781124245</v>
      </c>
      <c r="Y19" s="101">
        <f t="shared" si="12"/>
        <v>11150.590134337275</v>
      </c>
      <c r="Z19" s="102">
        <f>$AW$13*1000000000*('COVID-19'!D17/'COVID-19'!$D$195)*$AW$11/'COVID-19'!D17/1000</f>
        <v>2.9338738839711003E-4</v>
      </c>
      <c r="AA19" s="103">
        <f>$AW$14*1000000000*('COVID-19'!D17/'COVID-19'!$D$195)*$AW$11/'COVID-19'!D17/1000</f>
        <v>3.8937396876691043E-4</v>
      </c>
      <c r="AB19" s="103">
        <f>0.25*'COVID-19'!D17*1000*$AW$11/'COVID-19'!D17/1000/$AW$15</f>
        <v>2.7083333333333327E-4</v>
      </c>
      <c r="AC19" s="103">
        <f>0.75*'COVID-19'!D17*1000*$AW$11/'COVID-19'!D17/1000/$AW$15</f>
        <v>8.1249999999999996E-4</v>
      </c>
      <c r="AD19" s="73">
        <v>80</v>
      </c>
      <c r="AE19" s="104">
        <f t="shared" si="13"/>
        <v>2.0896347677035472E-4</v>
      </c>
      <c r="AF19" s="103">
        <f t="shared" si="14"/>
        <v>2.7732936552567433E-4</v>
      </c>
      <c r="AG19" s="103">
        <f t="shared" si="15"/>
        <v>1.9289948101666661E-4</v>
      </c>
      <c r="AH19" s="103">
        <f t="shared" si="16"/>
        <v>5.7869844305E-4</v>
      </c>
      <c r="AI19" s="105">
        <f>AE19*'COVID-19'!D17*1000*Hospital!$AI$3/1000</f>
        <v>20682.853701365577</v>
      </c>
      <c r="AJ19" s="101">
        <f>AF19*'COVID-19'!D17*1000*Hospital!$AI$3/1000</f>
        <v>27449.594459819073</v>
      </c>
      <c r="AK19" s="101">
        <f>AG19*'COVID-19'!D17*1000*Hospital!$AI$3/1000</f>
        <v>19092.866402302679</v>
      </c>
      <c r="AL19" s="101">
        <f>AH19*'COVID-19'!D17*1000*Hospital!$AI$3/1000</f>
        <v>57278.599206908053</v>
      </c>
      <c r="AM19" s="101">
        <f t="shared" si="17"/>
        <v>18407.739794215366</v>
      </c>
      <c r="AN19" s="101">
        <f t="shared" si="18"/>
        <v>24430.139069238976</v>
      </c>
      <c r="AO19" s="101">
        <f t="shared" si="19"/>
        <v>16992.651098049384</v>
      </c>
      <c r="AP19" s="101">
        <f t="shared" si="20"/>
        <v>50977.953294148167</v>
      </c>
      <c r="AQ19" s="101">
        <f t="shared" si="4"/>
        <v>2275.1139071502134</v>
      </c>
      <c r="AR19" s="101">
        <f t="shared" si="21"/>
        <v>3019.4553905800981</v>
      </c>
      <c r="AS19" s="101">
        <f t="shared" si="22"/>
        <v>2100.2153042532946</v>
      </c>
      <c r="AT19" s="101">
        <f t="shared" si="23"/>
        <v>6300.6459127598864</v>
      </c>
      <c r="AU19" s="74"/>
      <c r="AV19" s="174" t="s">
        <v>284</v>
      </c>
      <c r="AW19" s="88">
        <v>11</v>
      </c>
    </row>
    <row r="20" spans="1:49" ht="15">
      <c r="A20" s="2" t="s">
        <v>36</v>
      </c>
      <c r="B20" s="72">
        <v>0</v>
      </c>
      <c r="C20" s="77">
        <v>4.0733527999999994</v>
      </c>
      <c r="D20" s="31">
        <v>2</v>
      </c>
      <c r="E20" s="103">
        <f>$AW$13*1000000000*('COVID-19'!D18/'COVID-19'!$D$195)*$AW$9/'COVID-19'!D18/1000</f>
        <v>2.3019625858850177E-4</v>
      </c>
      <c r="F20" s="103">
        <f>$AW$14*1000000000*('COVID-19'!D18/'COVID-19'!$D$195)*$AW$9/'COVID-19'!D18/1000</f>
        <v>3.0550880626326819E-4</v>
      </c>
      <c r="G20" s="103">
        <f>0.25*'COVID-19'!D18*1000*$AW$9/'COVID-19'!D18/1000/$AW$15</f>
        <v>2.1250000000000002E-4</v>
      </c>
      <c r="H20" s="103">
        <f>0.75*'COVID-19'!D18*1000*$AW$9/'COVID-19'!D18/1000/$AW$15</f>
        <v>6.3750000000000015E-4</v>
      </c>
      <c r="I20" s="73">
        <v>86.3</v>
      </c>
      <c r="J20" s="160">
        <f t="shared" si="0"/>
        <v>1.2065284480922249E-5</v>
      </c>
      <c r="K20" s="160">
        <f t="shared" si="1"/>
        <v>1.6012643652833935E-5</v>
      </c>
      <c r="L20" s="160">
        <f t="shared" si="2"/>
        <v>1.11377698661E-5</v>
      </c>
      <c r="M20" s="160">
        <f t="shared" si="3"/>
        <v>3.34133095983E-5</v>
      </c>
      <c r="N20" s="100">
        <f>J20*'COVID-19'!D18*1000*Hospital!$AI$3/1000</f>
        <v>2.0837949328068315</v>
      </c>
      <c r="O20" s="101">
        <f>K20*'COVID-19'!D18*1000*Hospital!$AI$3/1000</f>
        <v>2.765543220914283</v>
      </c>
      <c r="P20" s="101">
        <f>L20*'COVID-19'!D18*1000*Hospital!$AI$3/1000</f>
        <v>1.923603910578805</v>
      </c>
      <c r="Q20" s="101">
        <f>M20*'COVID-19'!D18*1000*Hospital!$AI$3/1000</f>
        <v>5.7708117317364138</v>
      </c>
      <c r="R20" s="101">
        <f t="shared" si="5"/>
        <v>1.6045220982612602</v>
      </c>
      <c r="S20" s="101">
        <f t="shared" si="6"/>
        <v>2.1294682801039979</v>
      </c>
      <c r="T20" s="101">
        <f t="shared" si="7"/>
        <v>1.4811750111456796</v>
      </c>
      <c r="U20" s="101">
        <f t="shared" si="8"/>
        <v>4.4435250334370382</v>
      </c>
      <c r="V20" s="101">
        <f t="shared" si="9"/>
        <v>0.47927283454557129</v>
      </c>
      <c r="W20" s="101">
        <f t="shared" si="10"/>
        <v>0.63607494081028504</v>
      </c>
      <c r="X20" s="101">
        <f t="shared" si="11"/>
        <v>0.44242889943312513</v>
      </c>
      <c r="Y20" s="101">
        <f t="shared" si="12"/>
        <v>1.3272866982993754</v>
      </c>
      <c r="Z20" s="102">
        <f>$AW$13*1000000000*('COVID-19'!D18/'COVID-19'!$D$195)*$AW$11/'COVID-19'!D18/1000</f>
        <v>2.9338738839711009E-4</v>
      </c>
      <c r="AA20" s="103">
        <f>$AW$14*1000000000*('COVID-19'!D18/'COVID-19'!$D$195)*$AW$11/'COVID-19'!D18/1000</f>
        <v>3.8937396876691043E-4</v>
      </c>
      <c r="AB20" s="103">
        <f>0.25*'COVID-19'!D18*1000*$AW$11/'COVID-19'!D18/1000/$AW$15</f>
        <v>2.7083333333333332E-4</v>
      </c>
      <c r="AC20" s="103">
        <f>0.75*'COVID-19'!D18*1000*$AW$11/'COVID-19'!D18/1000/$AW$15</f>
        <v>8.1249999999999996E-4</v>
      </c>
      <c r="AD20" s="73">
        <v>80</v>
      </c>
      <c r="AE20" s="104">
        <f t="shared" si="13"/>
        <v>1.4254760934450207E-5</v>
      </c>
      <c r="AF20" s="103">
        <f t="shared" si="14"/>
        <v>1.8918443867661021E-5</v>
      </c>
      <c r="AG20" s="103">
        <f t="shared" si="15"/>
        <v>1.3158931066666667E-5</v>
      </c>
      <c r="AH20" s="103">
        <f t="shared" si="16"/>
        <v>3.9476793199999992E-5</v>
      </c>
      <c r="AI20" s="105">
        <f>AE20*'COVID-19'!D18*1000*Hospital!$AI$3/1000</f>
        <v>2.4619393476008282</v>
      </c>
      <c r="AJ20" s="101">
        <f>AF20*'COVID-19'!D18*1000*Hospital!$AI$3/1000</f>
        <v>3.267403891748863</v>
      </c>
      <c r="AK20" s="101">
        <f>AG20*'COVID-19'!D18*1000*Hospital!$AI$3/1000</f>
        <v>2.2726786029149988</v>
      </c>
      <c r="AL20" s="101">
        <f>AH20*'COVID-19'!D18*1000*Hospital!$AI$3/1000</f>
        <v>6.8180358087449946</v>
      </c>
      <c r="AM20" s="101">
        <f t="shared" si="17"/>
        <v>2.1911260193647371</v>
      </c>
      <c r="AN20" s="101">
        <f t="shared" si="18"/>
        <v>2.907989463656488</v>
      </c>
      <c r="AO20" s="101">
        <f t="shared" si="19"/>
        <v>2.0226839565943489</v>
      </c>
      <c r="AP20" s="101">
        <f t="shared" si="20"/>
        <v>6.0680518697830452</v>
      </c>
      <c r="AQ20" s="101">
        <f t="shared" si="4"/>
        <v>0.27081332823609111</v>
      </c>
      <c r="AR20" s="101">
        <f t="shared" si="21"/>
        <v>0.35941442809237495</v>
      </c>
      <c r="AS20" s="101">
        <f t="shared" si="22"/>
        <v>0.24999464632064985</v>
      </c>
      <c r="AT20" s="101">
        <f t="shared" si="23"/>
        <v>0.74998393896194937</v>
      </c>
      <c r="AU20" s="74"/>
      <c r="AV20" s="31"/>
    </row>
    <row r="21" spans="1:49" ht="15">
      <c r="A21" s="2" t="s">
        <v>37</v>
      </c>
      <c r="B21" s="72">
        <v>0</v>
      </c>
      <c r="C21" s="82">
        <v>33.103088668679256</v>
      </c>
      <c r="D21" s="31">
        <v>2</v>
      </c>
      <c r="E21" s="103">
        <f>$AW$13*1000000000*('COVID-19'!D19/'COVID-19'!$D$195)*$AW$9/'COVID-19'!D19/1000</f>
        <v>2.3019625858850177E-4</v>
      </c>
      <c r="F21" s="103">
        <f>$AW$14*1000000000*('COVID-19'!D19/'COVID-19'!$D$195)*$AW$9/'COVID-19'!D19/1000</f>
        <v>3.0550880626326813E-4</v>
      </c>
      <c r="G21" s="103">
        <f>0.25*'COVID-19'!D19*1000*$AW$9/'COVID-19'!D19/1000/$AW$15</f>
        <v>2.1250000000000002E-4</v>
      </c>
      <c r="H21" s="103">
        <f>0.75*'COVID-19'!D19*1000*$AW$9/'COVID-19'!D19/1000/$AW$15</f>
        <v>6.3750000000000015E-4</v>
      </c>
      <c r="I21" s="73">
        <v>86.3</v>
      </c>
      <c r="J21" s="160">
        <f t="shared" si="0"/>
        <v>6.973557520759432E-5</v>
      </c>
      <c r="K21" s="160">
        <f t="shared" si="1"/>
        <v>9.2550732433227593E-5</v>
      </c>
      <c r="L21" s="160">
        <f t="shared" si="2"/>
        <v>6.4374676732274172E-5</v>
      </c>
      <c r="M21" s="160">
        <f t="shared" si="3"/>
        <v>1.9312403019682253E-4</v>
      </c>
      <c r="N21" s="100">
        <f>J21*'COVID-19'!D19*1000*Hospital!$AI$3/1000</f>
        <v>396.0312549889764</v>
      </c>
      <c r="O21" s="101">
        <f>K21*'COVID-19'!D19*1000*Hospital!$AI$3/1000</f>
        <v>525.59948930755388</v>
      </c>
      <c r="P21" s="101">
        <f>L21*'COVID-19'!D19*1000*Hospital!$AI$3/1000</f>
        <v>365.58648781340833</v>
      </c>
      <c r="Q21" s="101">
        <f>M21*'COVID-19'!D19*1000*Hospital!$AI$3/1000</f>
        <v>1096.7594634402251</v>
      </c>
      <c r="R21" s="101">
        <f t="shared" si="5"/>
        <v>304.94406634151181</v>
      </c>
      <c r="S21" s="101">
        <f t="shared" si="6"/>
        <v>404.71160676681649</v>
      </c>
      <c r="T21" s="101">
        <f t="shared" si="7"/>
        <v>281.50159561632444</v>
      </c>
      <c r="U21" s="101">
        <f t="shared" si="8"/>
        <v>844.50478684897325</v>
      </c>
      <c r="V21" s="101">
        <f t="shared" si="9"/>
        <v>91.087188647464572</v>
      </c>
      <c r="W21" s="101">
        <f t="shared" si="10"/>
        <v>120.88788254073739</v>
      </c>
      <c r="X21" s="101">
        <f t="shared" si="11"/>
        <v>84.084892197083917</v>
      </c>
      <c r="Y21" s="101">
        <f t="shared" si="12"/>
        <v>252.25467659125178</v>
      </c>
      <c r="Z21" s="102">
        <f>$AW$13*1000000000*('COVID-19'!D19/'COVID-19'!$D$195)*$AW$11/'COVID-19'!D19/1000</f>
        <v>2.9338738839711003E-4</v>
      </c>
      <c r="AA21" s="103">
        <f>$AW$14*1000000000*('COVID-19'!D19/'COVID-19'!$D$195)*$AW$11/'COVID-19'!D19/1000</f>
        <v>3.8937396876691037E-4</v>
      </c>
      <c r="AB21" s="103">
        <f>0.25*'COVID-19'!D19*1000*$AW$11/'COVID-19'!D19/1000/$AW$15</f>
        <v>2.7083333333333332E-4</v>
      </c>
      <c r="AC21" s="103">
        <f>0.75*'COVID-19'!D19*1000*$AW$11/'COVID-19'!D19/1000/$AW$15</f>
        <v>8.1249999999999996E-4</v>
      </c>
      <c r="AD21" s="73">
        <v>80</v>
      </c>
      <c r="AE21" s="104">
        <f t="shared" si="13"/>
        <v>8.2390428073407941E-5</v>
      </c>
      <c r="AF21" s="103">
        <f t="shared" si="14"/>
        <v>1.0934583160720322E-4</v>
      </c>
      <c r="AG21" s="103">
        <f t="shared" si="15"/>
        <v>7.6056692115471724E-5</v>
      </c>
      <c r="AH21" s="103">
        <f t="shared" si="16"/>
        <v>2.2817007634641514E-4</v>
      </c>
      <c r="AI21" s="105">
        <f>AE21*'COVID-19'!D19*1000*Hospital!$AI$3/1000</f>
        <v>467.89869491801898</v>
      </c>
      <c r="AJ21" s="101">
        <f>AF21*'COVID-19'!D19*1000*Hospital!$AI$3/1000</f>
        <v>620.97956158391389</v>
      </c>
      <c r="AK21" s="101">
        <f>AG21*'COVID-19'!D19*1000*Hospital!$AI$3/1000</f>
        <v>431.92914289635416</v>
      </c>
      <c r="AL21" s="101">
        <f>AH21*'COVID-19'!D19*1000*Hospital!$AI$3/1000</f>
        <v>1295.7874286890619</v>
      </c>
      <c r="AM21" s="101">
        <f t="shared" si="17"/>
        <v>416.42983847703692</v>
      </c>
      <c r="AN21" s="101">
        <f t="shared" si="18"/>
        <v>552.67180980968328</v>
      </c>
      <c r="AO21" s="101">
        <f t="shared" si="19"/>
        <v>384.41693717775519</v>
      </c>
      <c r="AP21" s="101">
        <f t="shared" si="20"/>
        <v>1153.2508115332651</v>
      </c>
      <c r="AQ21" s="101">
        <f t="shared" si="4"/>
        <v>51.468856440982087</v>
      </c>
      <c r="AR21" s="101">
        <f t="shared" si="21"/>
        <v>68.307751774230525</v>
      </c>
      <c r="AS21" s="101">
        <f t="shared" si="22"/>
        <v>47.512205718598963</v>
      </c>
      <c r="AT21" s="101">
        <f t="shared" si="23"/>
        <v>142.53661715579682</v>
      </c>
      <c r="AU21" s="74"/>
      <c r="AV21" s="43" t="s">
        <v>6</v>
      </c>
    </row>
    <row r="22" spans="1:49" ht="15">
      <c r="A22" s="2" t="s">
        <v>38</v>
      </c>
      <c r="B22" s="72">
        <v>0</v>
      </c>
      <c r="C22" s="77">
        <v>1.3500000000000001E-9</v>
      </c>
      <c r="D22" s="31">
        <v>2</v>
      </c>
      <c r="E22" s="103">
        <f>$AW$13*1000000000*('COVID-19'!D20/'COVID-19'!$D$195)*$AW$9/'COVID-19'!D20/1000</f>
        <v>2.301962585885018E-4</v>
      </c>
      <c r="F22" s="103">
        <f>$AW$14*1000000000*('COVID-19'!D20/'COVID-19'!$D$195)*$AW$9/'COVID-19'!D20/1000</f>
        <v>3.0550880626326819E-4</v>
      </c>
      <c r="G22" s="103">
        <f>0.25*'COVID-19'!D20*1000*$AW$9/'COVID-19'!D20/1000/$AW$15</f>
        <v>2.1250000000000002E-4</v>
      </c>
      <c r="H22" s="103">
        <f>0.75*'COVID-19'!D20*1000*$AW$9/'COVID-19'!D20/1000/$AW$15</f>
        <v>6.3750000000000015E-4</v>
      </c>
      <c r="I22" s="73">
        <v>86.3</v>
      </c>
      <c r="J22" s="160">
        <f t="shared" si="0"/>
        <v>3.9731874259194432E-6</v>
      </c>
      <c r="K22" s="160">
        <f t="shared" si="1"/>
        <v>5.2730819996633394E-6</v>
      </c>
      <c r="L22" s="160">
        <f t="shared" si="2"/>
        <v>3.6677500024757314E-6</v>
      </c>
      <c r="M22" s="160">
        <f t="shared" si="3"/>
        <v>1.1003250007427195E-5</v>
      </c>
      <c r="N22" s="100">
        <f>J22*'COVID-19'!D20*1000*Hospital!$AI$3/1000</f>
        <v>27.674677654023313</v>
      </c>
      <c r="O22" s="101">
        <f>K22*'COVID-19'!D20*1000*Hospital!$AI$3/1000</f>
        <v>36.728910303078749</v>
      </c>
      <c r="P22" s="101">
        <f>L22*'COVID-19'!D20*1000*Hospital!$AI$3/1000</f>
        <v>25.547196281728361</v>
      </c>
      <c r="Q22" s="101">
        <f>M22*'COVID-19'!D20*1000*Hospital!$AI$3/1000</f>
        <v>76.641588845185083</v>
      </c>
      <c r="R22" s="101">
        <f t="shared" si="5"/>
        <v>21.309501793597953</v>
      </c>
      <c r="S22" s="101">
        <f t="shared" si="6"/>
        <v>28.281260933370636</v>
      </c>
      <c r="T22" s="101">
        <f t="shared" si="7"/>
        <v>19.671341136930838</v>
      </c>
      <c r="U22" s="101">
        <f t="shared" si="8"/>
        <v>59.014023410792518</v>
      </c>
      <c r="V22" s="101">
        <f t="shared" si="9"/>
        <v>6.3651758604253619</v>
      </c>
      <c r="W22" s="101">
        <f t="shared" si="10"/>
        <v>8.4476493697081132</v>
      </c>
      <c r="X22" s="101">
        <f t="shared" si="11"/>
        <v>5.8758551447975229</v>
      </c>
      <c r="Y22" s="101">
        <f t="shared" si="12"/>
        <v>17.627565434392569</v>
      </c>
      <c r="Z22" s="102">
        <f>$AW$13*1000000000*('COVID-19'!D20/'COVID-19'!$D$195)*$AW$11/'COVID-19'!D20/1000</f>
        <v>2.9338738839711009E-4</v>
      </c>
      <c r="AA22" s="103">
        <f>$AW$14*1000000000*('COVID-19'!D20/'COVID-19'!$D$195)*$AW$11/'COVID-19'!D20/1000</f>
        <v>3.8937396876691048E-4</v>
      </c>
      <c r="AB22" s="103">
        <f>0.25*'COVID-19'!D20*1000*$AW$11/'COVID-19'!D20/1000/$AW$15</f>
        <v>2.7083333333333332E-4</v>
      </c>
      <c r="AC22" s="103">
        <f>0.75*'COVID-19'!D20*1000*$AW$11/'COVID-19'!D20/1000/$AW$15</f>
        <v>8.1249999999999996E-4</v>
      </c>
      <c r="AD22" s="73">
        <v>80</v>
      </c>
      <c r="AE22" s="104">
        <f t="shared" si="13"/>
        <v>4.6941982175223445E-6</v>
      </c>
      <c r="AF22" s="103">
        <f t="shared" si="14"/>
        <v>6.2299835044758071E-6</v>
      </c>
      <c r="AG22" s="103">
        <f t="shared" si="15"/>
        <v>4.3333333362583335E-6</v>
      </c>
      <c r="AH22" s="103">
        <f t="shared" si="16"/>
        <v>1.3000000008775E-5</v>
      </c>
      <c r="AI22" s="105">
        <f>AE22*'COVID-19'!D20*1000*Hospital!$AI$3/1000</f>
        <v>32.696776816150035</v>
      </c>
      <c r="AJ22" s="101">
        <f>AF22*'COVID-19'!D20*1000*Hospital!$AI$3/1000</f>
        <v>43.394073018428543</v>
      </c>
      <c r="AK22" s="101">
        <f>AG22*'COVID-19'!D20*1000*Hospital!$AI$3/1000</f>
        <v>30.183223289707009</v>
      </c>
      <c r="AL22" s="101">
        <f>AH22*'COVID-19'!D20*1000*Hospital!$AI$3/1000</f>
        <v>90.549669869121033</v>
      </c>
      <c r="AM22" s="101">
        <f t="shared" si="17"/>
        <v>29.100131366373532</v>
      </c>
      <c r="AN22" s="101">
        <f t="shared" si="18"/>
        <v>38.620724986401399</v>
      </c>
      <c r="AO22" s="101">
        <f t="shared" si="19"/>
        <v>26.863068727839234</v>
      </c>
      <c r="AP22" s="101">
        <f t="shared" si="20"/>
        <v>80.589206183517717</v>
      </c>
      <c r="AQ22" s="101">
        <f t="shared" si="4"/>
        <v>3.5966454497765041</v>
      </c>
      <c r="AR22" s="101">
        <f t="shared" si="21"/>
        <v>4.7733480320271395</v>
      </c>
      <c r="AS22" s="101">
        <f t="shared" si="22"/>
        <v>3.320154561867771</v>
      </c>
      <c r="AT22" s="101">
        <f t="shared" si="23"/>
        <v>9.9604636856033135</v>
      </c>
      <c r="AU22" s="74"/>
      <c r="AV22" s="31" t="s">
        <v>353</v>
      </c>
    </row>
    <row r="23" spans="1:49" ht="15">
      <c r="A23" s="2" t="s">
        <v>39</v>
      </c>
      <c r="B23" s="72">
        <v>0</v>
      </c>
      <c r="C23" s="77">
        <v>28.8488568</v>
      </c>
      <c r="D23" s="31">
        <v>2</v>
      </c>
      <c r="E23" s="103">
        <f>$AW$13*1000000000*('COVID-19'!D21/'COVID-19'!$D$195)*$AW$9/'COVID-19'!D21/1000</f>
        <v>2.3019625858850177E-4</v>
      </c>
      <c r="F23" s="103">
        <f>$AW$14*1000000000*('COVID-19'!D21/'COVID-19'!$D$195)*$AW$9/'COVID-19'!D21/1000</f>
        <v>3.0550880626326819E-4</v>
      </c>
      <c r="G23" s="103">
        <f>0.25*'COVID-19'!D21*1000*$AW$9/'COVID-19'!D21/1000/$AW$15</f>
        <v>2.1250000000000002E-4</v>
      </c>
      <c r="H23" s="103">
        <f>0.75*'COVID-19'!D21*1000*$AW$9/'COVID-19'!D21/1000/$AW$15</f>
        <v>6.3749999999999994E-4</v>
      </c>
      <c r="I23" s="73">
        <v>86.3</v>
      </c>
      <c r="J23" s="160">
        <f t="shared" si="0"/>
        <v>6.1284144929507934E-5</v>
      </c>
      <c r="K23" s="160">
        <f t="shared" si="1"/>
        <v>8.1334275696235363E-5</v>
      </c>
      <c r="L23" s="160">
        <f t="shared" si="2"/>
        <v>5.6572947264100005E-5</v>
      </c>
      <c r="M23" s="160">
        <f t="shared" si="3"/>
        <v>1.697188417923E-4</v>
      </c>
      <c r="N23" s="100">
        <f>J23*'COVID-19'!D21*1000*Hospital!$AI$3/1000</f>
        <v>14.645085657600539</v>
      </c>
      <c r="O23" s="101">
        <f>K23*'COVID-19'!D21*1000*Hospital!$AI$3/1000</f>
        <v>19.436469838004292</v>
      </c>
      <c r="P23" s="101">
        <f>L23*'COVID-19'!D21*1000*Hospital!$AI$3/1000</f>
        <v>13.519249710323324</v>
      </c>
      <c r="Q23" s="101">
        <f>M23*'COVID-19'!D21*1000*Hospital!$AI$3/1000</f>
        <v>40.55774913096996</v>
      </c>
      <c r="R23" s="101">
        <f t="shared" si="5"/>
        <v>11.276715956352415</v>
      </c>
      <c r="S23" s="101">
        <f t="shared" si="6"/>
        <v>14.966081775263305</v>
      </c>
      <c r="T23" s="101">
        <f t="shared" si="7"/>
        <v>10.40982227694896</v>
      </c>
      <c r="U23" s="101">
        <f t="shared" si="8"/>
        <v>31.229466830846867</v>
      </c>
      <c r="V23" s="101">
        <f t="shared" si="9"/>
        <v>3.368369701248124</v>
      </c>
      <c r="W23" s="101">
        <f t="shared" si="10"/>
        <v>4.4703880627409873</v>
      </c>
      <c r="X23" s="101">
        <f t="shared" si="11"/>
        <v>3.1094274333743646</v>
      </c>
      <c r="Y23" s="101">
        <f t="shared" si="12"/>
        <v>9.3282823001230906</v>
      </c>
      <c r="Z23" s="102">
        <f>$AW$13*1000000000*('COVID-19'!D21/'COVID-19'!$D$195)*$AW$11/'COVID-19'!D21/1000</f>
        <v>2.9338738839711003E-4</v>
      </c>
      <c r="AA23" s="103">
        <f>$AW$14*1000000000*('COVID-19'!D21/'COVID-19'!$D$195)*$AW$11/'COVID-19'!D21/1000</f>
        <v>3.8937396876691037E-4</v>
      </c>
      <c r="AB23" s="103">
        <f>0.25*'COVID-19'!D21*1000*$AW$11/'COVID-19'!D21/1000/$AW$15</f>
        <v>2.7083333333333332E-4</v>
      </c>
      <c r="AC23" s="103">
        <f>0.75*'COVID-19'!D21*1000*$AW$11/'COVID-19'!D21/1000/$AW$15</f>
        <v>8.1249999999999985E-4</v>
      </c>
      <c r="AD23" s="73">
        <v>80</v>
      </c>
      <c r="AE23" s="104">
        <f t="shared" si="13"/>
        <v>7.240532425270743E-5</v>
      </c>
      <c r="AF23" s="103">
        <f t="shared" si="14"/>
        <v>9.6093934433104735E-5</v>
      </c>
      <c r="AG23" s="103">
        <f t="shared" si="15"/>
        <v>6.6839189733333348E-5</v>
      </c>
      <c r="AH23" s="103">
        <f t="shared" si="16"/>
        <v>2.0051756919999998E-4</v>
      </c>
      <c r="AI23" s="105">
        <f>AE23*'COVID-19'!D21*1000*Hospital!$AI$3/1000</f>
        <v>17.30271633824615</v>
      </c>
      <c r="AJ23" s="101">
        <f>AF23*'COVID-19'!D21*1000*Hospital!$AI$3/1000</f>
        <v>22.963588748238546</v>
      </c>
      <c r="AK23" s="101">
        <f>AG23*'COVID-19'!D21*1000*Hospital!$AI$3/1000</f>
        <v>15.972575942035601</v>
      </c>
      <c r="AL23" s="101">
        <f>AH23*'COVID-19'!D21*1000*Hospital!$AI$3/1000</f>
        <v>47.917727826106784</v>
      </c>
      <c r="AM23" s="101">
        <f t="shared" si="17"/>
        <v>15.399417541039073</v>
      </c>
      <c r="AN23" s="101">
        <f t="shared" si="18"/>
        <v>20.437593985932306</v>
      </c>
      <c r="AO23" s="101">
        <f t="shared" si="19"/>
        <v>14.215592588411685</v>
      </c>
      <c r="AP23" s="101">
        <f t="shared" si="20"/>
        <v>42.646777765235036</v>
      </c>
      <c r="AQ23" s="101">
        <f t="shared" ref="AQ23:AQ86" si="24">AI23*$AW$19/100</f>
        <v>1.9032987972070765</v>
      </c>
      <c r="AR23" s="101">
        <f t="shared" si="21"/>
        <v>2.5259947623062402</v>
      </c>
      <c r="AS23" s="101">
        <f t="shared" si="22"/>
        <v>1.7569833536239161</v>
      </c>
      <c r="AT23" s="101">
        <f t="shared" si="23"/>
        <v>5.2709500608717459</v>
      </c>
      <c r="AU23" s="74"/>
      <c r="AV23" s="31" t="s">
        <v>281</v>
      </c>
    </row>
    <row r="24" spans="1:49" ht="15">
      <c r="A24" s="2" t="s">
        <v>40</v>
      </c>
      <c r="B24" s="72">
        <v>0</v>
      </c>
      <c r="C24" s="77">
        <v>82.847811000000007</v>
      </c>
      <c r="D24" s="31">
        <v>2</v>
      </c>
      <c r="E24" s="103">
        <f>$AW$13*1000000000*('COVID-19'!D22/'COVID-19'!$D$195)*$AW$9/'COVID-19'!D22/1000</f>
        <v>2.3019625858850174E-4</v>
      </c>
      <c r="F24" s="103">
        <f>$AW$14*1000000000*('COVID-19'!D22/'COVID-19'!$D$195)*$AW$9/'COVID-19'!D22/1000</f>
        <v>3.0550880626326819E-4</v>
      </c>
      <c r="G24" s="103">
        <f>0.25*'COVID-19'!D22*1000*$AW$9/'COVID-19'!D22/1000/$AW$15</f>
        <v>2.1250000000000002E-4</v>
      </c>
      <c r="H24" s="103">
        <f>0.75*'COVID-19'!D22*1000*$AW$9/'COVID-19'!D22/1000/$AW$15</f>
        <v>6.3750000000000005E-4</v>
      </c>
      <c r="I24" s="73">
        <v>86.3</v>
      </c>
      <c r="J24" s="160">
        <f t="shared" si="0"/>
        <v>1.6855812777721789E-4</v>
      </c>
      <c r="K24" s="160">
        <f t="shared" si="1"/>
        <v>2.2370473229646785E-4</v>
      </c>
      <c r="L24" s="160">
        <f t="shared" si="2"/>
        <v>1.55600279397625E-4</v>
      </c>
      <c r="M24" s="160">
        <f t="shared" si="3"/>
        <v>4.668008381928751E-4</v>
      </c>
      <c r="N24" s="100">
        <f>J24*'COVID-19'!D22*1000*Hospital!$AI$3/1000</f>
        <v>1228.1215980890599</v>
      </c>
      <c r="O24" s="101">
        <f>K24*'COVID-19'!D22*1000*Hospital!$AI$3/1000</f>
        <v>1629.9220746634119</v>
      </c>
      <c r="P24" s="101">
        <f>L24*'COVID-19'!D22*1000*Hospital!$AI$3/1000</f>
        <v>1133.7101705916298</v>
      </c>
      <c r="Q24" s="101">
        <f>M24*'COVID-19'!D22*1000*Hospital!$AI$3/1000</f>
        <v>3401.1305117748902</v>
      </c>
      <c r="R24" s="101">
        <f t="shared" si="5"/>
        <v>945.65363052857617</v>
      </c>
      <c r="S24" s="101">
        <f t="shared" si="6"/>
        <v>1255.0399974908271</v>
      </c>
      <c r="T24" s="101">
        <f t="shared" si="7"/>
        <v>872.95683135555487</v>
      </c>
      <c r="U24" s="101">
        <f t="shared" si="8"/>
        <v>2618.8704940666653</v>
      </c>
      <c r="V24" s="101">
        <f t="shared" si="9"/>
        <v>282.46796756048377</v>
      </c>
      <c r="W24" s="101">
        <f t="shared" si="10"/>
        <v>374.88207717258479</v>
      </c>
      <c r="X24" s="101">
        <f t="shared" si="11"/>
        <v>260.75333923607485</v>
      </c>
      <c r="Y24" s="101">
        <f t="shared" si="12"/>
        <v>782.26001770822472</v>
      </c>
      <c r="Z24" s="102">
        <f>$AW$13*1000000000*('COVID-19'!D22/'COVID-19'!$D$195)*$AW$11/'COVID-19'!D22/1000</f>
        <v>2.9338738839711003E-4</v>
      </c>
      <c r="AA24" s="103">
        <f>$AW$14*1000000000*('COVID-19'!D22/'COVID-19'!$D$195)*$AW$11/'COVID-19'!D22/1000</f>
        <v>3.8937396876691037E-4</v>
      </c>
      <c r="AB24" s="103">
        <f>0.25*'COVID-19'!D22*1000*$AW$11/'COVID-19'!D22/1000/$AW$15</f>
        <v>2.7083333333333327E-4</v>
      </c>
      <c r="AC24" s="103">
        <f>0.75*'COVID-19'!D22*1000*$AW$11/'COVID-19'!D22/1000/$AW$15</f>
        <v>8.1249999999999985E-4</v>
      </c>
      <c r="AD24" s="73">
        <v>80</v>
      </c>
      <c r="AE24" s="104">
        <f t="shared" si="13"/>
        <v>1.9914622144401268E-4</v>
      </c>
      <c r="AF24" s="103">
        <f t="shared" si="14"/>
        <v>2.6430023128203777E-4</v>
      </c>
      <c r="AG24" s="103">
        <f t="shared" si="15"/>
        <v>1.8383692383333328E-4</v>
      </c>
      <c r="AH24" s="103">
        <f t="shared" si="16"/>
        <v>5.5151077149999991E-4</v>
      </c>
      <c r="AI24" s="105">
        <f>AE24*'COVID-19'!D22*1000*Hospital!$AI$3/1000</f>
        <v>1450.9877331840846</v>
      </c>
      <c r="AJ24" s="101">
        <f>AF24*'COVID-19'!D22*1000*Hospital!$AI$3/1000</f>
        <v>1925.7025852020406</v>
      </c>
      <c r="AK24" s="101">
        <f>AG24*'COVID-19'!D22*1000*Hospital!$AI$3/1000</f>
        <v>1339.4435478327932</v>
      </c>
      <c r="AL24" s="101">
        <f>AH24*'COVID-19'!D22*1000*Hospital!$AI$3/1000</f>
        <v>4018.3306434983811</v>
      </c>
      <c r="AM24" s="101">
        <f t="shared" si="17"/>
        <v>1291.3790825338353</v>
      </c>
      <c r="AN24" s="101">
        <f t="shared" si="18"/>
        <v>1713.8753008298163</v>
      </c>
      <c r="AO24" s="101">
        <f t="shared" si="19"/>
        <v>1192.1047575711859</v>
      </c>
      <c r="AP24" s="101">
        <f t="shared" si="20"/>
        <v>3576.3142727135591</v>
      </c>
      <c r="AQ24" s="101">
        <f t="shared" si="24"/>
        <v>159.6086506502493</v>
      </c>
      <c r="AR24" s="101">
        <f t="shared" si="21"/>
        <v>211.82728437222445</v>
      </c>
      <c r="AS24" s="101">
        <f t="shared" si="22"/>
        <v>147.33879026160724</v>
      </c>
      <c r="AT24" s="101">
        <f t="shared" si="23"/>
        <v>442.0163707848219</v>
      </c>
      <c r="AU24" s="74"/>
      <c r="AV24" s="31" t="s">
        <v>393</v>
      </c>
    </row>
    <row r="25" spans="1:49" ht="15">
      <c r="A25" s="2" t="s">
        <v>41</v>
      </c>
      <c r="B25" s="72">
        <v>0</v>
      </c>
      <c r="C25" s="77">
        <v>2.2199999999999999E-14</v>
      </c>
      <c r="D25" s="31">
        <v>2</v>
      </c>
      <c r="E25" s="103">
        <f>$AW$13*1000000000*('COVID-19'!D23/'COVID-19'!$D$195)*$AW$9/'COVID-19'!D23/1000</f>
        <v>2.3019625858850174E-4</v>
      </c>
      <c r="F25" s="103">
        <f>$AW$14*1000000000*('COVID-19'!D23/'COVID-19'!$D$195)*$AW$9/'COVID-19'!D23/1000</f>
        <v>3.0550880626326819E-4</v>
      </c>
      <c r="G25" s="103">
        <f>0.25*'COVID-19'!D23*1000*$AW$9/'COVID-19'!D23/1000/$AW$15</f>
        <v>2.1250000000000002E-4</v>
      </c>
      <c r="H25" s="103">
        <f>0.75*'COVID-19'!D23*1000*$AW$9/'COVID-19'!D23/1000/$AW$15</f>
        <v>6.3750000000000015E-4</v>
      </c>
      <c r="I25" s="73">
        <v>86.3</v>
      </c>
      <c r="J25" s="160">
        <f t="shared" si="0"/>
        <v>3.9731874232375836E-6</v>
      </c>
      <c r="K25" s="160">
        <f t="shared" si="1"/>
        <v>5.2730819961040672E-6</v>
      </c>
      <c r="L25" s="160">
        <f t="shared" si="2"/>
        <v>3.6677500000000408E-6</v>
      </c>
      <c r="M25" s="160">
        <f t="shared" si="3"/>
        <v>1.1003250000000124E-5</v>
      </c>
      <c r="N25" s="100">
        <f>J25*'COVID-19'!D23*1000*Hospital!$AI$3/1000</f>
        <v>0.14870080254477169</v>
      </c>
      <c r="O25" s="101">
        <f>K25*'COVID-19'!D23*1000*Hospital!$AI$3/1000</f>
        <v>0.19735075172117655</v>
      </c>
      <c r="P25" s="101">
        <f>L25*'COVID-19'!D23*1000*Hospital!$AI$3/1000</f>
        <v>0.13726947924575153</v>
      </c>
      <c r="Q25" s="101">
        <f>M25*'COVID-19'!D23*1000*Hospital!$AI$3/1000</f>
        <v>0.41180843773725462</v>
      </c>
      <c r="R25" s="101">
        <f t="shared" si="5"/>
        <v>0.11449961795947421</v>
      </c>
      <c r="S25" s="101">
        <f t="shared" si="6"/>
        <v>0.15196007882530593</v>
      </c>
      <c r="T25" s="101">
        <f t="shared" si="7"/>
        <v>0.10569749901922869</v>
      </c>
      <c r="U25" s="101">
        <f t="shared" si="8"/>
        <v>0.31709249705768605</v>
      </c>
      <c r="V25" s="101">
        <f t="shared" si="9"/>
        <v>3.4201184585297487E-2</v>
      </c>
      <c r="W25" s="101">
        <f t="shared" si="10"/>
        <v>4.5390672895870614E-2</v>
      </c>
      <c r="X25" s="101">
        <f t="shared" si="11"/>
        <v>3.1571980226522849E-2</v>
      </c>
      <c r="Y25" s="101">
        <f t="shared" si="12"/>
        <v>9.4715940679568553E-2</v>
      </c>
      <c r="Z25" s="102">
        <f>$AW$13*1000000000*('COVID-19'!D23/'COVID-19'!$D$195)*$AW$11/'COVID-19'!D23/1000</f>
        <v>2.9338738839711003E-4</v>
      </c>
      <c r="AA25" s="103">
        <f>$AW$14*1000000000*('COVID-19'!D23/'COVID-19'!$D$195)*$AW$11/'COVID-19'!D23/1000</f>
        <v>3.8937396876691043E-4</v>
      </c>
      <c r="AB25" s="103">
        <f>0.25*'COVID-19'!D23*1000*$AW$11/'COVID-19'!D23/1000/$AW$15</f>
        <v>2.7083333333333327E-4</v>
      </c>
      <c r="AC25" s="103">
        <f>0.75*'COVID-19'!D23*1000*$AW$11/'COVID-19'!D23/1000/$AW$15</f>
        <v>8.1250000000000018E-4</v>
      </c>
      <c r="AD25" s="73">
        <v>80</v>
      </c>
      <c r="AE25" s="104">
        <f t="shared" si="13"/>
        <v>4.6941982143538128E-6</v>
      </c>
      <c r="AF25" s="103">
        <f t="shared" si="14"/>
        <v>6.2299835002706359E-6</v>
      </c>
      <c r="AG25" s="103">
        <f t="shared" si="15"/>
        <v>4.3333333333333805E-6</v>
      </c>
      <c r="AH25" s="103">
        <f t="shared" si="16"/>
        <v>1.3000000000000148E-5</v>
      </c>
      <c r="AI25" s="105">
        <f>AE25*'COVID-19'!D23*1000*Hospital!$AI$3/1000</f>
        <v>0.17568540504687544</v>
      </c>
      <c r="AJ25" s="101">
        <f>AF25*'COVID-19'!D23*1000*Hospital!$AI$3/1000</f>
        <v>0.23316381726992436</v>
      </c>
      <c r="AK25" s="101">
        <f>AG25*'COVID-19'!D23*1000*Hospital!$AI$3/1000</f>
        <v>0.16217964966666848</v>
      </c>
      <c r="AL25" s="101">
        <f>AH25*'COVID-19'!D23*1000*Hospital!$AI$3/1000</f>
        <v>0.48653894900000549</v>
      </c>
      <c r="AM25" s="101">
        <f t="shared" si="17"/>
        <v>0.15636001049171913</v>
      </c>
      <c r="AN25" s="101">
        <f t="shared" si="18"/>
        <v>0.20751579737023268</v>
      </c>
      <c r="AO25" s="101">
        <f t="shared" si="19"/>
        <v>0.14433988820333496</v>
      </c>
      <c r="AP25" s="101">
        <f t="shared" si="20"/>
        <v>0.43301966461000491</v>
      </c>
      <c r="AQ25" s="101">
        <f t="shared" si="24"/>
        <v>1.9325394555156299E-2</v>
      </c>
      <c r="AR25" s="101">
        <f t="shared" si="21"/>
        <v>2.564801989969168E-2</v>
      </c>
      <c r="AS25" s="101">
        <f t="shared" si="22"/>
        <v>1.7839761463333534E-2</v>
      </c>
      <c r="AT25" s="101">
        <f t="shared" si="23"/>
        <v>5.3519284390000602E-2</v>
      </c>
      <c r="AU25" s="74"/>
      <c r="AV25" s="31" t="s">
        <v>354</v>
      </c>
    </row>
    <row r="26" spans="1:49" ht="15.75">
      <c r="A26" s="2" t="s">
        <v>42</v>
      </c>
      <c r="B26" s="72">
        <v>0</v>
      </c>
      <c r="C26" s="82">
        <v>67.144116886363619</v>
      </c>
      <c r="D26" s="31">
        <v>2</v>
      </c>
      <c r="E26" s="103">
        <f>$AW$13*1000000000*('COVID-19'!D24/'COVID-19'!$D$195)*$AW$9/'COVID-19'!D24/1000</f>
        <v>2.3019625858850177E-4</v>
      </c>
      <c r="F26" s="103">
        <f>$AW$14*1000000000*('COVID-19'!D24/'COVID-19'!$D$195)*$AW$9/'COVID-19'!D24/1000</f>
        <v>3.0550880626326813E-4</v>
      </c>
      <c r="G26" s="103">
        <f>0.25*'COVID-19'!D24*1000*$AW$9/'COVID-19'!D24/1000/$AW$15</f>
        <v>2.1250000000000002E-4</v>
      </c>
      <c r="H26" s="103">
        <f>0.75*'COVID-19'!D24*1000*$AW$9/'COVID-19'!D24/1000/$AW$15</f>
        <v>6.3750000000000015E-4</v>
      </c>
      <c r="I26" s="73">
        <v>86.3</v>
      </c>
      <c r="J26" s="160">
        <f t="shared" si="0"/>
        <v>1.3736126780188317E-4</v>
      </c>
      <c r="K26" s="160">
        <f t="shared" si="1"/>
        <v>1.8230129894499756E-4</v>
      </c>
      <c r="L26" s="160">
        <f t="shared" si="2"/>
        <v>1.2680166735498007E-4</v>
      </c>
      <c r="M26" s="160">
        <f t="shared" si="3"/>
        <v>3.8040500206494023E-4</v>
      </c>
      <c r="N26" s="100">
        <f>J26*'COVID-19'!D24*1000*Hospital!$AI$3/1000</f>
        <v>63.69975114525915</v>
      </c>
      <c r="O26" s="101">
        <f>K26*'COVID-19'!D24*1000*Hospital!$AI$3/1000</f>
        <v>84.540187798810024</v>
      </c>
      <c r="P26" s="101">
        <f>L26*'COVID-19'!D24*1000*Hospital!$AI$3/1000</f>
        <v>58.802854578817637</v>
      </c>
      <c r="Q26" s="101">
        <f>M26*'COVID-19'!D24*1000*Hospital!$AI$3/1000</f>
        <v>176.40856373645292</v>
      </c>
      <c r="R26" s="101">
        <f t="shared" si="5"/>
        <v>49.048808381849547</v>
      </c>
      <c r="S26" s="101">
        <f t="shared" si="6"/>
        <v>65.095944605083716</v>
      </c>
      <c r="T26" s="101">
        <f t="shared" si="7"/>
        <v>45.278198025689584</v>
      </c>
      <c r="U26" s="101">
        <f t="shared" si="8"/>
        <v>135.83459407706874</v>
      </c>
      <c r="V26" s="101">
        <f t="shared" si="9"/>
        <v>14.650942763409605</v>
      </c>
      <c r="W26" s="101">
        <f t="shared" si="10"/>
        <v>19.444243193726308</v>
      </c>
      <c r="X26" s="101">
        <f t="shared" si="11"/>
        <v>13.524656553128057</v>
      </c>
      <c r="Y26" s="101">
        <f t="shared" si="12"/>
        <v>40.573969659384169</v>
      </c>
      <c r="Z26" s="102">
        <f>$AW$13*1000000000*('COVID-19'!D24/'COVID-19'!$D$195)*$AW$11/'COVID-19'!D24/1000</f>
        <v>2.9338738839711003E-4</v>
      </c>
      <c r="AA26" s="103">
        <f>$AW$14*1000000000*('COVID-19'!D24/'COVID-19'!$D$195)*$AW$11/'COVID-19'!D24/1000</f>
        <v>3.8937396876691037E-4</v>
      </c>
      <c r="AB26" s="103">
        <f>0.25*'COVID-19'!D24*1000*$AW$11/'COVID-19'!D24/1000/$AW$15</f>
        <v>2.7083333333333332E-4</v>
      </c>
      <c r="AC26" s="103">
        <f>0.75*'COVID-19'!D24*1000*$AW$11/'COVID-19'!D24/1000/$AW$15</f>
        <v>8.1249999999999996E-4</v>
      </c>
      <c r="AD26" s="73">
        <v>80</v>
      </c>
      <c r="AE26" s="104">
        <f t="shared" si="13"/>
        <v>1.6228809501051789E-4</v>
      </c>
      <c r="AF26" s="103">
        <f t="shared" si="14"/>
        <v>2.153833536714124E-4</v>
      </c>
      <c r="AG26" s="103">
        <f t="shared" si="15"/>
        <v>1.4981225325378785E-4</v>
      </c>
      <c r="AH26" s="103">
        <f t="shared" si="16"/>
        <v>4.4943675976136347E-4</v>
      </c>
      <c r="AI26" s="105">
        <f>AE26*'COVID-19'!D24*1000*Hospital!$AI$3/1000</f>
        <v>75.259288381920697</v>
      </c>
      <c r="AJ26" s="101">
        <f>AF26*'COVID-19'!D24*1000*Hospital!$AI$3/1000</f>
        <v>99.881620556156619</v>
      </c>
      <c r="AK26" s="101">
        <f>AG26*'COVID-19'!D24*1000*Hospital!$AI$3/1000</f>
        <v>69.473756346954701</v>
      </c>
      <c r="AL26" s="101">
        <f>AH26*'COVID-19'!D24*1000*Hospital!$AI$3/1000</f>
        <v>208.4212690408641</v>
      </c>
      <c r="AM26" s="101">
        <f t="shared" si="17"/>
        <v>66.98076665990942</v>
      </c>
      <c r="AN26" s="101">
        <f t="shared" si="18"/>
        <v>88.894642294979391</v>
      </c>
      <c r="AO26" s="101">
        <f t="shared" si="19"/>
        <v>61.831643148789681</v>
      </c>
      <c r="AP26" s="101">
        <f t="shared" si="20"/>
        <v>185.49492944636907</v>
      </c>
      <c r="AQ26" s="101">
        <f t="shared" si="24"/>
        <v>8.278521722011277</v>
      </c>
      <c r="AR26" s="101">
        <f t="shared" si="21"/>
        <v>10.986978261177228</v>
      </c>
      <c r="AS26" s="101">
        <f t="shared" si="22"/>
        <v>7.642113198165017</v>
      </c>
      <c r="AT26" s="101">
        <f t="shared" si="23"/>
        <v>22.926339594495051</v>
      </c>
      <c r="AU26" s="74"/>
      <c r="AV26" s="175" t="s">
        <v>355</v>
      </c>
    </row>
    <row r="27" spans="1:49" ht="15">
      <c r="A27" s="2" t="s">
        <v>43</v>
      </c>
      <c r="B27" s="72">
        <v>0</v>
      </c>
      <c r="C27" s="82">
        <v>67.144116886363619</v>
      </c>
      <c r="D27" s="31">
        <v>2</v>
      </c>
      <c r="E27" s="103">
        <f>$AW$13*1000000000*('COVID-19'!D25/'COVID-19'!$D$195)*$AW$9/'COVID-19'!D25/1000</f>
        <v>2.3019625858850177E-4</v>
      </c>
      <c r="F27" s="103">
        <f>$AW$14*1000000000*('COVID-19'!D25/'COVID-19'!$D$195)*$AW$9/'COVID-19'!D25/1000</f>
        <v>3.0550880626326824E-4</v>
      </c>
      <c r="G27" s="103">
        <f>0.25*'COVID-19'!D25*1000*$AW$9/'COVID-19'!D25/1000/$AW$15</f>
        <v>2.1250000000000002E-4</v>
      </c>
      <c r="H27" s="103">
        <f>0.75*'COVID-19'!D25*1000*$AW$9/'COVID-19'!D25/1000/$AW$15</f>
        <v>6.3750000000000015E-4</v>
      </c>
      <c r="I27" s="73">
        <v>86.3</v>
      </c>
      <c r="J27" s="160">
        <f t="shared" si="0"/>
        <v>1.3736126780188317E-4</v>
      </c>
      <c r="K27" s="160">
        <f t="shared" si="1"/>
        <v>1.8230129894499761E-4</v>
      </c>
      <c r="L27" s="160">
        <f t="shared" si="2"/>
        <v>1.2680166735498007E-4</v>
      </c>
      <c r="M27" s="160">
        <f t="shared" si="3"/>
        <v>3.8040500206494023E-4</v>
      </c>
      <c r="N27" s="100">
        <f>J27*'COVID-19'!D25*1000*Hospital!$AI$3/1000</f>
        <v>963.65665957941735</v>
      </c>
      <c r="O27" s="101">
        <f>K27*'COVID-19'!D25*1000*Hospital!$AI$3/1000</f>
        <v>1278.9330179428987</v>
      </c>
      <c r="P27" s="101">
        <f>L27*'COVID-19'!D25*1000*Hospital!$AI$3/1000</f>
        <v>889.57588371010434</v>
      </c>
      <c r="Q27" s="101">
        <f>M27*'COVID-19'!D25*1000*Hospital!$AI$3/1000</f>
        <v>2668.7276511303139</v>
      </c>
      <c r="R27" s="101">
        <f t="shared" si="5"/>
        <v>742.01562787615137</v>
      </c>
      <c r="S27" s="101">
        <f t="shared" si="6"/>
        <v>984.77842381603205</v>
      </c>
      <c r="T27" s="101">
        <f t="shared" si="7"/>
        <v>684.97343045678031</v>
      </c>
      <c r="U27" s="101">
        <f t="shared" si="8"/>
        <v>2054.9202913703416</v>
      </c>
      <c r="V27" s="101">
        <f t="shared" si="9"/>
        <v>221.64103170326598</v>
      </c>
      <c r="W27" s="101">
        <f t="shared" si="10"/>
        <v>294.1545941268667</v>
      </c>
      <c r="X27" s="101">
        <f t="shared" si="11"/>
        <v>204.60245325332397</v>
      </c>
      <c r="Y27" s="101">
        <f t="shared" si="12"/>
        <v>613.8073597599722</v>
      </c>
      <c r="Z27" s="102">
        <f>$AW$13*1000000000*('COVID-19'!D25/'COVID-19'!$D$195)*$AW$11/'COVID-19'!D25/1000</f>
        <v>2.9338738839711003E-4</v>
      </c>
      <c r="AA27" s="103">
        <f>$AW$14*1000000000*('COVID-19'!D25/'COVID-19'!$D$195)*$AW$11/'COVID-19'!D25/1000</f>
        <v>3.8937396876691037E-4</v>
      </c>
      <c r="AB27" s="103">
        <f>0.25*'COVID-19'!D25*1000*$AW$11/'COVID-19'!D25/1000/$AW$15</f>
        <v>2.7083333333333327E-4</v>
      </c>
      <c r="AC27" s="103">
        <f>0.75*'COVID-19'!D25*1000*$AW$11/'COVID-19'!D25/1000/$AW$15</f>
        <v>8.1249999999999996E-4</v>
      </c>
      <c r="AD27" s="73">
        <v>80</v>
      </c>
      <c r="AE27" s="104">
        <f t="shared" si="13"/>
        <v>1.6228809501051789E-4</v>
      </c>
      <c r="AF27" s="103">
        <f t="shared" si="14"/>
        <v>2.153833536714124E-4</v>
      </c>
      <c r="AG27" s="103">
        <f t="shared" si="15"/>
        <v>1.498122532537878E-4</v>
      </c>
      <c r="AH27" s="103">
        <f t="shared" si="16"/>
        <v>4.4943675976136347E-4</v>
      </c>
      <c r="AI27" s="105">
        <f>AE27*'COVID-19'!D25*1000*Hospital!$AI$3/1000</f>
        <v>1138.530577286931</v>
      </c>
      <c r="AJ27" s="101">
        <f>AF27*'COVID-19'!D25*1000*Hospital!$AI$3/1000</f>
        <v>1511.0198562477156</v>
      </c>
      <c r="AK27" s="101">
        <f>AG27*'COVID-19'!D25*1000*Hospital!$AI$3/1000</f>
        <v>1051.0064288488727</v>
      </c>
      <c r="AL27" s="101">
        <f>AH27*'COVID-19'!D25*1000*Hospital!$AI$3/1000</f>
        <v>3153.0192865466179</v>
      </c>
      <c r="AM27" s="101">
        <f t="shared" si="17"/>
        <v>1013.2922137853686</v>
      </c>
      <c r="AN27" s="101">
        <f t="shared" si="18"/>
        <v>1344.8076720604668</v>
      </c>
      <c r="AO27" s="101">
        <f t="shared" si="19"/>
        <v>935.3957216754967</v>
      </c>
      <c r="AP27" s="101">
        <f t="shared" si="20"/>
        <v>2806.1871650264902</v>
      </c>
      <c r="AQ27" s="101">
        <f t="shared" si="24"/>
        <v>125.23836350156242</v>
      </c>
      <c r="AR27" s="101">
        <f t="shared" si="21"/>
        <v>166.21218418724871</v>
      </c>
      <c r="AS27" s="101">
        <f t="shared" si="22"/>
        <v>115.610707173376</v>
      </c>
      <c r="AT27" s="101">
        <f t="shared" si="23"/>
        <v>346.832121520128</v>
      </c>
      <c r="AU27" s="74"/>
      <c r="AV27" s="1" t="s">
        <v>356</v>
      </c>
    </row>
    <row r="28" spans="1:49" ht="15">
      <c r="A28" s="2" t="s">
        <v>44</v>
      </c>
      <c r="B28" s="72">
        <v>0</v>
      </c>
      <c r="C28" s="77">
        <v>40.266322100000004</v>
      </c>
      <c r="D28" s="31">
        <v>2</v>
      </c>
      <c r="E28" s="103">
        <f>$AW$13*1000000000*('COVID-19'!D26/'COVID-19'!$D$195)*$AW$9/'COVID-19'!D26/1000</f>
        <v>2.3019625858850177E-4</v>
      </c>
      <c r="F28" s="103">
        <f>$AW$14*1000000000*('COVID-19'!D26/'COVID-19'!$D$195)*$AW$9/'COVID-19'!D26/1000</f>
        <v>3.0550880626326819E-4</v>
      </c>
      <c r="G28" s="103">
        <f>0.25*'COVID-19'!D26*1000*$AW$9/'COVID-19'!D26/1000/$AW$15</f>
        <v>2.1250000000000002E-4</v>
      </c>
      <c r="H28" s="103">
        <f>0.75*'COVID-19'!D26*1000*$AW$9/'COVID-19'!D26/1000/$AW$15</f>
        <v>6.3750000000000015E-4</v>
      </c>
      <c r="I28" s="73">
        <v>86.3</v>
      </c>
      <c r="J28" s="160">
        <f t="shared" si="0"/>
        <v>8.3966009697113462E-5</v>
      </c>
      <c r="K28" s="160">
        <f t="shared" si="1"/>
        <v>1.114368910535215E-4</v>
      </c>
      <c r="L28" s="160">
        <f t="shared" si="2"/>
        <v>7.7511151441137514E-5</v>
      </c>
      <c r="M28" s="160">
        <f t="shared" si="3"/>
        <v>2.3253345432341254E-4</v>
      </c>
      <c r="N28" s="100">
        <f>J28*'COVID-19'!D26*1000*Hospital!$AI$3/1000</f>
        <v>165.56164340676563</v>
      </c>
      <c r="O28" s="101">
        <f>K28*'COVID-19'!D26*1000*Hospital!$AI$3/1000</f>
        <v>219.72789805677726</v>
      </c>
      <c r="P28" s="101">
        <f>L28*'COVID-19'!D26*1000*Hospital!$AI$3/1000</f>
        <v>152.83414873752872</v>
      </c>
      <c r="Q28" s="101">
        <f>M28*'COVID-19'!D26*1000*Hospital!$AI$3/1000</f>
        <v>458.50244621258611</v>
      </c>
      <c r="R28" s="101">
        <f t="shared" si="5"/>
        <v>127.48246542320952</v>
      </c>
      <c r="S28" s="101">
        <f t="shared" si="6"/>
        <v>169.1904815037185</v>
      </c>
      <c r="T28" s="101">
        <f t="shared" si="7"/>
        <v>117.68229452789711</v>
      </c>
      <c r="U28" s="101">
        <f t="shared" si="8"/>
        <v>353.04688358369128</v>
      </c>
      <c r="V28" s="101">
        <f t="shared" si="9"/>
        <v>38.079177983556093</v>
      </c>
      <c r="W28" s="101">
        <f t="shared" si="10"/>
        <v>50.537416553058776</v>
      </c>
      <c r="X28" s="101">
        <f t="shared" si="11"/>
        <v>35.151854209631608</v>
      </c>
      <c r="Y28" s="101">
        <f t="shared" si="12"/>
        <v>105.45556262889481</v>
      </c>
      <c r="Z28" s="102">
        <f>$AW$13*1000000000*('COVID-19'!D26/'COVID-19'!$D$195)*$AW$11/'COVID-19'!D26/1000</f>
        <v>2.9338738839711003E-4</v>
      </c>
      <c r="AA28" s="103">
        <f>$AW$14*1000000000*('COVID-19'!D26/'COVID-19'!$D$195)*$AW$11/'COVID-19'!D26/1000</f>
        <v>3.8937396876691037E-4</v>
      </c>
      <c r="AB28" s="103">
        <f>0.25*'COVID-19'!D26*1000*$AW$11/'COVID-19'!D26/1000/$AW$15</f>
        <v>2.7083333333333332E-4</v>
      </c>
      <c r="AC28" s="103">
        <f>0.75*'COVID-19'!D26*1000*$AW$11/'COVID-19'!D26/1000/$AW$15</f>
        <v>8.1249999999999985E-4</v>
      </c>
      <c r="AD28" s="73">
        <v>80</v>
      </c>
      <c r="AE28" s="104">
        <f t="shared" si="13"/>
        <v>9.9203246864560442E-5</v>
      </c>
      <c r="AF28" s="103">
        <f t="shared" si="14"/>
        <v>1.3165924465006061E-4</v>
      </c>
      <c r="AG28" s="103">
        <f t="shared" si="15"/>
        <v>9.1577031216666683E-5</v>
      </c>
      <c r="AH28" s="103">
        <f t="shared" si="16"/>
        <v>2.7473109364999998E-4</v>
      </c>
      <c r="AI28" s="105">
        <f>AE28*'COVID-19'!D26*1000*Hospital!$AI$3/1000</f>
        <v>195.6059677175337</v>
      </c>
      <c r="AJ28" s="101">
        <f>AF28*'COVID-19'!D26*1000*Hospital!$AI$3/1000</f>
        <v>259.60172446668975</v>
      </c>
      <c r="AK28" s="101">
        <f>AG28*'COVID-19'!D26*1000*Hospital!$AI$3/1000</f>
        <v>180.56882590033609</v>
      </c>
      <c r="AL28" s="101">
        <f>AH28*'COVID-19'!D26*1000*Hospital!$AI$3/1000</f>
        <v>541.70647770100811</v>
      </c>
      <c r="AM28" s="101">
        <f t="shared" si="17"/>
        <v>174.08931126860497</v>
      </c>
      <c r="AN28" s="101">
        <f t="shared" si="18"/>
        <v>231.04553477535387</v>
      </c>
      <c r="AO28" s="101">
        <f t="shared" si="19"/>
        <v>160.70625505129911</v>
      </c>
      <c r="AP28" s="101">
        <f t="shared" si="20"/>
        <v>482.11876515389719</v>
      </c>
      <c r="AQ28" s="101">
        <f t="shared" si="24"/>
        <v>21.516656448928707</v>
      </c>
      <c r="AR28" s="101">
        <f t="shared" si="21"/>
        <v>28.55618969133587</v>
      </c>
      <c r="AS28" s="101">
        <f t="shared" si="22"/>
        <v>19.86257084903697</v>
      </c>
      <c r="AT28" s="101">
        <f t="shared" si="23"/>
        <v>59.587712547110897</v>
      </c>
      <c r="AU28" s="74"/>
      <c r="AV28" s="31"/>
    </row>
    <row r="29" spans="1:49" ht="15">
      <c r="A29" s="2" t="s">
        <v>45</v>
      </c>
      <c r="B29" s="72">
        <v>0</v>
      </c>
      <c r="C29" s="82">
        <v>33.103088668679256</v>
      </c>
      <c r="D29" s="31">
        <v>2</v>
      </c>
      <c r="E29" s="103">
        <f>$AW$13*1000000000*('COVID-19'!D27/'COVID-19'!$D$195)*$AW$9/'COVID-19'!D27/1000</f>
        <v>2.3019625858850177E-4</v>
      </c>
      <c r="F29" s="103">
        <f>$AW$14*1000000000*('COVID-19'!D27/'COVID-19'!$D$195)*$AW$9/'COVID-19'!D27/1000</f>
        <v>3.0550880626326819E-4</v>
      </c>
      <c r="G29" s="103">
        <f>0.25*'COVID-19'!D27*1000*$AW$9/'COVID-19'!D27/1000/$AW$15</f>
        <v>2.1250000000000002E-4</v>
      </c>
      <c r="H29" s="103">
        <f>0.75*'COVID-19'!D27*1000*$AW$9/'COVID-19'!D27/1000/$AW$15</f>
        <v>6.3750000000000005E-4</v>
      </c>
      <c r="I29" s="73">
        <v>86.3</v>
      </c>
      <c r="J29" s="160">
        <f t="shared" si="0"/>
        <v>6.973557520759432E-5</v>
      </c>
      <c r="K29" s="160">
        <f t="shared" si="1"/>
        <v>9.2550732433227607E-5</v>
      </c>
      <c r="L29" s="160">
        <f t="shared" si="2"/>
        <v>6.4374676732274172E-5</v>
      </c>
      <c r="M29" s="160">
        <f t="shared" si="3"/>
        <v>1.9312403019682253E-4</v>
      </c>
      <c r="N29" s="100">
        <f>J29*'COVID-19'!D27*1000*Hospital!$AI$3/1000</f>
        <v>98.559145150582964</v>
      </c>
      <c r="O29" s="101">
        <f>K29*'COVID-19'!D27*1000*Hospital!$AI$3/1000</f>
        <v>130.80441431113161</v>
      </c>
      <c r="P29" s="101">
        <f>L29*'COVID-19'!D27*1000*Hospital!$AI$3/1000</f>
        <v>90.982444601491096</v>
      </c>
      <c r="Q29" s="101">
        <f>M29*'COVID-19'!D27*1000*Hospital!$AI$3/1000</f>
        <v>272.94733380447326</v>
      </c>
      <c r="R29" s="101">
        <f t="shared" si="5"/>
        <v>75.890541765948882</v>
      </c>
      <c r="S29" s="101">
        <f t="shared" si="6"/>
        <v>100.71939901957134</v>
      </c>
      <c r="T29" s="101">
        <f t="shared" si="7"/>
        <v>70.056482343148147</v>
      </c>
      <c r="U29" s="101">
        <f t="shared" si="8"/>
        <v>210.16944702944443</v>
      </c>
      <c r="V29" s="101">
        <f t="shared" si="9"/>
        <v>22.668603384634078</v>
      </c>
      <c r="W29" s="101">
        <f t="shared" si="10"/>
        <v>30.085015291560271</v>
      </c>
      <c r="X29" s="101">
        <f t="shared" si="11"/>
        <v>20.925962258342953</v>
      </c>
      <c r="Y29" s="101">
        <f t="shared" si="12"/>
        <v>62.777886775028847</v>
      </c>
      <c r="Z29" s="102">
        <f>$AW$13*1000000000*('COVID-19'!D27/'COVID-19'!$D$195)*$AW$11/'COVID-19'!D27/1000</f>
        <v>2.9338738839711003E-4</v>
      </c>
      <c r="AA29" s="103">
        <f>$AW$14*1000000000*('COVID-19'!D27/'COVID-19'!$D$195)*$AW$11/'COVID-19'!D27/1000</f>
        <v>3.8937396876691037E-4</v>
      </c>
      <c r="AB29" s="103">
        <f>0.25*'COVID-19'!D27*1000*$AW$11/'COVID-19'!D27/1000/$AW$15</f>
        <v>2.7083333333333332E-4</v>
      </c>
      <c r="AC29" s="103">
        <f>0.75*'COVID-19'!D27*1000*$AW$11/'COVID-19'!D27/1000/$AW$15</f>
        <v>8.1249999999999996E-4</v>
      </c>
      <c r="AD29" s="73">
        <v>80</v>
      </c>
      <c r="AE29" s="104">
        <f t="shared" si="13"/>
        <v>8.2390428073407941E-5</v>
      </c>
      <c r="AF29" s="103">
        <f t="shared" si="14"/>
        <v>1.0934583160720322E-4</v>
      </c>
      <c r="AG29" s="103">
        <f t="shared" si="15"/>
        <v>7.6056692115471724E-5</v>
      </c>
      <c r="AH29" s="103">
        <f t="shared" si="16"/>
        <v>2.2817007634641514E-4</v>
      </c>
      <c r="AI29" s="105">
        <f>AE29*'COVID-19'!D27*1000*Hospital!$AI$3/1000</f>
        <v>116.44458564129491</v>
      </c>
      <c r="AJ29" s="101">
        <f>AF29*'COVID-19'!D27*1000*Hospital!$AI$3/1000</f>
        <v>154.54137514322682</v>
      </c>
      <c r="AK29" s="101">
        <f>AG29*'COVID-19'!D27*1000*Hospital!$AI$3/1000</f>
        <v>107.49294797622376</v>
      </c>
      <c r="AL29" s="101">
        <f>AH29*'COVID-19'!D27*1000*Hospital!$AI$3/1000</f>
        <v>322.47884392867127</v>
      </c>
      <c r="AM29" s="101">
        <f t="shared" si="17"/>
        <v>103.63568122075247</v>
      </c>
      <c r="AN29" s="101">
        <f t="shared" si="18"/>
        <v>137.54182387747187</v>
      </c>
      <c r="AO29" s="101">
        <f t="shared" si="19"/>
        <v>95.668723698839145</v>
      </c>
      <c r="AP29" s="101">
        <f t="shared" si="20"/>
        <v>287.00617109651745</v>
      </c>
      <c r="AQ29" s="101">
        <f t="shared" si="24"/>
        <v>12.80890442054244</v>
      </c>
      <c r="AR29" s="101">
        <f t="shared" si="21"/>
        <v>16.999551265754949</v>
      </c>
      <c r="AS29" s="101">
        <f t="shared" si="22"/>
        <v>11.824224277384614</v>
      </c>
      <c r="AT29" s="101">
        <f t="shared" si="23"/>
        <v>35.47267283215384</v>
      </c>
      <c r="AU29" s="74"/>
      <c r="AV29" s="31"/>
    </row>
    <row r="30" spans="1:49" ht="15">
      <c r="A30" s="2" t="s">
        <v>46</v>
      </c>
      <c r="B30" s="72">
        <v>0</v>
      </c>
      <c r="C30" s="77">
        <v>8.5244801999999993</v>
      </c>
      <c r="D30" s="31">
        <v>2</v>
      </c>
      <c r="E30" s="103">
        <f>$AW$13*1000000000*('COVID-19'!D28/'COVID-19'!$D$195)*$AW$9/'COVID-19'!D28/1000</f>
        <v>2.301962585885018E-4</v>
      </c>
      <c r="F30" s="103">
        <f>$AW$14*1000000000*('COVID-19'!D28/'COVID-19'!$D$195)*$AW$9/'COVID-19'!D28/1000</f>
        <v>3.0550880626326819E-4</v>
      </c>
      <c r="G30" s="103">
        <f>0.25*'COVID-19'!D28*1000*$AW$9/'COVID-19'!D28/1000/$AW$15</f>
        <v>2.1249999999999999E-4</v>
      </c>
      <c r="H30" s="103">
        <f>0.75*'COVID-19'!D28*1000*$AW$9/'COVID-19'!D28/1000/$AW$15</f>
        <v>6.3750000000000015E-4</v>
      </c>
      <c r="I30" s="73">
        <v>86.3</v>
      </c>
      <c r="J30" s="160">
        <f t="shared" si="0"/>
        <v>2.0907866183376261E-5</v>
      </c>
      <c r="K30" s="160">
        <f t="shared" si="1"/>
        <v>2.774822353048656E-5</v>
      </c>
      <c r="L30" s="160">
        <f t="shared" si="2"/>
        <v>1.9300581126774999E-5</v>
      </c>
      <c r="M30" s="160">
        <f t="shared" si="3"/>
        <v>5.7901743380325002E-5</v>
      </c>
      <c r="N30" s="100">
        <f>J30*'COVID-19'!D28*1000*Hospital!$AI$3/1000</f>
        <v>2670.9423713131159</v>
      </c>
      <c r="O30" s="101">
        <f>K30*'COVID-19'!D28*1000*Hospital!$AI$3/1000</f>
        <v>3544.785742658511</v>
      </c>
      <c r="P30" s="101">
        <f>L30*'COVID-19'!D28*1000*Hospital!$AI$3/1000</f>
        <v>2465.6145907159721</v>
      </c>
      <c r="Q30" s="101">
        <f>M30*'COVID-19'!D28*1000*Hospital!$AI$3/1000</f>
        <v>7396.8437721479195</v>
      </c>
      <c r="R30" s="101">
        <f t="shared" si="5"/>
        <v>2056.6256259110992</v>
      </c>
      <c r="S30" s="101">
        <f t="shared" si="6"/>
        <v>2729.4850218470533</v>
      </c>
      <c r="T30" s="101">
        <f t="shared" si="7"/>
        <v>1898.5232348512986</v>
      </c>
      <c r="U30" s="101">
        <f t="shared" si="8"/>
        <v>5695.5697045538982</v>
      </c>
      <c r="V30" s="101">
        <f t="shared" si="9"/>
        <v>614.31674540201664</v>
      </c>
      <c r="W30" s="101">
        <f t="shared" si="10"/>
        <v>815.30072081145761</v>
      </c>
      <c r="X30" s="101">
        <f t="shared" si="11"/>
        <v>567.09135586467357</v>
      </c>
      <c r="Y30" s="101">
        <f t="shared" si="12"/>
        <v>1701.2740675940215</v>
      </c>
      <c r="Z30" s="102">
        <f>$AW$13*1000000000*('COVID-19'!D28/'COVID-19'!$D$195)*$AW$11/'COVID-19'!D28/1000</f>
        <v>2.9338738839711009E-4</v>
      </c>
      <c r="AA30" s="103">
        <f>$AW$14*1000000000*('COVID-19'!D28/'COVID-19'!$D$195)*$AW$11/'COVID-19'!D28/1000</f>
        <v>3.8937396876691037E-4</v>
      </c>
      <c r="AB30" s="103">
        <f>0.25*'COVID-19'!D28*1000*$AW$11/'COVID-19'!D28/1000/$AW$15</f>
        <v>2.7083333333333327E-4</v>
      </c>
      <c r="AC30" s="103">
        <f>0.75*'COVID-19'!D28*1000*$AW$11/'COVID-19'!D28/1000/$AW$15</f>
        <v>8.1249999999999996E-4</v>
      </c>
      <c r="AD30" s="73">
        <v>80</v>
      </c>
      <c r="AE30" s="104">
        <f t="shared" si="13"/>
        <v>2.4701998080920757E-5</v>
      </c>
      <c r="AF30" s="103">
        <f t="shared" si="14"/>
        <v>3.2783668997462138E-5</v>
      </c>
      <c r="AG30" s="103">
        <f t="shared" si="15"/>
        <v>2.2803040433333326E-5</v>
      </c>
      <c r="AH30" s="103">
        <f t="shared" si="16"/>
        <v>6.8409121299999994E-5</v>
      </c>
      <c r="AI30" s="105">
        <f>AE30*'COVID-19'!D28*1000*Hospital!$AI$3/1000</f>
        <v>3155.6359100329901</v>
      </c>
      <c r="AJ30" s="101">
        <f>AF30*'COVID-19'!D28*1000*Hospital!$AI$3/1000</f>
        <v>4188.0548614782574</v>
      </c>
      <c r="AK30" s="101">
        <f>AG30*'COVID-19'!D28*1000*Hospital!$AI$3/1000</f>
        <v>2913.0474795453738</v>
      </c>
      <c r="AL30" s="101">
        <f>AH30*'COVID-19'!D28*1000*Hospital!$AI$3/1000</f>
        <v>8739.142438636125</v>
      </c>
      <c r="AM30" s="101">
        <f t="shared" si="17"/>
        <v>2808.5159599293611</v>
      </c>
      <c r="AN30" s="101">
        <f t="shared" si="18"/>
        <v>3727.3688267156494</v>
      </c>
      <c r="AO30" s="101">
        <f t="shared" si="19"/>
        <v>2592.6122567953826</v>
      </c>
      <c r="AP30" s="101">
        <f t="shared" si="20"/>
        <v>7777.8367703861513</v>
      </c>
      <c r="AQ30" s="101">
        <f t="shared" si="24"/>
        <v>347.11995010362892</v>
      </c>
      <c r="AR30" s="101">
        <f t="shared" si="21"/>
        <v>460.6860347626083</v>
      </c>
      <c r="AS30" s="101">
        <f t="shared" si="22"/>
        <v>320.43522274999111</v>
      </c>
      <c r="AT30" s="101">
        <f t="shared" si="23"/>
        <v>961.30566824997368</v>
      </c>
      <c r="AU30" s="74"/>
      <c r="AV30" s="31"/>
    </row>
    <row r="31" spans="1:49" ht="15">
      <c r="A31" s="2" t="s">
        <v>47</v>
      </c>
      <c r="B31" s="72">
        <v>0</v>
      </c>
      <c r="C31" s="77">
        <v>4.15284E-2</v>
      </c>
      <c r="D31" s="31">
        <v>2</v>
      </c>
      <c r="E31" s="103">
        <f>$AW$13*1000000000*('COVID-19'!D29/'COVID-19'!$D$195)*$AW$9/'COVID-19'!D29/1000</f>
        <v>2.301962585885018E-4</v>
      </c>
      <c r="F31" s="103">
        <f>$AW$14*1000000000*('COVID-19'!D29/'COVID-19'!$D$195)*$AW$9/'COVID-19'!D29/1000</f>
        <v>3.0550880626326819E-4</v>
      </c>
      <c r="G31" s="103">
        <f>0.25*'COVID-19'!D29*1000*$AW$9/'COVID-19'!D29/1000/$AW$15</f>
        <v>2.1250000000000004E-4</v>
      </c>
      <c r="H31" s="103">
        <f>0.75*'COVID-19'!D29*1000*$AW$9/'COVID-19'!D29/1000/$AW$15</f>
        <v>6.3750000000000005E-4</v>
      </c>
      <c r="I31" s="73">
        <v>86.3</v>
      </c>
      <c r="J31" s="160">
        <f t="shared" si="0"/>
        <v>4.0556874815311301E-6</v>
      </c>
      <c r="K31" s="160">
        <f t="shared" si="1"/>
        <v>5.3825733252875114E-6</v>
      </c>
      <c r="L31" s="160">
        <f t="shared" si="2"/>
        <v>3.7439078945500004E-6</v>
      </c>
      <c r="M31" s="160">
        <f t="shared" si="3"/>
        <v>1.123172368365E-5</v>
      </c>
      <c r="N31" s="100">
        <f>J31*'COVID-19'!D29*1000*Hospital!$AI$3/1000</f>
        <v>7.3701725249813124E-2</v>
      </c>
      <c r="O31" s="101">
        <f>K31*'COVID-19'!D29*1000*Hospital!$AI$3/1000</f>
        <v>9.7814474651667788E-2</v>
      </c>
      <c r="P31" s="101">
        <f>L31*'COVID-19'!D29*1000*Hospital!$AI$3/1000</f>
        <v>6.8035930347512513E-2</v>
      </c>
      <c r="Q31" s="101">
        <f>M31*'COVID-19'!D29*1000*Hospital!$AI$3/1000</f>
        <v>0.20410779104253757</v>
      </c>
      <c r="R31" s="101">
        <f t="shared" si="5"/>
        <v>5.6750328442356099E-2</v>
      </c>
      <c r="S31" s="101">
        <f t="shared" si="6"/>
        <v>7.5317145481784198E-2</v>
      </c>
      <c r="T31" s="101">
        <f t="shared" si="7"/>
        <v>5.2387666367584636E-2</v>
      </c>
      <c r="U31" s="101">
        <f t="shared" si="8"/>
        <v>0.15716299910275391</v>
      </c>
      <c r="V31" s="101">
        <f t="shared" si="9"/>
        <v>1.6951396807457018E-2</v>
      </c>
      <c r="W31" s="101">
        <f t="shared" si="10"/>
        <v>2.2497329169883593E-2</v>
      </c>
      <c r="X31" s="101">
        <f t="shared" si="11"/>
        <v>1.5648263979927877E-2</v>
      </c>
      <c r="Y31" s="101">
        <f t="shared" si="12"/>
        <v>4.6944791939783646E-2</v>
      </c>
      <c r="Z31" s="102">
        <f>$AW$13*1000000000*('COVID-19'!D29/'COVID-19'!$D$195)*$AW$11/'COVID-19'!D29/1000</f>
        <v>2.9338738839711009E-4</v>
      </c>
      <c r="AA31" s="103">
        <f>$AW$14*1000000000*('COVID-19'!D29/'COVID-19'!$D$195)*$AW$11/'COVID-19'!D29/1000</f>
        <v>3.8937396876691037E-4</v>
      </c>
      <c r="AB31" s="103">
        <f>0.25*'COVID-19'!D29*1000*$AW$11/'COVID-19'!D29/1000/$AW$15</f>
        <v>2.7083333333333332E-4</v>
      </c>
      <c r="AC31" s="103">
        <f>0.75*'COVID-19'!D29*1000*$AW$11/'COVID-19'!D29/1000/$AW$15</f>
        <v>8.1249999999999996E-4</v>
      </c>
      <c r="AD31" s="73">
        <v>80</v>
      </c>
      <c r="AE31" s="104">
        <f t="shared" si="13"/>
        <v>4.7916694849162449E-6</v>
      </c>
      <c r="AF31" s="103">
        <f t="shared" si="14"/>
        <v>6.3593441236668838E-6</v>
      </c>
      <c r="AG31" s="103">
        <f t="shared" si="15"/>
        <v>4.4233115333333336E-6</v>
      </c>
      <c r="AH31" s="103">
        <f t="shared" si="16"/>
        <v>1.3269934599999999E-5</v>
      </c>
      <c r="AI31" s="105">
        <f>AE31*'COVID-19'!D29*1000*Hospital!$AI$3/1000</f>
        <v>8.7076311839462905E-2</v>
      </c>
      <c r="AJ31" s="101">
        <f>AF31*'COVID-19'!D29*1000*Hospital!$AI$3/1000</f>
        <v>0.11556478044865663</v>
      </c>
      <c r="AK31" s="101">
        <f>AG31*'COVID-19'!D29*1000*Hospital!$AI$3/1000</f>
        <v>8.038235017087339E-2</v>
      </c>
      <c r="AL31" s="101">
        <f>AH31*'COVID-19'!D29*1000*Hospital!$AI$3/1000</f>
        <v>0.24114705051262014</v>
      </c>
      <c r="AM31" s="101">
        <f t="shared" si="17"/>
        <v>7.7497917537121985E-2</v>
      </c>
      <c r="AN31" s="101">
        <f t="shared" si="18"/>
        <v>0.1028526545993044</v>
      </c>
      <c r="AO31" s="101">
        <f t="shared" si="19"/>
        <v>7.1540291652077315E-2</v>
      </c>
      <c r="AP31" s="101">
        <f t="shared" si="20"/>
        <v>0.21462087495623194</v>
      </c>
      <c r="AQ31" s="101">
        <f t="shared" si="24"/>
        <v>9.5783943023409202E-3</v>
      </c>
      <c r="AR31" s="101">
        <f t="shared" si="21"/>
        <v>1.2712125849352229E-2</v>
      </c>
      <c r="AS31" s="101">
        <f t="shared" si="22"/>
        <v>8.8420585187960737E-3</v>
      </c>
      <c r="AT31" s="101">
        <f t="shared" si="23"/>
        <v>2.6526175556388212E-2</v>
      </c>
      <c r="AU31" s="74"/>
      <c r="AV31" s="31"/>
    </row>
    <row r="32" spans="1:49" ht="15">
      <c r="A32" s="2" t="s">
        <v>48</v>
      </c>
      <c r="B32" s="72">
        <v>0</v>
      </c>
      <c r="C32" s="77">
        <v>0.76914389999999999</v>
      </c>
      <c r="D32" s="31">
        <v>2</v>
      </c>
      <c r="E32" s="103">
        <f>$AW$13*1000000000*('COVID-19'!D30/'COVID-19'!$D$195)*$AW$9/'COVID-19'!D30/1000</f>
        <v>2.3019625858850177E-4</v>
      </c>
      <c r="F32" s="103">
        <f>$AW$14*1000000000*('COVID-19'!D30/'COVID-19'!$D$195)*$AW$9/'COVID-19'!D30/1000</f>
        <v>3.0550880626326824E-4</v>
      </c>
      <c r="G32" s="103">
        <f>0.25*'COVID-19'!D30*1000*$AW$9/'COVID-19'!D30/1000/$AW$15</f>
        <v>2.1250000000000002E-4</v>
      </c>
      <c r="H32" s="103">
        <f>0.75*'COVID-19'!D30*1000*$AW$9/'COVID-19'!D30/1000/$AW$15</f>
        <v>6.3750000000000005E-4</v>
      </c>
      <c r="I32" s="73">
        <v>86.3</v>
      </c>
      <c r="J32" s="160">
        <f t="shared" si="0"/>
        <v>5.5011638583074763E-6</v>
      </c>
      <c r="K32" s="160">
        <f t="shared" si="1"/>
        <v>7.3009614218556208E-6</v>
      </c>
      <c r="L32" s="160">
        <f t="shared" si="2"/>
        <v>5.0782637696125E-6</v>
      </c>
      <c r="M32" s="160">
        <f t="shared" si="3"/>
        <v>1.52347913088375E-5</v>
      </c>
      <c r="N32" s="100">
        <f>J32*'COVID-19'!D30*1000*Hospital!$AI$3/1000</f>
        <v>1.4464060666025818</v>
      </c>
      <c r="O32" s="101">
        <f>K32*'COVID-19'!D30*1000*Hospital!$AI$3/1000</f>
        <v>1.9196219499363152</v>
      </c>
      <c r="P32" s="101">
        <f>L32*'COVID-19'!D30*1000*Hospital!$AI$3/1000</f>
        <v>1.3352140953015528</v>
      </c>
      <c r="Q32" s="101">
        <f>M32*'COVID-19'!D30*1000*Hospital!$AI$3/1000</f>
        <v>4.0056422859046581</v>
      </c>
      <c r="R32" s="101">
        <f t="shared" si="5"/>
        <v>1.1137326712839879</v>
      </c>
      <c r="S32" s="101">
        <f t="shared" si="6"/>
        <v>1.4781089014509627</v>
      </c>
      <c r="T32" s="101">
        <f t="shared" si="7"/>
        <v>1.0281148533821958</v>
      </c>
      <c r="U32" s="101">
        <f t="shared" si="8"/>
        <v>3.0843445601465866</v>
      </c>
      <c r="V32" s="101">
        <f t="shared" si="9"/>
        <v>0.3326733953185938</v>
      </c>
      <c r="W32" s="101">
        <f t="shared" si="10"/>
        <v>0.44151304848535244</v>
      </c>
      <c r="X32" s="101">
        <f t="shared" si="11"/>
        <v>0.30709924191935711</v>
      </c>
      <c r="Y32" s="101">
        <f t="shared" si="12"/>
        <v>0.92129772575807134</v>
      </c>
      <c r="Z32" s="102">
        <f>$AW$13*1000000000*('COVID-19'!D30/'COVID-19'!$D$195)*$AW$11/'COVID-19'!D30/1000</f>
        <v>2.9338738839711003E-4</v>
      </c>
      <c r="AA32" s="103">
        <f>$AW$14*1000000000*('COVID-19'!D30/'COVID-19'!$D$195)*$AW$11/'COVID-19'!D30/1000</f>
        <v>3.8937396876691037E-4</v>
      </c>
      <c r="AB32" s="103">
        <f>0.25*'COVID-19'!D30*1000*$AW$11/'COVID-19'!D30/1000/$AW$15</f>
        <v>2.7083333333333327E-4</v>
      </c>
      <c r="AC32" s="103">
        <f>0.75*'COVID-19'!D30*1000*$AW$11/'COVID-19'!D30/1000/$AW$15</f>
        <v>8.1249999999999996E-4</v>
      </c>
      <c r="AD32" s="73">
        <v>80</v>
      </c>
      <c r="AE32" s="104">
        <f t="shared" si="13"/>
        <v>6.4994551753343035E-6</v>
      </c>
      <c r="AF32" s="103">
        <f t="shared" si="14"/>
        <v>8.6258604034374429E-6</v>
      </c>
      <c r="AG32" s="103">
        <f t="shared" si="15"/>
        <v>5.999811783333331E-6</v>
      </c>
      <c r="AH32" s="103">
        <f t="shared" si="16"/>
        <v>1.7999435349999999E-5</v>
      </c>
      <c r="AI32" s="105">
        <f>AE32*'COVID-19'!D30*1000*Hospital!$AI$3/1000</f>
        <v>1.708884090230937</v>
      </c>
      <c r="AJ32" s="101">
        <f>AF32*'COVID-19'!D30*1000*Hospital!$AI$3/1000</f>
        <v>2.2679740394130907</v>
      </c>
      <c r="AK32" s="101">
        <f>AG32*'COVID-19'!D30*1000*Hospital!$AI$3/1000</f>
        <v>1.5775142107032172</v>
      </c>
      <c r="AL32" s="101">
        <f>AH32*'COVID-19'!D30*1000*Hospital!$AI$3/1000</f>
        <v>4.732542632109654</v>
      </c>
      <c r="AM32" s="101">
        <f t="shared" si="17"/>
        <v>1.5209068403055341</v>
      </c>
      <c r="AN32" s="101">
        <f t="shared" si="18"/>
        <v>2.018496895077651</v>
      </c>
      <c r="AO32" s="101">
        <f t="shared" si="19"/>
        <v>1.4039876475258632</v>
      </c>
      <c r="AP32" s="101">
        <f t="shared" si="20"/>
        <v>4.2119629425775917</v>
      </c>
      <c r="AQ32" s="101">
        <f t="shared" si="24"/>
        <v>0.18797724992540307</v>
      </c>
      <c r="AR32" s="101">
        <f t="shared" si="21"/>
        <v>0.24947714433543997</v>
      </c>
      <c r="AS32" s="101">
        <f t="shared" si="22"/>
        <v>0.17352656317735388</v>
      </c>
      <c r="AT32" s="101">
        <f t="shared" si="23"/>
        <v>0.52057968953206191</v>
      </c>
      <c r="AU32" s="74"/>
      <c r="AV32" s="31"/>
    </row>
    <row r="33" spans="1:48" ht="15">
      <c r="A33" s="2" t="s">
        <v>49</v>
      </c>
      <c r="B33" s="72">
        <v>0</v>
      </c>
      <c r="C33" s="77">
        <v>31.474274000000001</v>
      </c>
      <c r="D33" s="31">
        <v>2</v>
      </c>
      <c r="E33" s="103">
        <f>$AW$13*1000000000*('COVID-19'!D31/'COVID-19'!$D$195)*$AW$9/'COVID-19'!D31/1000</f>
        <v>2.3019625858850174E-4</v>
      </c>
      <c r="F33" s="103">
        <f>$AW$14*1000000000*('COVID-19'!D31/'COVID-19'!$D$195)*$AW$9/'COVID-19'!D31/1000</f>
        <v>3.0550880626326813E-4</v>
      </c>
      <c r="G33" s="103">
        <f>0.25*'COVID-19'!D31*1000*$AW$9/'COVID-19'!D31/1000/$AW$15</f>
        <v>2.1250000000000002E-4</v>
      </c>
      <c r="H33" s="103">
        <f>0.75*'COVID-19'!D31*1000*$AW$9/'COVID-19'!D31/1000/$AW$15</f>
        <v>6.3750000000000015E-4</v>
      </c>
      <c r="I33" s="73">
        <v>86.3</v>
      </c>
      <c r="J33" s="160">
        <f t="shared" si="0"/>
        <v>6.6499782229403689E-5</v>
      </c>
      <c r="K33" s="160">
        <f t="shared" si="1"/>
        <v>8.8256295781026262E-5</v>
      </c>
      <c r="L33" s="160">
        <f t="shared" si="2"/>
        <v>6.1387634231750005E-5</v>
      </c>
      <c r="M33" s="160">
        <f t="shared" si="3"/>
        <v>1.8416290269525004E-4</v>
      </c>
      <c r="N33" s="100">
        <f>J33*'COVID-19'!D31*1000*Hospital!$AI$3/1000</f>
        <v>277.70411767912634</v>
      </c>
      <c r="O33" s="101">
        <f>K33*'COVID-19'!D31*1000*Hospital!$AI$3/1000</f>
        <v>368.55965430005398</v>
      </c>
      <c r="P33" s="101">
        <f>L33*'COVID-19'!D31*1000*Hospital!$AI$3/1000</f>
        <v>256.35570868379875</v>
      </c>
      <c r="Q33" s="101">
        <f>M33*'COVID-19'!D31*1000*Hospital!$AI$3/1000</f>
        <v>769.06712605139626</v>
      </c>
      <c r="R33" s="101">
        <f t="shared" si="5"/>
        <v>213.83217061292729</v>
      </c>
      <c r="S33" s="101">
        <f t="shared" si="6"/>
        <v>283.79093381104155</v>
      </c>
      <c r="T33" s="101">
        <f t="shared" si="7"/>
        <v>197.39389568652504</v>
      </c>
      <c r="U33" s="101">
        <f t="shared" si="8"/>
        <v>592.1816870595751</v>
      </c>
      <c r="V33" s="101">
        <f t="shared" si="9"/>
        <v>63.871947066199056</v>
      </c>
      <c r="W33" s="101">
        <f t="shared" si="10"/>
        <v>84.768720489012409</v>
      </c>
      <c r="X33" s="101">
        <f t="shared" si="11"/>
        <v>58.961812997273711</v>
      </c>
      <c r="Y33" s="101">
        <f t="shared" si="12"/>
        <v>176.88543899182113</v>
      </c>
      <c r="Z33" s="102">
        <f>$AW$13*1000000000*('COVID-19'!D31/'COVID-19'!$D$195)*$AW$11/'COVID-19'!D31/1000</f>
        <v>2.9338738839711003E-4</v>
      </c>
      <c r="AA33" s="103">
        <f>$AW$14*1000000000*('COVID-19'!D31/'COVID-19'!$D$195)*$AW$11/'COVID-19'!D31/1000</f>
        <v>3.8937396876691037E-4</v>
      </c>
      <c r="AB33" s="103">
        <f>0.25*'COVID-19'!D31*1000*$AW$11/'COVID-19'!D31/1000/$AW$15</f>
        <v>2.7083333333333327E-4</v>
      </c>
      <c r="AC33" s="103">
        <f>0.75*'COVID-19'!D31*1000*$AW$11/'COVID-19'!D31/1000/$AW$15</f>
        <v>8.1249999999999996E-4</v>
      </c>
      <c r="AD33" s="73">
        <v>80</v>
      </c>
      <c r="AE33" s="104">
        <f t="shared" si="13"/>
        <v>7.8567438618794261E-5</v>
      </c>
      <c r="AF33" s="103">
        <f t="shared" si="14"/>
        <v>1.0427208735176802E-4</v>
      </c>
      <c r="AG33" s="103">
        <f t="shared" si="15"/>
        <v>7.2527593666666654E-5</v>
      </c>
      <c r="AH33" s="103">
        <f t="shared" si="16"/>
        <v>2.1758278100000001E-4</v>
      </c>
      <c r="AI33" s="105">
        <f>AE33*'COVID-19'!D31*1000*Hospital!$AI$3/1000</f>
        <v>328.09883714617433</v>
      </c>
      <c r="AJ33" s="101">
        <f>AF33*'COVID-19'!D31*1000*Hospital!$AI$3/1000</f>
        <v>435.44184726337244</v>
      </c>
      <c r="AK33" s="101">
        <f>AG33*'COVID-19'!D31*1000*Hospital!$AI$3/1000</f>
        <v>302.8763513406841</v>
      </c>
      <c r="AL33" s="101">
        <f>AH33*'COVID-19'!D31*1000*Hospital!$AI$3/1000</f>
        <v>908.62905402205251</v>
      </c>
      <c r="AM33" s="101">
        <f t="shared" si="17"/>
        <v>292.00796506009516</v>
      </c>
      <c r="AN33" s="101">
        <f t="shared" si="18"/>
        <v>387.54324406440145</v>
      </c>
      <c r="AO33" s="101">
        <f t="shared" si="19"/>
        <v>269.55995269320886</v>
      </c>
      <c r="AP33" s="101">
        <f t="shared" si="20"/>
        <v>808.67985807962668</v>
      </c>
      <c r="AQ33" s="101">
        <f t="shared" si="24"/>
        <v>36.090872086079173</v>
      </c>
      <c r="AR33" s="101">
        <f t="shared" si="21"/>
        <v>47.898603198970967</v>
      </c>
      <c r="AS33" s="101">
        <f t="shared" si="22"/>
        <v>33.316398647475253</v>
      </c>
      <c r="AT33" s="101">
        <f t="shared" si="23"/>
        <v>99.949195942425774</v>
      </c>
      <c r="AU33" s="74"/>
      <c r="AV33" s="31"/>
    </row>
    <row r="34" spans="1:48" ht="15">
      <c r="A34" s="2" t="s">
        <v>50</v>
      </c>
      <c r="B34" s="72">
        <v>0</v>
      </c>
      <c r="C34" s="82">
        <v>82.182096928571454</v>
      </c>
      <c r="D34" s="31">
        <v>2</v>
      </c>
      <c r="E34" s="103">
        <f>$AW$13*1000000000*('COVID-19'!D32/'COVID-19'!$D$195)*$AW$9/'COVID-19'!D32/1000</f>
        <v>2.3019625858850177E-4</v>
      </c>
      <c r="F34" s="103">
        <f>$AW$14*1000000000*('COVID-19'!D32/'COVID-19'!$D$195)*$AW$9/'COVID-19'!D32/1000</f>
        <v>3.0550880626326819E-4</v>
      </c>
      <c r="G34" s="103">
        <f>0.25*'COVID-19'!D32*1000*$AW$9/'COVID-19'!D32/1000/$AW$15</f>
        <v>2.1250000000000004E-4</v>
      </c>
      <c r="H34" s="103">
        <f>0.75*'COVID-19'!D32*1000*$AW$9/'COVID-19'!D32/1000/$AW$15</f>
        <v>6.3750000000000015E-4</v>
      </c>
      <c r="I34" s="73">
        <v>86.3</v>
      </c>
      <c r="J34" s="160">
        <f t="shared" si="0"/>
        <v>1.6723562438918183E-4</v>
      </c>
      <c r="K34" s="160">
        <f t="shared" si="1"/>
        <v>2.2194954985416639E-4</v>
      </c>
      <c r="L34" s="160">
        <f t="shared" si="2"/>
        <v>1.54379443004884E-4</v>
      </c>
      <c r="M34" s="160">
        <f t="shared" si="3"/>
        <v>4.6313832901465199E-4</v>
      </c>
      <c r="N34" s="100">
        <f>J34*'COVID-19'!D32*1000*Hospital!$AI$3/1000</f>
        <v>2100.9594216144992</v>
      </c>
      <c r="O34" s="101">
        <f>K34*'COVID-19'!D32*1000*Hospital!$AI$3/1000</f>
        <v>2788.3233586884758</v>
      </c>
      <c r="P34" s="101">
        <f>L34*'COVID-19'!D32*1000*Hospital!$AI$3/1000</f>
        <v>1939.4488851843637</v>
      </c>
      <c r="Q34" s="101">
        <f>M34*'COVID-19'!D32*1000*Hospital!$AI$3/1000</f>
        <v>5818.3466555530904</v>
      </c>
      <c r="R34" s="101">
        <f t="shared" si="5"/>
        <v>1617.7387546431644</v>
      </c>
      <c r="S34" s="101">
        <f t="shared" si="6"/>
        <v>2147.0089861901265</v>
      </c>
      <c r="T34" s="101">
        <f t="shared" si="7"/>
        <v>1493.3756415919602</v>
      </c>
      <c r="U34" s="101">
        <f t="shared" si="8"/>
        <v>4480.1269247758792</v>
      </c>
      <c r="V34" s="101">
        <f t="shared" si="9"/>
        <v>483.22066697133482</v>
      </c>
      <c r="W34" s="101">
        <f t="shared" si="10"/>
        <v>641.31437249834937</v>
      </c>
      <c r="X34" s="101">
        <f t="shared" si="11"/>
        <v>446.07324359240368</v>
      </c>
      <c r="Y34" s="101">
        <f t="shared" si="12"/>
        <v>1338.2197307772108</v>
      </c>
      <c r="Z34" s="102">
        <f>$AW$13*1000000000*('COVID-19'!D32/'COVID-19'!$D$195)*$AW$11/'COVID-19'!D32/1000</f>
        <v>2.9338738839711009E-4</v>
      </c>
      <c r="AA34" s="103">
        <f>$AW$14*1000000000*('COVID-19'!D32/'COVID-19'!$D$195)*$AW$11/'COVID-19'!D32/1000</f>
        <v>3.8937396876691037E-4</v>
      </c>
      <c r="AB34" s="103">
        <f>0.25*'COVID-19'!D32*1000*$AW$11/'COVID-19'!D32/1000/$AW$15</f>
        <v>2.7083333333333338E-4</v>
      </c>
      <c r="AC34" s="103">
        <f>0.75*'COVID-19'!D32*1000*$AW$11/'COVID-19'!D32/1000/$AW$15</f>
        <v>8.1249999999999985E-4</v>
      </c>
      <c r="AD34" s="73">
        <v>80</v>
      </c>
      <c r="AE34" s="104">
        <f t="shared" si="13"/>
        <v>1.9758372454132769E-4</v>
      </c>
      <c r="AF34" s="103">
        <f t="shared" si="14"/>
        <v>2.6222653744158885E-4</v>
      </c>
      <c r="AG34" s="103">
        <f t="shared" si="15"/>
        <v>1.8239454334523819E-4</v>
      </c>
      <c r="AH34" s="103">
        <f t="shared" si="16"/>
        <v>5.4718363003571438E-4</v>
      </c>
      <c r="AI34" s="105">
        <f>AE34*'COVID-19'!D32*1000*Hospital!$AI$3/1000</f>
        <v>2482.2186609400401</v>
      </c>
      <c r="AJ34" s="101">
        <f>AF34*'COVID-19'!D32*1000*Hospital!$AI$3/1000</f>
        <v>3294.3179208824831</v>
      </c>
      <c r="AK34" s="101">
        <f>AG34*'COVID-19'!D32*1000*Hospital!$AI$3/1000</f>
        <v>2291.3989509823668</v>
      </c>
      <c r="AL34" s="101">
        <f>AH34*'COVID-19'!D32*1000*Hospital!$AI$3/1000</f>
        <v>6874.1968529470969</v>
      </c>
      <c r="AM34" s="101">
        <f t="shared" si="17"/>
        <v>2209.1746082366358</v>
      </c>
      <c r="AN34" s="101">
        <f t="shared" si="18"/>
        <v>2931.9429495854101</v>
      </c>
      <c r="AO34" s="101">
        <f t="shared" si="19"/>
        <v>2039.3450663743067</v>
      </c>
      <c r="AP34" s="101">
        <f t="shared" si="20"/>
        <v>6118.0351991229163</v>
      </c>
      <c r="AQ34" s="101">
        <f t="shared" si="24"/>
        <v>273.04405270340442</v>
      </c>
      <c r="AR34" s="101">
        <f t="shared" si="21"/>
        <v>362.37497129707316</v>
      </c>
      <c r="AS34" s="101">
        <f t="shared" si="22"/>
        <v>252.05388460806037</v>
      </c>
      <c r="AT34" s="101">
        <f t="shared" si="23"/>
        <v>756.16165382418069</v>
      </c>
      <c r="AU34" s="74"/>
      <c r="AV34" s="31"/>
    </row>
    <row r="35" spans="1:48" ht="15">
      <c r="A35" s="2" t="s">
        <v>51</v>
      </c>
      <c r="B35" s="72">
        <v>0</v>
      </c>
      <c r="C35" s="82">
        <v>82.182096928571454</v>
      </c>
      <c r="D35" s="31">
        <v>2</v>
      </c>
      <c r="E35" s="103">
        <f>$AW$13*1000000000*('COVID-19'!D33/'COVID-19'!$D$195)*$AW$9/'COVID-19'!D33/1000</f>
        <v>2.301962585885018E-4</v>
      </c>
      <c r="F35" s="103">
        <f>$AW$14*1000000000*('COVID-19'!D33/'COVID-19'!$D$195)*$AW$9/'COVID-19'!D33/1000</f>
        <v>3.0550880626326824E-4</v>
      </c>
      <c r="G35" s="103">
        <f>0.25*'COVID-19'!D33*1000*$AW$9/'COVID-19'!D33/1000/$AW$15</f>
        <v>2.1249999999999999E-4</v>
      </c>
      <c r="H35" s="103">
        <f>0.75*'COVID-19'!D33*1000*$AW$9/'COVID-19'!D33/1000/$AW$15</f>
        <v>6.3749999999999994E-4</v>
      </c>
      <c r="I35" s="73">
        <v>86.3</v>
      </c>
      <c r="J35" s="160">
        <f t="shared" si="0"/>
        <v>1.6723562438918189E-4</v>
      </c>
      <c r="K35" s="160">
        <f t="shared" si="1"/>
        <v>2.2194954985416642E-4</v>
      </c>
      <c r="L35" s="160">
        <f t="shared" si="2"/>
        <v>1.5437944300488398E-4</v>
      </c>
      <c r="M35" s="160">
        <f t="shared" si="3"/>
        <v>4.6313832901465188E-4</v>
      </c>
      <c r="N35" s="100">
        <f>J35*'COVID-19'!D33*1000*Hospital!$AI$3/1000</f>
        <v>1195.1258731910225</v>
      </c>
      <c r="O35" s="101">
        <f>K35*'COVID-19'!D33*1000*Hospital!$AI$3/1000</f>
        <v>1586.1312477090496</v>
      </c>
      <c r="P35" s="101">
        <f>L35*'COVID-19'!D33*1000*Hospital!$AI$3/1000</f>
        <v>1103.2509807515075</v>
      </c>
      <c r="Q35" s="101">
        <f>M35*'COVID-19'!D33*1000*Hospital!$AI$3/1000</f>
        <v>3309.7529422545222</v>
      </c>
      <c r="R35" s="101">
        <f t="shared" si="5"/>
        <v>920.24692235708733</v>
      </c>
      <c r="S35" s="101">
        <f t="shared" si="6"/>
        <v>1221.3210607359681</v>
      </c>
      <c r="T35" s="101">
        <f t="shared" si="7"/>
        <v>849.50325517866077</v>
      </c>
      <c r="U35" s="101">
        <f t="shared" si="8"/>
        <v>2548.5097655359823</v>
      </c>
      <c r="V35" s="101">
        <f t="shared" si="9"/>
        <v>274.87895083393516</v>
      </c>
      <c r="W35" s="101">
        <f t="shared" si="10"/>
        <v>364.81018697308144</v>
      </c>
      <c r="X35" s="101">
        <f t="shared" si="11"/>
        <v>253.74772557284672</v>
      </c>
      <c r="Y35" s="101">
        <f t="shared" si="12"/>
        <v>761.2431767185401</v>
      </c>
      <c r="Z35" s="102">
        <f>$AW$13*1000000000*('COVID-19'!D33/'COVID-19'!$D$195)*$AW$11/'COVID-19'!D33/1000</f>
        <v>2.9338738839711003E-4</v>
      </c>
      <c r="AA35" s="103">
        <f>$AW$14*1000000000*('COVID-19'!D33/'COVID-19'!$D$195)*$AW$11/'COVID-19'!D33/1000</f>
        <v>3.8937396876691048E-4</v>
      </c>
      <c r="AB35" s="103">
        <f>0.25*'COVID-19'!D33*1000*$AW$11/'COVID-19'!D33/1000/$AW$15</f>
        <v>2.7083333333333327E-4</v>
      </c>
      <c r="AC35" s="103">
        <f>0.75*'COVID-19'!D33*1000*$AW$11/'COVID-19'!D33/1000/$AW$15</f>
        <v>8.1249999999999985E-4</v>
      </c>
      <c r="AD35" s="73">
        <v>80</v>
      </c>
      <c r="AE35" s="104">
        <f t="shared" si="13"/>
        <v>1.9758372454132766E-4</v>
      </c>
      <c r="AF35" s="103">
        <f t="shared" si="14"/>
        <v>2.6222653744158896E-4</v>
      </c>
      <c r="AG35" s="103">
        <f t="shared" si="15"/>
        <v>1.8239454334523811E-4</v>
      </c>
      <c r="AH35" s="103">
        <f t="shared" si="16"/>
        <v>5.4718363003571438E-4</v>
      </c>
      <c r="AI35" s="105">
        <f>AE35*'COVID-19'!D33*1000*Hospital!$AI$3/1000</f>
        <v>1412.0043034088369</v>
      </c>
      <c r="AJ35" s="101">
        <f>AF35*'COVID-19'!D33*1000*Hospital!$AI$3/1000</f>
        <v>1873.9650757928473</v>
      </c>
      <c r="AK35" s="101">
        <f>AG35*'COVID-19'!D33*1000*Hospital!$AI$3/1000</f>
        <v>1303.4569558784535</v>
      </c>
      <c r="AL35" s="101">
        <f>AH35*'COVID-19'!D33*1000*Hospital!$AI$3/1000</f>
        <v>3910.3708676353613</v>
      </c>
      <c r="AM35" s="101">
        <f t="shared" si="17"/>
        <v>1256.6838300338648</v>
      </c>
      <c r="AN35" s="101">
        <f t="shared" si="18"/>
        <v>1667.8289174556342</v>
      </c>
      <c r="AO35" s="101">
        <f t="shared" si="19"/>
        <v>1160.0766907318236</v>
      </c>
      <c r="AP35" s="101">
        <f t="shared" si="20"/>
        <v>3480.2300721954716</v>
      </c>
      <c r="AQ35" s="101">
        <f t="shared" si="24"/>
        <v>155.32047337497207</v>
      </c>
      <c r="AR35" s="101">
        <f t="shared" si="21"/>
        <v>206.1361583372132</v>
      </c>
      <c r="AS35" s="101">
        <f t="shared" si="22"/>
        <v>143.38026514662988</v>
      </c>
      <c r="AT35" s="101">
        <f t="shared" si="23"/>
        <v>430.14079543988976</v>
      </c>
      <c r="AU35" s="74"/>
      <c r="AV35" s="31"/>
    </row>
    <row r="36" spans="1:48" ht="15">
      <c r="A36" s="2" t="s">
        <v>52</v>
      </c>
      <c r="B36" s="72">
        <v>0</v>
      </c>
      <c r="C36" s="79">
        <v>73.731655700000005</v>
      </c>
      <c r="D36" s="31">
        <v>2</v>
      </c>
      <c r="E36" s="103">
        <f>$AW$13*1000000000*('COVID-19'!D34/'COVID-19'!$D$195)*$AW$9/'COVID-19'!D34/1000</f>
        <v>2.301962585885018E-4</v>
      </c>
      <c r="F36" s="103">
        <f>$AW$14*1000000000*('COVID-19'!D34/'COVID-19'!$D$195)*$AW$9/'COVID-19'!D34/1000</f>
        <v>3.0550880626326819E-4</v>
      </c>
      <c r="G36" s="103">
        <f>0.25*'COVID-19'!D34*1000*$AW$9/'COVID-19'!D34/1000/$AW$15</f>
        <v>2.1249999999999999E-4</v>
      </c>
      <c r="H36" s="103">
        <f>0.75*'COVID-19'!D34*1000*$AW$9/'COVID-19'!D34/1000/$AW$15</f>
        <v>6.3750000000000015E-4</v>
      </c>
      <c r="I36" s="73">
        <v>86.3</v>
      </c>
      <c r="J36" s="160">
        <f t="shared" si="0"/>
        <v>1.5044803098409785E-4</v>
      </c>
      <c r="K36" s="160">
        <f t="shared" ref="K36:K99" si="25">F36*I36/100*(C36/100+D36/100)</f>
        <v>1.996696151034088E-4</v>
      </c>
      <c r="L36" s="160">
        <f t="shared" ref="L36:L99" si="26">G36*I36/100*(C36/100+D36/100)</f>
        <v>1.3888239009683751E-4</v>
      </c>
      <c r="M36" s="160">
        <f t="shared" ref="M36:M99" si="27">H36*I36/100*(C36/100+D36/100)</f>
        <v>4.1664717029051262E-4</v>
      </c>
      <c r="N36" s="100">
        <f>J36*'COVID-19'!D34*1000*Hospital!$AI$3/1000</f>
        <v>50.272027210322747</v>
      </c>
      <c r="O36" s="101">
        <f>K36*'COVID-19'!D34*1000*Hospital!$AI$3/1000</f>
        <v>66.719359887230539</v>
      </c>
      <c r="P36" s="101">
        <f>L36*'COVID-19'!D34*1000*Hospital!$AI$3/1000</f>
        <v>46.407382325401464</v>
      </c>
      <c r="Q36" s="101">
        <f>M36*'COVID-19'!D34*1000*Hospital!$AI$3/1000</f>
        <v>139.22214697620441</v>
      </c>
      <c r="R36" s="101">
        <f t="shared" si="5"/>
        <v>38.709460951948515</v>
      </c>
      <c r="S36" s="101">
        <f t="shared" si="6"/>
        <v>51.373907113167519</v>
      </c>
      <c r="T36" s="101">
        <f t="shared" si="7"/>
        <v>35.733684390559127</v>
      </c>
      <c r="U36" s="101">
        <f t="shared" si="8"/>
        <v>107.2010531716774</v>
      </c>
      <c r="V36" s="101">
        <f t="shared" si="9"/>
        <v>11.562566258374231</v>
      </c>
      <c r="W36" s="101">
        <f t="shared" si="10"/>
        <v>15.345452774063023</v>
      </c>
      <c r="X36" s="101">
        <f t="shared" si="11"/>
        <v>10.673697934842338</v>
      </c>
      <c r="Y36" s="101">
        <f t="shared" si="12"/>
        <v>32.021093804527013</v>
      </c>
      <c r="Z36" s="102">
        <f>$AW$13*1000000000*('COVID-19'!D34/'COVID-19'!$D$195)*$AW$11/'COVID-19'!D34/1000</f>
        <v>2.9338738839711009E-4</v>
      </c>
      <c r="AA36" s="103">
        <f>$AW$14*1000000000*('COVID-19'!D34/'COVID-19'!$D$195)*$AW$11/'COVID-19'!D34/1000</f>
        <v>3.8937396876691043E-4</v>
      </c>
      <c r="AB36" s="103">
        <f>0.25*'COVID-19'!D34*1000*$AW$11/'COVID-19'!D34/1000/$AW$15</f>
        <v>2.7083333333333327E-4</v>
      </c>
      <c r="AC36" s="103">
        <f>0.75*'COVID-19'!D34*1000*$AW$11/'COVID-19'!D34/1000/$AW$15</f>
        <v>8.1249999999999996E-4</v>
      </c>
      <c r="AD36" s="73">
        <v>80</v>
      </c>
      <c r="AE36" s="104">
        <f t="shared" si="13"/>
        <v>1.7774970147849695E-4</v>
      </c>
      <c r="AF36" s="103">
        <f t="shared" si="14"/>
        <v>2.3590348272958572E-4</v>
      </c>
      <c r="AG36" s="103">
        <f t="shared" si="15"/>
        <v>1.6408525401666665E-4</v>
      </c>
      <c r="AH36" s="103">
        <f t="shared" si="16"/>
        <v>4.9225576205000007E-4</v>
      </c>
      <c r="AI36" s="105">
        <f>AE36*'COVID-19'!D34*1000*Hospital!$AI$3/1000</f>
        <v>59.394847316401574</v>
      </c>
      <c r="AJ36" s="101">
        <f>AF36*'COVID-19'!D34*1000*Hospital!$AI$3/1000</f>
        <v>78.826862839070017</v>
      </c>
      <c r="AK36" s="101">
        <f>AG36*'COVID-19'!D34*1000*Hospital!$AI$3/1000</f>
        <v>54.828888758341293</v>
      </c>
      <c r="AL36" s="101">
        <f>AH36*'COVID-19'!D34*1000*Hospital!$AI$3/1000</f>
        <v>164.48666627502394</v>
      </c>
      <c r="AM36" s="101">
        <f t="shared" si="17"/>
        <v>52.861414111597398</v>
      </c>
      <c r="AN36" s="101">
        <f t="shared" si="18"/>
        <v>70.155907926772315</v>
      </c>
      <c r="AO36" s="101">
        <f t="shared" si="19"/>
        <v>48.797710994923754</v>
      </c>
      <c r="AP36" s="101">
        <f t="shared" si="20"/>
        <v>146.39313298477131</v>
      </c>
      <c r="AQ36" s="101">
        <f t="shared" si="24"/>
        <v>6.5334332048041732</v>
      </c>
      <c r="AR36" s="101">
        <f t="shared" si="21"/>
        <v>8.6709549122977023</v>
      </c>
      <c r="AS36" s="101">
        <f t="shared" si="22"/>
        <v>6.031177763417543</v>
      </c>
      <c r="AT36" s="101">
        <f t="shared" si="23"/>
        <v>18.093533290252633</v>
      </c>
      <c r="AU36" s="74"/>
      <c r="AV36" s="31"/>
    </row>
    <row r="37" spans="1:48" ht="15">
      <c r="A37" s="2" t="s">
        <v>53</v>
      </c>
      <c r="B37" s="72">
        <v>0</v>
      </c>
      <c r="C37" s="77">
        <v>86.977749900000006</v>
      </c>
      <c r="D37" s="31">
        <v>2</v>
      </c>
      <c r="E37" s="103">
        <f>$AW$13*1000000000*('COVID-19'!D35/'COVID-19'!$D$195)*$AW$9/'COVID-19'!D35/1000</f>
        <v>2.3019625858850174E-4</v>
      </c>
      <c r="F37" s="103">
        <f>$AW$14*1000000000*('COVID-19'!D35/'COVID-19'!$D$195)*$AW$9/'COVID-19'!D35/1000</f>
        <v>3.0550880626326813E-4</v>
      </c>
      <c r="G37" s="103">
        <f>0.25*'COVID-19'!D35*1000*$AW$9/'COVID-19'!D35/1000/$AW$15</f>
        <v>2.1250000000000002E-4</v>
      </c>
      <c r="H37" s="103">
        <f>0.75*'COVID-19'!D35*1000*$AW$9/'COVID-19'!D35/1000/$AW$15</f>
        <v>6.3749999999999994E-4</v>
      </c>
      <c r="I37" s="73">
        <v>86.3</v>
      </c>
      <c r="J37" s="160">
        <f t="shared" si="0"/>
        <v>1.7676263842532764E-4</v>
      </c>
      <c r="K37" s="160">
        <f t="shared" si="25"/>
        <v>2.345934855257676E-4</v>
      </c>
      <c r="L37" s="160">
        <f t="shared" si="26"/>
        <v>1.6317407109786252E-4</v>
      </c>
      <c r="M37" s="160">
        <f t="shared" si="27"/>
        <v>4.8952221329358748E-4</v>
      </c>
      <c r="N37" s="100">
        <f>J37*'COVID-19'!D35*1000*Hospital!$AI$3/1000</f>
        <v>1776.1289448556399</v>
      </c>
      <c r="O37" s="101">
        <f>K37*'COVID-19'!D35*1000*Hospital!$AI$3/1000</f>
        <v>2357.2191704578313</v>
      </c>
      <c r="P37" s="101">
        <f>L37*'COVID-19'!D35*1000*Hospital!$AI$3/1000</f>
        <v>1639.5896401448983</v>
      </c>
      <c r="Q37" s="101">
        <f>M37*'COVID-19'!D35*1000*Hospital!$AI$3/1000</f>
        <v>4918.7689204346925</v>
      </c>
      <c r="R37" s="101">
        <f t="shared" si="5"/>
        <v>1367.6192875388429</v>
      </c>
      <c r="S37" s="101">
        <f t="shared" si="6"/>
        <v>1815.0587612525301</v>
      </c>
      <c r="T37" s="101">
        <f t="shared" si="7"/>
        <v>1262.4840229115716</v>
      </c>
      <c r="U37" s="101">
        <f t="shared" si="8"/>
        <v>3787.4520687347131</v>
      </c>
      <c r="V37" s="101">
        <f t="shared" si="9"/>
        <v>408.50965731679719</v>
      </c>
      <c r="W37" s="101">
        <f t="shared" si="10"/>
        <v>542.16040920530122</v>
      </c>
      <c r="X37" s="101">
        <f t="shared" si="11"/>
        <v>377.10561723332665</v>
      </c>
      <c r="Y37" s="101">
        <f t="shared" si="12"/>
        <v>1131.3168516999792</v>
      </c>
      <c r="Z37" s="102">
        <f>$AW$13*1000000000*('COVID-19'!D35/'COVID-19'!$D$195)*$AW$11/'COVID-19'!D35/1000</f>
        <v>2.9338738839711003E-4</v>
      </c>
      <c r="AA37" s="103">
        <f>$AW$14*1000000000*('COVID-19'!D35/'COVID-19'!$D$195)*$AW$11/'COVID-19'!D35/1000</f>
        <v>3.8937396876691037E-4</v>
      </c>
      <c r="AB37" s="103">
        <f>0.25*'COVID-19'!D35*1000*$AW$11/'COVID-19'!D35/1000/$AW$15</f>
        <v>2.7083333333333332E-4</v>
      </c>
      <c r="AC37" s="103">
        <f>0.75*'COVID-19'!D35*1000*$AW$11/'COVID-19'!D35/1000/$AW$15</f>
        <v>8.1249999999999985E-4</v>
      </c>
      <c r="AD37" s="73">
        <v>80</v>
      </c>
      <c r="AE37" s="104">
        <f t="shared" si="13"/>
        <v>2.0883959734889775E-4</v>
      </c>
      <c r="AF37" s="103">
        <f t="shared" si="14"/>
        <v>2.7716495688410054E-4</v>
      </c>
      <c r="AG37" s="103">
        <f t="shared" si="15"/>
        <v>1.9278512478333336E-4</v>
      </c>
      <c r="AH37" s="103">
        <f t="shared" si="16"/>
        <v>5.7835537434999991E-4</v>
      </c>
      <c r="AI37" s="105">
        <f>AE37*'COVID-19'!D35*1000*Hospital!$AI$3/1000</f>
        <v>2098.4414862084668</v>
      </c>
      <c r="AJ37" s="101">
        <f>AF37*'COVID-19'!D35*1000*Hospital!$AI$3/1000</f>
        <v>2784.981638693278</v>
      </c>
      <c r="AK37" s="101">
        <f>AG37*'COVID-19'!D35*1000*Hospital!$AI$3/1000</f>
        <v>1937.124515200843</v>
      </c>
      <c r="AL37" s="101">
        <f>AH37*'COVID-19'!D35*1000*Hospital!$AI$3/1000</f>
        <v>5811.3735456025279</v>
      </c>
      <c r="AM37" s="101">
        <f t="shared" si="17"/>
        <v>1867.6129227255356</v>
      </c>
      <c r="AN37" s="101">
        <f t="shared" si="18"/>
        <v>2478.6336584370174</v>
      </c>
      <c r="AO37" s="101">
        <f t="shared" si="19"/>
        <v>1724.0408185287504</v>
      </c>
      <c r="AP37" s="101">
        <f t="shared" si="20"/>
        <v>5172.12245558625</v>
      </c>
      <c r="AQ37" s="101">
        <f t="shared" si="24"/>
        <v>230.82856348293134</v>
      </c>
      <c r="AR37" s="101">
        <f t="shared" si="21"/>
        <v>306.34798025626054</v>
      </c>
      <c r="AS37" s="101">
        <f t="shared" si="22"/>
        <v>213.08369667209274</v>
      </c>
      <c r="AT37" s="101">
        <f t="shared" si="23"/>
        <v>639.251090016278</v>
      </c>
      <c r="AU37" s="74"/>
      <c r="AV37" s="31"/>
    </row>
    <row r="38" spans="1:48" ht="15">
      <c r="A38" s="2" t="s">
        <v>54</v>
      </c>
      <c r="B38" s="72">
        <v>0</v>
      </c>
      <c r="C38" s="77">
        <v>81.416409099999996</v>
      </c>
      <c r="D38" s="31">
        <v>2</v>
      </c>
      <c r="E38" s="103">
        <f>$AW$13*1000000000*('COVID-19'!D36/'COVID-19'!$D$195)*$AW$9/'COVID-19'!D36/1000</f>
        <v>2.3019625858850177E-4</v>
      </c>
      <c r="F38" s="103">
        <f>$AW$14*1000000000*('COVID-19'!D36/'COVID-19'!$D$195)*$AW$9/'COVID-19'!D36/1000</f>
        <v>3.0550880626326819E-4</v>
      </c>
      <c r="G38" s="103">
        <f>0.25*'COVID-19'!D36*1000*$AW$9/'COVID-19'!D36/1000/$AW$15</f>
        <v>2.1249999999999999E-4</v>
      </c>
      <c r="H38" s="103">
        <f>0.75*'COVID-19'!D36*1000*$AW$9/'COVID-19'!D36/1000/$AW$15</f>
        <v>6.3750000000000005E-4</v>
      </c>
      <c r="I38" s="73">
        <v>86.3</v>
      </c>
      <c r="J38" s="160">
        <f t="shared" si="0"/>
        <v>1.6571451376387876E-4</v>
      </c>
      <c r="K38" s="160">
        <f t="shared" si="25"/>
        <v>2.1993078250242829E-4</v>
      </c>
      <c r="L38" s="160">
        <f t="shared" si="26"/>
        <v>1.5297526723826249E-4</v>
      </c>
      <c r="M38" s="160">
        <f t="shared" si="27"/>
        <v>4.5892580171478755E-4</v>
      </c>
      <c r="N38" s="100">
        <f>J38*'COVID-19'!D36*1000*Hospital!$AI$3/1000</f>
        <v>2643.8200020664344</v>
      </c>
      <c r="O38" s="101">
        <f>K38*'COVID-19'!D36*1000*Hospital!$AI$3/1000</f>
        <v>3508.7898376755484</v>
      </c>
      <c r="P38" s="101">
        <f>L38*'COVID-19'!D36*1000*Hospital!$AI$3/1000</f>
        <v>2440.5772443218134</v>
      </c>
      <c r="Q38" s="101">
        <f>M38*'COVID-19'!D36*1000*Hospital!$AI$3/1000</f>
        <v>7321.7317329654425</v>
      </c>
      <c r="R38" s="101">
        <f t="shared" si="5"/>
        <v>2035.7414015911545</v>
      </c>
      <c r="S38" s="101">
        <f t="shared" si="6"/>
        <v>2701.7681750101724</v>
      </c>
      <c r="T38" s="101">
        <f t="shared" si="7"/>
        <v>1879.2444781277964</v>
      </c>
      <c r="U38" s="101">
        <f t="shared" si="8"/>
        <v>5637.7334343833909</v>
      </c>
      <c r="V38" s="101">
        <f t="shared" si="9"/>
        <v>608.07860047527993</v>
      </c>
      <c r="W38" s="101">
        <f t="shared" si="10"/>
        <v>807.02166266537608</v>
      </c>
      <c r="X38" s="101">
        <f t="shared" si="11"/>
        <v>561.33276619401704</v>
      </c>
      <c r="Y38" s="101">
        <f t="shared" si="12"/>
        <v>1683.9982985820516</v>
      </c>
      <c r="Z38" s="102">
        <f>$AW$13*1000000000*('COVID-19'!D36/'COVID-19'!$D$195)*$AW$11/'COVID-19'!D36/1000</f>
        <v>2.9338738839711003E-4</v>
      </c>
      <c r="AA38" s="103">
        <f>$AW$14*1000000000*('COVID-19'!D36/'COVID-19'!$D$195)*$AW$11/'COVID-19'!D36/1000</f>
        <v>3.8937396876691043E-4</v>
      </c>
      <c r="AB38" s="103">
        <f>0.25*'COVID-19'!D36*1000*$AW$11/'COVID-19'!D36/1000/$AW$15</f>
        <v>2.7083333333333327E-4</v>
      </c>
      <c r="AC38" s="103">
        <f>0.75*'COVID-19'!D36*1000*$AW$11/'COVID-19'!D36/1000/$AW$15</f>
        <v>8.1249999999999996E-4</v>
      </c>
      <c r="AD38" s="73">
        <v>80</v>
      </c>
      <c r="AE38" s="104">
        <f t="shared" si="13"/>
        <v>1.9578657932251139E-4</v>
      </c>
      <c r="AF38" s="103">
        <f t="shared" si="14"/>
        <v>2.5984142617240978E-4</v>
      </c>
      <c r="AG38" s="103">
        <f t="shared" si="15"/>
        <v>1.8073555304999996E-4</v>
      </c>
      <c r="AH38" s="103">
        <f t="shared" si="16"/>
        <v>5.4220665914999993E-4</v>
      </c>
      <c r="AI38" s="105">
        <f>AE38*'COVID-19'!D36*1000*Hospital!$AI$3/1000</f>
        <v>3123.5916685400807</v>
      </c>
      <c r="AJ38" s="101">
        <f>AF38*'COVID-19'!D36*1000*Hospital!$AI$3/1000</f>
        <v>4145.5268116040379</v>
      </c>
      <c r="AK38" s="101">
        <f>AG38*'COVID-19'!D36*1000*Hospital!$AI$3/1000</f>
        <v>2883.4666281492805</v>
      </c>
      <c r="AL38" s="101">
        <f>AH38*'COVID-19'!D36*1000*Hospital!$AI$3/1000</f>
        <v>8650.3998844478429</v>
      </c>
      <c r="AM38" s="101">
        <f t="shared" si="17"/>
        <v>2779.996585000672</v>
      </c>
      <c r="AN38" s="101">
        <f t="shared" si="18"/>
        <v>3689.518862327594</v>
      </c>
      <c r="AO38" s="101">
        <f t="shared" si="19"/>
        <v>2566.28529905286</v>
      </c>
      <c r="AP38" s="101">
        <f t="shared" si="20"/>
        <v>7698.8558971585799</v>
      </c>
      <c r="AQ38" s="101">
        <f t="shared" si="24"/>
        <v>343.5950835394089</v>
      </c>
      <c r="AR38" s="101">
        <f t="shared" si="21"/>
        <v>456.00794927644421</v>
      </c>
      <c r="AS38" s="101">
        <f t="shared" si="22"/>
        <v>317.18132909642082</v>
      </c>
      <c r="AT38" s="101">
        <f t="shared" si="23"/>
        <v>951.54398728926276</v>
      </c>
      <c r="AU38" s="74"/>
      <c r="AV38" s="31"/>
    </row>
    <row r="39" spans="1:48" ht="15">
      <c r="A39" s="2" t="s">
        <v>55</v>
      </c>
      <c r="B39" s="72">
        <v>0</v>
      </c>
      <c r="C39" s="77">
        <v>1.1700000000000001E-9</v>
      </c>
      <c r="D39" s="31">
        <v>2</v>
      </c>
      <c r="E39" s="103">
        <f>$AW$13*1000000000*('COVID-19'!D37/'COVID-19'!$D$195)*$AW$9/'COVID-19'!D37/1000</f>
        <v>2.3019625858850177E-4</v>
      </c>
      <c r="F39" s="103">
        <f>$AW$14*1000000000*('COVID-19'!D37/'COVID-19'!$D$195)*$AW$9/'COVID-19'!D37/1000</f>
        <v>3.0550880626326819E-4</v>
      </c>
      <c r="G39" s="103">
        <f>0.25*'COVID-19'!D37*1000*$AW$9/'COVID-19'!D37/1000/$AW$15</f>
        <v>2.1250000000000002E-4</v>
      </c>
      <c r="H39" s="103">
        <f>0.75*'COVID-19'!D37*1000*$AW$9/'COVID-19'!D37/1000/$AW$15</f>
        <v>6.3749999999999994E-4</v>
      </c>
      <c r="I39" s="73">
        <v>86.3</v>
      </c>
      <c r="J39" s="160">
        <f t="shared" si="0"/>
        <v>3.9731874255618547E-6</v>
      </c>
      <c r="K39" s="160">
        <f t="shared" si="25"/>
        <v>5.2730819991887613E-6</v>
      </c>
      <c r="L39" s="160">
        <f t="shared" si="26"/>
        <v>3.6677500021456337E-6</v>
      </c>
      <c r="M39" s="160">
        <f t="shared" si="27"/>
        <v>1.10032500064369E-5</v>
      </c>
      <c r="N39" s="100">
        <f>J39*'COVID-19'!D37*1000*Hospital!$AI$3/1000</f>
        <v>90.12395482719478</v>
      </c>
      <c r="O39" s="101">
        <f>K39*'COVID-19'!D37*1000*Hospital!$AI$3/1000</f>
        <v>119.60951070104092</v>
      </c>
      <c r="P39" s="101">
        <f>L39*'COVID-19'!D37*1000*Hospital!$AI$3/1000</f>
        <v>83.195706647056227</v>
      </c>
      <c r="Q39" s="101">
        <f>M39*'COVID-19'!D37*1000*Hospital!$AI$3/1000</f>
        <v>249.58711994116871</v>
      </c>
      <c r="R39" s="101">
        <f t="shared" si="5"/>
        <v>69.395445216939976</v>
      </c>
      <c r="S39" s="101">
        <f t="shared" si="6"/>
        <v>92.099323239801507</v>
      </c>
      <c r="T39" s="101">
        <f t="shared" si="7"/>
        <v>64.0606941182333</v>
      </c>
      <c r="U39" s="101">
        <f t="shared" si="8"/>
        <v>192.18208235469993</v>
      </c>
      <c r="V39" s="101">
        <f t="shared" si="9"/>
        <v>20.7285096102548</v>
      </c>
      <c r="W39" s="101">
        <f t="shared" si="10"/>
        <v>27.510187461239411</v>
      </c>
      <c r="X39" s="101">
        <f t="shared" si="11"/>
        <v>19.13501252882293</v>
      </c>
      <c r="Y39" s="101">
        <f t="shared" si="12"/>
        <v>57.405037586468808</v>
      </c>
      <c r="Z39" s="102">
        <f>$AW$13*1000000000*('COVID-19'!D37/'COVID-19'!$D$195)*$AW$11/'COVID-19'!D37/1000</f>
        <v>2.9338738839711009E-4</v>
      </c>
      <c r="AA39" s="103">
        <f>$AW$14*1000000000*('COVID-19'!D37/'COVID-19'!$D$195)*$AW$11/'COVID-19'!D37/1000</f>
        <v>3.8937396876691037E-4</v>
      </c>
      <c r="AB39" s="103">
        <f>0.25*'COVID-19'!D37*1000*$AW$11/'COVID-19'!D37/1000/$AW$15</f>
        <v>2.7083333333333332E-4</v>
      </c>
      <c r="AC39" s="103">
        <f>0.75*'COVID-19'!D37*1000*$AW$11/'COVID-19'!D37/1000/$AW$15</f>
        <v>8.1249999999999985E-4</v>
      </c>
      <c r="AD39" s="73">
        <v>80</v>
      </c>
      <c r="AE39" s="104">
        <f t="shared" si="13"/>
        <v>4.6941982170998665E-6</v>
      </c>
      <c r="AF39" s="103">
        <f t="shared" si="14"/>
        <v>6.2299835039151061E-6</v>
      </c>
      <c r="AG39" s="103">
        <f t="shared" si="15"/>
        <v>4.3333333358683333E-6</v>
      </c>
      <c r="AH39" s="103">
        <f t="shared" si="16"/>
        <v>1.3000000007604996E-5</v>
      </c>
      <c r="AI39" s="105">
        <f>AE39*'COVID-19'!D37*1000*Hospital!$AI$3/1000</f>
        <v>106.47866882544085</v>
      </c>
      <c r="AJ39" s="101">
        <f>AF39*'COVID-19'!D37*1000*Hospital!$AI$3/1000</f>
        <v>141.31494232281662</v>
      </c>
      <c r="AK39" s="101">
        <f>AG39*'COVID-19'!D37*1000*Hospital!$AI$3/1000</f>
        <v>98.293157604501502</v>
      </c>
      <c r="AL39" s="101">
        <f>AH39*'COVID-19'!D37*1000*Hospital!$AI$3/1000</f>
        <v>294.87947281350438</v>
      </c>
      <c r="AM39" s="101">
        <f t="shared" si="17"/>
        <v>94.766015254642355</v>
      </c>
      <c r="AN39" s="101">
        <f t="shared" si="18"/>
        <v>125.7702986673068</v>
      </c>
      <c r="AO39" s="101">
        <f t="shared" si="19"/>
        <v>87.48091026800634</v>
      </c>
      <c r="AP39" s="101">
        <f t="shared" si="20"/>
        <v>262.44273080401888</v>
      </c>
      <c r="AQ39" s="101">
        <f t="shared" si="24"/>
        <v>11.712653570798492</v>
      </c>
      <c r="AR39" s="101">
        <f t="shared" si="21"/>
        <v>15.544643655509828</v>
      </c>
      <c r="AS39" s="101">
        <f t="shared" si="22"/>
        <v>10.812247336495165</v>
      </c>
      <c r="AT39" s="101">
        <f t="shared" si="23"/>
        <v>32.436742009485485</v>
      </c>
      <c r="AU39" s="74"/>
      <c r="AV39" s="31"/>
    </row>
    <row r="40" spans="1:48" ht="15">
      <c r="A40" s="2" t="s">
        <v>56</v>
      </c>
      <c r="B40" s="72">
        <v>0</v>
      </c>
      <c r="C40" s="77">
        <v>1.1199999999999999E-3</v>
      </c>
      <c r="D40" s="31">
        <v>2</v>
      </c>
      <c r="E40" s="103">
        <f>$AW$13*1000000000*('COVID-19'!D38/'COVID-19'!$D$195)*$AW$9/'COVID-19'!D38/1000</f>
        <v>2.3019625858850177E-4</v>
      </c>
      <c r="F40" s="103">
        <f>$AW$14*1000000000*('COVID-19'!D38/'COVID-19'!$D$195)*$AW$9/'COVID-19'!D38/1000</f>
        <v>3.0550880626326819E-4</v>
      </c>
      <c r="G40" s="103">
        <f>0.25*'COVID-19'!D38*1000*$AW$9/'COVID-19'!D38/1000/$AW$15</f>
        <v>2.1250000000000002E-4</v>
      </c>
      <c r="H40" s="103">
        <f>0.75*'COVID-19'!D38*1000*$AW$9/'COVID-19'!D38/1000/$AW$15</f>
        <v>6.3750000000000005E-4</v>
      </c>
      <c r="I40" s="73">
        <v>86.3</v>
      </c>
      <c r="J40" s="160">
        <f t="shared" si="0"/>
        <v>3.9754124081945535E-6</v>
      </c>
      <c r="K40" s="160">
        <f t="shared" si="25"/>
        <v>5.2760349220218274E-6</v>
      </c>
      <c r="L40" s="160">
        <f t="shared" si="26"/>
        <v>3.6698039399999999E-6</v>
      </c>
      <c r="M40" s="160">
        <f t="shared" si="27"/>
        <v>1.1009411820000001E-5</v>
      </c>
      <c r="N40" s="100">
        <f>J40*'COVID-19'!D38*1000*Hospital!$AI$3/1000</f>
        <v>0.15701972618339419</v>
      </c>
      <c r="O40" s="101">
        <f>K40*'COVID-19'!D38*1000*Hospital!$AI$3/1000</f>
        <v>0.20839135006023998</v>
      </c>
      <c r="P40" s="101">
        <f>L40*'COVID-19'!D38*1000*Hospital!$AI$3/1000</f>
        <v>0.14494888847701679</v>
      </c>
      <c r="Q40" s="101">
        <f>M40*'COVID-19'!D38*1000*Hospital!$AI$3/1000</f>
        <v>0.43484666543105044</v>
      </c>
      <c r="R40" s="101">
        <f t="shared" si="5"/>
        <v>0.12090518916121352</v>
      </c>
      <c r="S40" s="101">
        <f t="shared" si="6"/>
        <v>0.16046133954638478</v>
      </c>
      <c r="T40" s="101">
        <f t="shared" si="7"/>
        <v>0.11161064412730293</v>
      </c>
      <c r="U40" s="101">
        <f t="shared" si="8"/>
        <v>0.33483193238190884</v>
      </c>
      <c r="V40" s="101">
        <f t="shared" si="9"/>
        <v>3.6114537022180662E-2</v>
      </c>
      <c r="W40" s="101">
        <f t="shared" si="10"/>
        <v>4.793001051385519E-2</v>
      </c>
      <c r="X40" s="101">
        <f t="shared" si="11"/>
        <v>3.3338244349713858E-2</v>
      </c>
      <c r="Y40" s="101">
        <f t="shared" si="12"/>
        <v>0.1000147330491416</v>
      </c>
      <c r="Z40" s="102">
        <f>$AW$13*1000000000*('COVID-19'!D38/'COVID-19'!$D$195)*$AW$11/'COVID-19'!D38/1000</f>
        <v>2.9338738839711003E-4</v>
      </c>
      <c r="AA40" s="103">
        <f>$AW$14*1000000000*('COVID-19'!D38/'COVID-19'!$D$195)*$AW$11/'COVID-19'!D38/1000</f>
        <v>3.8937396876691037E-4</v>
      </c>
      <c r="AB40" s="103">
        <f>0.25*'COVID-19'!D38*1000*$AW$11/'COVID-19'!D38/1000/$AW$15</f>
        <v>2.7083333333333332E-4</v>
      </c>
      <c r="AC40" s="103">
        <f>0.75*'COVID-19'!D38*1000*$AW$11/'COVID-19'!D38/1000/$AW$15</f>
        <v>8.1249999999999996E-4</v>
      </c>
      <c r="AD40" s="73">
        <v>80</v>
      </c>
      <c r="AE40" s="104">
        <f t="shared" si="13"/>
        <v>4.6968269653537988E-6</v>
      </c>
      <c r="AF40" s="103">
        <f t="shared" si="14"/>
        <v>6.2334722910307177E-6</v>
      </c>
      <c r="AG40" s="103">
        <f t="shared" si="15"/>
        <v>4.3357600000000006E-6</v>
      </c>
      <c r="AH40" s="103">
        <f t="shared" si="16"/>
        <v>1.3007279999999999E-5</v>
      </c>
      <c r="AI40" s="105">
        <f>AE40*'COVID-19'!D38*1000*Hospital!$AI$3/1000</f>
        <v>0.18551395636599402</v>
      </c>
      <c r="AJ40" s="101">
        <f>AF40*'COVID-19'!D38*1000*Hospital!$AI$3/1000</f>
        <v>0.2462079431788898</v>
      </c>
      <c r="AK40" s="101">
        <f>AG40*'COVID-19'!D38*1000*Hospital!$AI$3/1000</f>
        <v>0.17125263446720002</v>
      </c>
      <c r="AL40" s="101">
        <f>AH40*'COVID-19'!D38*1000*Hospital!$AI$3/1000</f>
        <v>0.51375790340159999</v>
      </c>
      <c r="AM40" s="101">
        <f t="shared" si="17"/>
        <v>0.16510742116573468</v>
      </c>
      <c r="AN40" s="101">
        <f t="shared" si="18"/>
        <v>0.21912506942921195</v>
      </c>
      <c r="AO40" s="101">
        <f t="shared" si="19"/>
        <v>0.15241484467580801</v>
      </c>
      <c r="AP40" s="101">
        <f t="shared" si="20"/>
        <v>0.45724453402742399</v>
      </c>
      <c r="AQ40" s="101">
        <f t="shared" si="24"/>
        <v>2.040653520025934E-2</v>
      </c>
      <c r="AR40" s="101">
        <f t="shared" si="21"/>
        <v>2.7082873749677879E-2</v>
      </c>
      <c r="AS40" s="101">
        <f t="shared" si="22"/>
        <v>1.8837789791392001E-2</v>
      </c>
      <c r="AT40" s="101">
        <f t="shared" si="23"/>
        <v>5.6513369374176003E-2</v>
      </c>
      <c r="AU40" s="74"/>
      <c r="AV40" s="31"/>
    </row>
    <row r="41" spans="1:48" ht="15">
      <c r="A41" s="2" t="s">
        <v>57</v>
      </c>
      <c r="B41" s="72">
        <v>0</v>
      </c>
      <c r="C41" s="82">
        <v>82.182096928571454</v>
      </c>
      <c r="D41" s="31">
        <v>2</v>
      </c>
      <c r="E41" s="103">
        <f>$AW$13*1000000000*('COVID-19'!D39/'COVID-19'!$D$195)*$AW$9/'COVID-19'!D39/1000</f>
        <v>2.301962585885018E-4</v>
      </c>
      <c r="F41" s="103">
        <f>$AW$14*1000000000*('COVID-19'!D39/'COVID-19'!$D$195)*$AW$9/'COVID-19'!D39/1000</f>
        <v>3.0550880626326819E-4</v>
      </c>
      <c r="G41" s="103">
        <f>0.25*'COVID-19'!D39*1000*$AW$9/'COVID-19'!D39/1000/$AW$15</f>
        <v>2.1250000000000002E-4</v>
      </c>
      <c r="H41" s="103">
        <f>0.75*'COVID-19'!D39*1000*$AW$9/'COVID-19'!D39/1000/$AW$15</f>
        <v>6.3750000000000015E-4</v>
      </c>
      <c r="I41" s="73">
        <v>86.3</v>
      </c>
      <c r="J41" s="160">
        <f t="shared" si="0"/>
        <v>1.6723562438918189E-4</v>
      </c>
      <c r="K41" s="160">
        <f t="shared" si="25"/>
        <v>2.2194954985416639E-4</v>
      </c>
      <c r="L41" s="160">
        <f t="shared" si="26"/>
        <v>1.5437944300488398E-4</v>
      </c>
      <c r="M41" s="160">
        <f t="shared" si="27"/>
        <v>4.6313832901465199E-4</v>
      </c>
      <c r="N41" s="100">
        <f>J41*'COVID-19'!D39*1000*Hospital!$AI$3/1000</f>
        <v>485.43286751362803</v>
      </c>
      <c r="O41" s="101">
        <f>K41*'COVID-19'!D39*1000*Hospital!$AI$3/1000</f>
        <v>644.25033136681679</v>
      </c>
      <c r="P41" s="101">
        <f>L41*'COVID-19'!D39*1000*Hospital!$AI$3/1000</f>
        <v>448.11538197518928</v>
      </c>
      <c r="Q41" s="101">
        <f>M41*'COVID-19'!D39*1000*Hospital!$AI$3/1000</f>
        <v>1344.3461459255682</v>
      </c>
      <c r="R41" s="101">
        <f t="shared" si="5"/>
        <v>373.78330798549359</v>
      </c>
      <c r="S41" s="101">
        <f t="shared" si="6"/>
        <v>496.07275515244896</v>
      </c>
      <c r="T41" s="101">
        <f t="shared" si="7"/>
        <v>345.04884412089575</v>
      </c>
      <c r="U41" s="101">
        <f t="shared" si="8"/>
        <v>1035.1465323626874</v>
      </c>
      <c r="V41" s="101">
        <f t="shared" si="9"/>
        <v>111.64955952813445</v>
      </c>
      <c r="W41" s="101">
        <f t="shared" si="10"/>
        <v>148.17757621436786</v>
      </c>
      <c r="X41" s="101">
        <f t="shared" si="11"/>
        <v>103.06653785429353</v>
      </c>
      <c r="Y41" s="101">
        <f t="shared" si="12"/>
        <v>309.1996135628807</v>
      </c>
      <c r="Z41" s="102">
        <f>$AW$13*1000000000*('COVID-19'!D39/'COVID-19'!$D$195)*$AW$11/'COVID-19'!D39/1000</f>
        <v>2.9338738839711003E-4</v>
      </c>
      <c r="AA41" s="103">
        <f>$AW$14*1000000000*('COVID-19'!D39/'COVID-19'!$D$195)*$AW$11/'COVID-19'!D39/1000</f>
        <v>3.8937396876691043E-4</v>
      </c>
      <c r="AB41" s="103">
        <f>0.25*'COVID-19'!D39*1000*$AW$11/'COVID-19'!D39/1000/$AW$15</f>
        <v>2.7083333333333332E-4</v>
      </c>
      <c r="AC41" s="103">
        <f>0.75*'COVID-19'!D39*1000*$AW$11/'COVID-19'!D39/1000/$AW$15</f>
        <v>8.1249999999999996E-4</v>
      </c>
      <c r="AD41" s="73">
        <v>80</v>
      </c>
      <c r="AE41" s="104">
        <f t="shared" si="13"/>
        <v>1.9758372454132766E-4</v>
      </c>
      <c r="AF41" s="103">
        <f t="shared" si="14"/>
        <v>2.6222653744158885E-4</v>
      </c>
      <c r="AG41" s="103">
        <f t="shared" si="15"/>
        <v>1.8239454334523819E-4</v>
      </c>
      <c r="AH41" s="103">
        <f t="shared" si="16"/>
        <v>5.4718363003571449E-4</v>
      </c>
      <c r="AI41" s="105">
        <f>AE41*'COVID-19'!D39*1000*Hospital!$AI$3/1000</f>
        <v>573.52393862514805</v>
      </c>
      <c r="AJ41" s="101">
        <f>AF41*'COVID-19'!D39*1000*Hospital!$AI$3/1000</f>
        <v>761.1618665184028</v>
      </c>
      <c r="AK41" s="101">
        <f>AG41*'COVID-19'!D39*1000*Hospital!$AI$3/1000</f>
        <v>529.43448214640796</v>
      </c>
      <c r="AL41" s="101">
        <f>AH41*'COVID-19'!D39*1000*Hospital!$AI$3/1000</f>
        <v>1588.3034464392233</v>
      </c>
      <c r="AM41" s="101">
        <f t="shared" si="17"/>
        <v>510.43630537638177</v>
      </c>
      <c r="AN41" s="101">
        <f t="shared" si="18"/>
        <v>677.43406120137854</v>
      </c>
      <c r="AO41" s="101">
        <f t="shared" si="19"/>
        <v>471.19668911030305</v>
      </c>
      <c r="AP41" s="101">
        <f t="shared" si="20"/>
        <v>1413.5900673309088</v>
      </c>
      <c r="AQ41" s="101">
        <f t="shared" si="24"/>
        <v>63.087633248766288</v>
      </c>
      <c r="AR41" s="101">
        <f t="shared" si="21"/>
        <v>83.727805317024306</v>
      </c>
      <c r="AS41" s="101">
        <f t="shared" si="22"/>
        <v>58.237793036104875</v>
      </c>
      <c r="AT41" s="101">
        <f t="shared" si="23"/>
        <v>174.71337910831454</v>
      </c>
      <c r="AU41" s="74"/>
      <c r="AV41" s="31"/>
    </row>
    <row r="42" spans="1:48" ht="15">
      <c r="A42" s="2" t="s">
        <v>58</v>
      </c>
      <c r="B42" s="72">
        <v>0</v>
      </c>
      <c r="C42" s="82">
        <v>82.182096928571454</v>
      </c>
      <c r="D42" s="31">
        <v>2</v>
      </c>
      <c r="E42" s="103">
        <f>$AW$13*1000000000*('COVID-19'!D40/'COVID-19'!$D$195)*$AW$9/'COVID-19'!D40/1000</f>
        <v>2.3019625858850174E-4</v>
      </c>
      <c r="F42" s="103">
        <f>$AW$14*1000000000*('COVID-19'!D40/'COVID-19'!$D$195)*$AW$9/'COVID-19'!D40/1000</f>
        <v>3.0550880626326813E-4</v>
      </c>
      <c r="G42" s="103">
        <f>0.25*'COVID-19'!D40*1000*$AW$9/'COVID-19'!D40/1000/$AW$15</f>
        <v>2.1250000000000002E-4</v>
      </c>
      <c r="H42" s="103">
        <f>0.75*'COVID-19'!D40*1000*$AW$9/'COVID-19'!D40/1000/$AW$15</f>
        <v>6.3750000000000015E-4</v>
      </c>
      <c r="I42" s="73">
        <v>86.3</v>
      </c>
      <c r="J42" s="160">
        <f t="shared" si="0"/>
        <v>1.6723562438918183E-4</v>
      </c>
      <c r="K42" s="160">
        <f t="shared" si="25"/>
        <v>2.2194954985416633E-4</v>
      </c>
      <c r="L42" s="160">
        <f t="shared" si="26"/>
        <v>1.5437944300488398E-4</v>
      </c>
      <c r="M42" s="160">
        <f t="shared" si="27"/>
        <v>4.6313832901465199E-4</v>
      </c>
      <c r="N42" s="100">
        <f>J42*'COVID-19'!D40*1000*Hospital!$AI$3/1000</f>
        <v>1650.9402603821909</v>
      </c>
      <c r="O42" s="101">
        <f>K42*'COVID-19'!D40*1000*Hospital!$AI$3/1000</f>
        <v>2191.0729186218223</v>
      </c>
      <c r="P42" s="101">
        <f>L42*'COVID-19'!D40*1000*Hospital!$AI$3/1000</f>
        <v>1524.0247929413529</v>
      </c>
      <c r="Q42" s="101">
        <f>M42*'COVID-19'!D40*1000*Hospital!$AI$3/1000</f>
        <v>4572.0743788240597</v>
      </c>
      <c r="R42" s="101">
        <f t="shared" si="5"/>
        <v>1271.2240004942871</v>
      </c>
      <c r="S42" s="101">
        <f t="shared" si="6"/>
        <v>1687.1261473388033</v>
      </c>
      <c r="T42" s="101">
        <f t="shared" si="7"/>
        <v>1173.4990905648417</v>
      </c>
      <c r="U42" s="101">
        <f t="shared" si="8"/>
        <v>3520.4972716945258</v>
      </c>
      <c r="V42" s="101">
        <f t="shared" si="9"/>
        <v>379.71625988790385</v>
      </c>
      <c r="W42" s="101">
        <f t="shared" si="10"/>
        <v>503.94677128301913</v>
      </c>
      <c r="X42" s="101">
        <f t="shared" si="11"/>
        <v>350.52570237651116</v>
      </c>
      <c r="Y42" s="101">
        <f t="shared" si="12"/>
        <v>1051.5771071295337</v>
      </c>
      <c r="Z42" s="102">
        <f>$AW$13*1000000000*('COVID-19'!D40/'COVID-19'!$D$195)*$AW$11/'COVID-19'!D40/1000</f>
        <v>2.9338738839711003E-4</v>
      </c>
      <c r="AA42" s="103">
        <f>$AW$14*1000000000*('COVID-19'!D40/'COVID-19'!$D$195)*$AW$11/'COVID-19'!D40/1000</f>
        <v>3.8937396876691037E-4</v>
      </c>
      <c r="AB42" s="103">
        <f>0.25*'COVID-19'!D40*1000*$AW$11/'COVID-19'!D40/1000/$AW$15</f>
        <v>2.7083333333333327E-4</v>
      </c>
      <c r="AC42" s="103">
        <f>0.75*'COVID-19'!D40*1000*$AW$11/'COVID-19'!D40/1000/$AW$15</f>
        <v>8.1249999999999996E-4</v>
      </c>
      <c r="AD42" s="73">
        <v>80</v>
      </c>
      <c r="AE42" s="104">
        <f t="shared" si="13"/>
        <v>1.9758372454132766E-4</v>
      </c>
      <c r="AF42" s="103">
        <f t="shared" si="14"/>
        <v>2.6222653744158885E-4</v>
      </c>
      <c r="AG42" s="103">
        <f t="shared" si="15"/>
        <v>1.8239454334523811E-4</v>
      </c>
      <c r="AH42" s="103">
        <f t="shared" si="16"/>
        <v>5.4718363003571449E-4</v>
      </c>
      <c r="AI42" s="105">
        <f>AE42*'COVID-19'!D40*1000*Hospital!$AI$3/1000</f>
        <v>1950.5349224064237</v>
      </c>
      <c r="AJ42" s="101">
        <f>AF42*'COVID-19'!D40*1000*Hospital!$AI$3/1000</f>
        <v>2588.684974174329</v>
      </c>
      <c r="AK42" s="101">
        <f>AG42*'COVID-19'!D40*1000*Hospital!$AI$3/1000</f>
        <v>1800.5882178663198</v>
      </c>
      <c r="AL42" s="101">
        <f>AH42*'COVID-19'!D40*1000*Hospital!$AI$3/1000</f>
        <v>5401.7646535989625</v>
      </c>
      <c r="AM42" s="101">
        <f t="shared" si="17"/>
        <v>1735.9760809417171</v>
      </c>
      <c r="AN42" s="101">
        <f t="shared" si="18"/>
        <v>2303.9296270151531</v>
      </c>
      <c r="AO42" s="101">
        <f t="shared" si="19"/>
        <v>1602.5235139010247</v>
      </c>
      <c r="AP42" s="101">
        <f t="shared" si="20"/>
        <v>4807.5705417030767</v>
      </c>
      <c r="AQ42" s="101">
        <f t="shared" si="24"/>
        <v>214.5588414647066</v>
      </c>
      <c r="AR42" s="101">
        <f t="shared" si="21"/>
        <v>284.75534715917621</v>
      </c>
      <c r="AS42" s="101">
        <f t="shared" si="22"/>
        <v>198.06470396529519</v>
      </c>
      <c r="AT42" s="101">
        <f t="shared" si="23"/>
        <v>594.19411189588584</v>
      </c>
      <c r="AU42" s="74"/>
      <c r="AV42" s="31"/>
    </row>
    <row r="43" spans="1:48" ht="15">
      <c r="A43" s="2" t="s">
        <v>59</v>
      </c>
      <c r="B43" s="72">
        <v>0</v>
      </c>
      <c r="C43" s="77">
        <v>6.9650087999999997</v>
      </c>
      <c r="D43" s="31">
        <v>2</v>
      </c>
      <c r="E43" s="103">
        <f>$AW$13*1000000000*('COVID-19'!D41/'COVID-19'!$D$195)*$AW$9/'COVID-19'!D41/1000</f>
        <v>2.3019625858850177E-4</v>
      </c>
      <c r="F43" s="103">
        <f>$AW$14*1000000000*('COVID-19'!D41/'COVID-19'!$D$195)*$AW$9/'COVID-19'!D41/1000</f>
        <v>3.0550880626326819E-4</v>
      </c>
      <c r="G43" s="103">
        <f>0.25*'COVID-19'!D41*1000*$AW$9/'COVID-19'!D41/1000/$AW$15</f>
        <v>2.1250000000000002E-4</v>
      </c>
      <c r="H43" s="103">
        <f>0.75*'COVID-19'!D41*1000*$AW$9/'COVID-19'!D41/1000/$AW$15</f>
        <v>6.3750000000000005E-4</v>
      </c>
      <c r="I43" s="73">
        <v>86.3</v>
      </c>
      <c r="J43" s="160">
        <f t="shared" si="0"/>
        <v>1.7809830106686936E-5</v>
      </c>
      <c r="K43" s="160">
        <f t="shared" si="25"/>
        <v>2.3636613249097003E-5</v>
      </c>
      <c r="L43" s="160">
        <f t="shared" si="26"/>
        <v>1.64407055131E-5</v>
      </c>
      <c r="M43" s="160">
        <f t="shared" si="27"/>
        <v>4.9322116539300006E-5</v>
      </c>
      <c r="N43" s="100">
        <f>J43*'COVID-19'!D41*1000*Hospital!$AI$3/1000</f>
        <v>204.61431717892575</v>
      </c>
      <c r="O43" s="101">
        <f>K43*'COVID-19'!D41*1000*Hospital!$AI$3/1000</f>
        <v>271.5573057920663</v>
      </c>
      <c r="P43" s="101">
        <f>L43*'COVID-19'!D41*1000*Hospital!$AI$3/1000</f>
        <v>188.88466158021896</v>
      </c>
      <c r="Q43" s="101">
        <f>M43*'COVID-19'!D41*1000*Hospital!$AI$3/1000</f>
        <v>566.65398474065694</v>
      </c>
      <c r="R43" s="101">
        <f t="shared" si="5"/>
        <v>157.55302422777282</v>
      </c>
      <c r="S43" s="101">
        <f t="shared" si="6"/>
        <v>209.09912545989104</v>
      </c>
      <c r="T43" s="101">
        <f t="shared" si="7"/>
        <v>145.44118941676859</v>
      </c>
      <c r="U43" s="101">
        <f t="shared" si="8"/>
        <v>436.32356825030581</v>
      </c>
      <c r="V43" s="101">
        <f t="shared" si="9"/>
        <v>47.061292951152922</v>
      </c>
      <c r="W43" s="101">
        <f t="shared" si="10"/>
        <v>62.458180332175253</v>
      </c>
      <c r="X43" s="101">
        <f t="shared" si="11"/>
        <v>43.443472163450359</v>
      </c>
      <c r="Y43" s="101">
        <f t="shared" si="12"/>
        <v>130.3304164903511</v>
      </c>
      <c r="Z43" s="102">
        <f>$AW$13*1000000000*('COVID-19'!D41/'COVID-19'!$D$195)*$AW$11/'COVID-19'!D41/1000</f>
        <v>2.9338738839711009E-4</v>
      </c>
      <c r="AA43" s="103">
        <f>$AW$14*1000000000*('COVID-19'!D41/'COVID-19'!$D$195)*$AW$11/'COVID-19'!D41/1000</f>
        <v>3.8937396876691043E-4</v>
      </c>
      <c r="AB43" s="103">
        <f>0.25*'COVID-19'!D41*1000*$AW$11/'COVID-19'!D41/1000/$AW$15</f>
        <v>2.7083333333333332E-4</v>
      </c>
      <c r="AC43" s="103">
        <f>0.75*'COVID-19'!D41*1000*$AW$11/'COVID-19'!D41/1000/$AW$15</f>
        <v>8.1249999999999985E-4</v>
      </c>
      <c r="AD43" s="73">
        <v>80</v>
      </c>
      <c r="AE43" s="104">
        <f t="shared" si="13"/>
        <v>2.1041764150312878E-5</v>
      </c>
      <c r="AF43" s="103">
        <f t="shared" si="14"/>
        <v>2.7925928451890217E-5</v>
      </c>
      <c r="AG43" s="103">
        <f t="shared" si="15"/>
        <v>1.9424185733333335E-5</v>
      </c>
      <c r="AH43" s="103">
        <f t="shared" si="16"/>
        <v>5.8272557199999987E-5</v>
      </c>
      <c r="AI43" s="105">
        <f>AE43*'COVID-19'!D41*1000*Hospital!$AI$3/1000</f>
        <v>241.7454954968791</v>
      </c>
      <c r="AJ43" s="101">
        <f>AF43*'COVID-19'!D41*1000*Hospital!$AI$3/1000</f>
        <v>320.83656876803326</v>
      </c>
      <c r="AK43" s="101">
        <f>AG43*'COVID-19'!D41*1000*Hospital!$AI$3/1000</f>
        <v>223.16139327406418</v>
      </c>
      <c r="AL43" s="101">
        <f>AH43*'COVID-19'!D41*1000*Hospital!$AI$3/1000</f>
        <v>669.48417982219235</v>
      </c>
      <c r="AM43" s="101">
        <f t="shared" si="17"/>
        <v>215.1534909922224</v>
      </c>
      <c r="AN43" s="101">
        <f t="shared" si="18"/>
        <v>285.5445462035496</v>
      </c>
      <c r="AO43" s="101">
        <f t="shared" si="19"/>
        <v>198.61364001391715</v>
      </c>
      <c r="AP43" s="101">
        <f t="shared" si="20"/>
        <v>595.84092004175113</v>
      </c>
      <c r="AQ43" s="101">
        <f t="shared" si="24"/>
        <v>26.592004504656703</v>
      </c>
      <c r="AR43" s="101">
        <f t="shared" si="21"/>
        <v>35.292022564483659</v>
      </c>
      <c r="AS43" s="101">
        <f t="shared" si="22"/>
        <v>24.547753260147061</v>
      </c>
      <c r="AT43" s="101">
        <f t="shared" si="23"/>
        <v>73.643259780441156</v>
      </c>
      <c r="AU43" s="74"/>
      <c r="AV43" s="31"/>
    </row>
    <row r="44" spans="1:48" ht="15">
      <c r="A44" s="2" t="s">
        <v>60</v>
      </c>
      <c r="B44" s="72">
        <f>[1]Supplement!B3/[1]Supplement!$B$13*100</f>
        <v>71.919162860944283</v>
      </c>
      <c r="C44" s="77">
        <v>74.3092106</v>
      </c>
      <c r="D44" s="31">
        <v>2</v>
      </c>
      <c r="E44" s="103">
        <f>$AW$13*1000000000*('COVID-19'!D42/'COVID-19'!$D$195)*$AW$9/'COVID-19'!D42/1000</f>
        <v>2.301962585885018E-4</v>
      </c>
      <c r="F44" s="103">
        <f>$AW$14*1000000000*('COVID-19'!D42/'COVID-19'!$D$195)*$AW$9/'COVID-19'!D42/1000</f>
        <v>3.0550880626326819E-4</v>
      </c>
      <c r="G44" s="103">
        <f>0.25*'COVID-19'!D42*1000*$AW$9/'COVID-19'!D42/1000/$AW$15</f>
        <v>2.1250000000000002E-4</v>
      </c>
      <c r="H44" s="103">
        <f>0.75*'COVID-19'!D42*1000*$AW$9/'COVID-19'!D42/1000/$AW$15</f>
        <v>6.3750000000000015E-4</v>
      </c>
      <c r="I44" s="73">
        <v>86.3</v>
      </c>
      <c r="J44" s="160">
        <f t="shared" si="0"/>
        <v>1.5159539791655244E-4</v>
      </c>
      <c r="K44" s="160">
        <f t="shared" si="25"/>
        <v>2.0119236227588461E-4</v>
      </c>
      <c r="L44" s="160">
        <f t="shared" si="26"/>
        <v>1.3994155358907501E-4</v>
      </c>
      <c r="M44" s="160">
        <f t="shared" si="27"/>
        <v>4.1982466076722502E-4</v>
      </c>
      <c r="N44" s="100">
        <f>J44*'COVID-19'!D42*1000*Hospital!$AI$3/1000</f>
        <v>131135.11101042069</v>
      </c>
      <c r="O44" s="101">
        <f>K44*'COVID-19'!D42*1000*Hospital!$AI$3/1000</f>
        <v>174038.15105271179</v>
      </c>
      <c r="P44" s="101">
        <f>L44*'COVID-19'!D42*1000*Hospital!$AI$3/1000</f>
        <v>121054.14423580165</v>
      </c>
      <c r="Q44" s="101">
        <f>M44*'COVID-19'!D42*1000*Hospital!$AI$3/1000</f>
        <v>363162.43270740495</v>
      </c>
      <c r="R44" s="101">
        <f t="shared" si="5"/>
        <v>100974.03547802393</v>
      </c>
      <c r="S44" s="101">
        <f t="shared" si="6"/>
        <v>134009.37631058809</v>
      </c>
      <c r="T44" s="101">
        <f t="shared" si="7"/>
        <v>93211.691061567268</v>
      </c>
      <c r="U44" s="101">
        <f t="shared" si="8"/>
        <v>279635.07318470179</v>
      </c>
      <c r="V44" s="101">
        <f t="shared" si="9"/>
        <v>30161.075532396757</v>
      </c>
      <c r="W44" s="101">
        <f t="shared" si="10"/>
        <v>40028.774742123715</v>
      </c>
      <c r="X44" s="101">
        <f t="shared" si="11"/>
        <v>27842.453174234379</v>
      </c>
      <c r="Y44" s="101">
        <f t="shared" si="12"/>
        <v>83527.359522703147</v>
      </c>
      <c r="Z44" s="102">
        <f>$AW$13*1000000000*('COVID-19'!D42/'COVID-19'!$D$195)*$AW$11/'COVID-19'!D42/1000</f>
        <v>2.9338738839711003E-4</v>
      </c>
      <c r="AA44" s="103">
        <f>$AW$14*1000000000*('COVID-19'!D42/'COVID-19'!$D$195)*$AW$11/'COVID-19'!D42/1000</f>
        <v>3.8937396876691043E-4</v>
      </c>
      <c r="AB44" s="103">
        <f>0.25*'COVID-19'!D42*1000*$AW$11/'COVID-19'!D42/1000/$AW$15</f>
        <v>2.7083333333333332E-4</v>
      </c>
      <c r="AC44" s="103">
        <f>0.75*'COVID-19'!D42*1000*$AW$11/'COVID-19'!D42/1000/$AW$15</f>
        <v>8.1249999999999996E-4</v>
      </c>
      <c r="AD44" s="73">
        <v>80</v>
      </c>
      <c r="AE44" s="104">
        <f t="shared" si="13"/>
        <v>1.7910528006863252E-4</v>
      </c>
      <c r="AF44" s="103">
        <f t="shared" si="14"/>
        <v>2.3770256147833589E-4</v>
      </c>
      <c r="AG44" s="103">
        <f t="shared" si="15"/>
        <v>1.6533662296666667E-4</v>
      </c>
      <c r="AH44" s="103">
        <f t="shared" si="16"/>
        <v>4.9600986889999997E-4</v>
      </c>
      <c r="AI44" s="105">
        <f>AE44*'COVID-19'!D42*1000*Hospital!$AI$3/1000</f>
        <v>154932.08307867841</v>
      </c>
      <c r="AJ44" s="101">
        <f>AF44*'COVID-19'!D42*1000*Hospital!$AI$3/1000</f>
        <v>205620.69967375573</v>
      </c>
      <c r="AK44" s="101">
        <f>AG44*'COVID-19'!D42*1000*Hospital!$AI$3/1000</f>
        <v>143021.73222142743</v>
      </c>
      <c r="AL44" s="101">
        <f>AH44*'COVID-19'!D42*1000*Hospital!$AI$3/1000</f>
        <v>429065.19666428224</v>
      </c>
      <c r="AM44" s="101">
        <f t="shared" si="17"/>
        <v>137889.55394002379</v>
      </c>
      <c r="AN44" s="101">
        <f t="shared" si="18"/>
        <v>183002.42270964262</v>
      </c>
      <c r="AO44" s="101">
        <f t="shared" si="19"/>
        <v>127289.34167707041</v>
      </c>
      <c r="AP44" s="101">
        <f t="shared" si="20"/>
        <v>381868.0250312112</v>
      </c>
      <c r="AQ44" s="101">
        <f t="shared" si="24"/>
        <v>17042.529138654623</v>
      </c>
      <c r="AR44" s="101">
        <f t="shared" si="21"/>
        <v>22618.276964113131</v>
      </c>
      <c r="AS44" s="101">
        <f t="shared" si="22"/>
        <v>15732.390544357018</v>
      </c>
      <c r="AT44" s="101">
        <f t="shared" si="23"/>
        <v>47197.171633071041</v>
      </c>
      <c r="AU44" s="74"/>
      <c r="AV44" s="31"/>
    </row>
    <row r="45" spans="1:48" ht="15">
      <c r="A45" s="2" t="s">
        <v>61</v>
      </c>
      <c r="B45" s="72">
        <v>0</v>
      </c>
      <c r="C45" s="77">
        <v>21.484702299999999</v>
      </c>
      <c r="D45" s="31">
        <v>2</v>
      </c>
      <c r="E45" s="103">
        <f>$AW$13*1000000000*('COVID-19'!D43/'COVID-19'!$D$195)*$AW$9/'COVID-19'!D43/1000</f>
        <v>2.3019625858850177E-4</v>
      </c>
      <c r="F45" s="103">
        <f>$AW$14*1000000000*('COVID-19'!D43/'COVID-19'!$D$195)*$AW$9/'COVID-19'!D43/1000</f>
        <v>3.0550880626326819E-4</v>
      </c>
      <c r="G45" s="103">
        <f>0.25*'COVID-19'!D43*1000*$AW$9/'COVID-19'!D43/1000/$AW$15</f>
        <v>2.1250000000000002E-4</v>
      </c>
      <c r="H45" s="103">
        <f>0.75*'COVID-19'!D43*1000*$AW$9/'COVID-19'!D43/1000/$AW$15</f>
        <v>6.3750000000000005E-4</v>
      </c>
      <c r="I45" s="73">
        <v>86.3</v>
      </c>
      <c r="J45" s="160">
        <f t="shared" si="0"/>
        <v>4.6654561908418867E-5</v>
      </c>
      <c r="K45" s="160">
        <f t="shared" si="25"/>
        <v>6.1918380440996196E-5</v>
      </c>
      <c r="L45" s="160">
        <f t="shared" si="26"/>
        <v>4.3068008430412498E-5</v>
      </c>
      <c r="M45" s="160">
        <f t="shared" si="27"/>
        <v>1.2920402529123751E-4</v>
      </c>
      <c r="N45" s="100">
        <f>J45*'COVID-19'!D43*1000*Hospital!$AI$3/1000</f>
        <v>1426.7251156557945</v>
      </c>
      <c r="O45" s="101">
        <f>K45*'COVID-19'!D43*1000*Hospital!$AI$3/1000</f>
        <v>1893.5020474376936</v>
      </c>
      <c r="P45" s="101">
        <f>L45*'COVID-19'!D43*1000*Hospital!$AI$3/1000</f>
        <v>1317.0461107224965</v>
      </c>
      <c r="Q45" s="101">
        <f>M45*'COVID-19'!D43*1000*Hospital!$AI$3/1000</f>
        <v>3951.1383321674889</v>
      </c>
      <c r="R45" s="101">
        <f t="shared" si="5"/>
        <v>1098.5783390549618</v>
      </c>
      <c r="S45" s="101">
        <f t="shared" si="6"/>
        <v>1457.9965765270242</v>
      </c>
      <c r="T45" s="101">
        <f t="shared" si="7"/>
        <v>1014.1255052563222</v>
      </c>
      <c r="U45" s="101">
        <f t="shared" si="8"/>
        <v>3042.3765157689668</v>
      </c>
      <c r="V45" s="101">
        <f t="shared" si="9"/>
        <v>328.14677660083277</v>
      </c>
      <c r="W45" s="101">
        <f t="shared" si="10"/>
        <v>435.50547091066954</v>
      </c>
      <c r="X45" s="101">
        <f t="shared" si="11"/>
        <v>302.92060546617415</v>
      </c>
      <c r="Y45" s="101">
        <f t="shared" si="12"/>
        <v>908.76181639852246</v>
      </c>
      <c r="Z45" s="102">
        <f>$AW$13*1000000000*('COVID-19'!D43/'COVID-19'!$D$195)*$AW$11/'COVID-19'!D43/1000</f>
        <v>2.9338738839711009E-4</v>
      </c>
      <c r="AA45" s="103">
        <f>$AW$14*1000000000*('COVID-19'!D43/'COVID-19'!$D$195)*$AW$11/'COVID-19'!D43/1000</f>
        <v>3.8937396876691043E-4</v>
      </c>
      <c r="AB45" s="103">
        <f>0.25*'COVID-19'!D43*1000*$AW$11/'COVID-19'!D43/1000/$AW$15</f>
        <v>2.7083333333333332E-4</v>
      </c>
      <c r="AC45" s="103">
        <f>0.75*'COVID-19'!D43*1000*$AW$11/'COVID-19'!D43/1000/$AW$15</f>
        <v>8.1249999999999996E-4</v>
      </c>
      <c r="AD45" s="73">
        <v>80</v>
      </c>
      <c r="AE45" s="104">
        <f t="shared" si="13"/>
        <v>5.5120923800644828E-5</v>
      </c>
      <c r="AF45" s="103">
        <f t="shared" si="14"/>
        <v>7.3154653918883111E-5</v>
      </c>
      <c r="AG45" s="103">
        <f t="shared" si="15"/>
        <v>5.0883521650000005E-5</v>
      </c>
      <c r="AH45" s="103">
        <f t="shared" si="16"/>
        <v>1.5265056494999997E-4</v>
      </c>
      <c r="AI45" s="105">
        <f>AE45*'COVID-19'!D43*1000*Hospital!$AI$3/1000</f>
        <v>1685.6316546043508</v>
      </c>
      <c r="AJ45" s="101">
        <f>AF45*'COVID-19'!D43*1000*Hospital!$AI$3/1000</f>
        <v>2237.1141814182197</v>
      </c>
      <c r="AK45" s="101">
        <f>AG45*'COVID-19'!D43*1000*Hospital!$AI$3/1000</f>
        <v>1556.0492981066918</v>
      </c>
      <c r="AL45" s="101">
        <f>AH45*'COVID-19'!D43*1000*Hospital!$AI$3/1000</f>
        <v>4668.1478943200736</v>
      </c>
      <c r="AM45" s="101">
        <f t="shared" si="17"/>
        <v>1500.2121725978723</v>
      </c>
      <c r="AN45" s="101">
        <f t="shared" si="18"/>
        <v>1991.0316214622155</v>
      </c>
      <c r="AO45" s="101">
        <f t="shared" si="19"/>
        <v>1384.8838753149557</v>
      </c>
      <c r="AP45" s="101">
        <f t="shared" si="20"/>
        <v>4154.6516259448654</v>
      </c>
      <c r="AQ45" s="101">
        <f t="shared" si="24"/>
        <v>185.41948200647857</v>
      </c>
      <c r="AR45" s="101">
        <f t="shared" si="21"/>
        <v>246.08255995600416</v>
      </c>
      <c r="AS45" s="101">
        <f t="shared" si="22"/>
        <v>171.16542279173609</v>
      </c>
      <c r="AT45" s="101">
        <f t="shared" si="23"/>
        <v>513.49626837520805</v>
      </c>
      <c r="AU45" s="74"/>
      <c r="AV45" s="31"/>
    </row>
    <row r="46" spans="1:48" ht="15">
      <c r="A46" s="2" t="s">
        <v>62</v>
      </c>
      <c r="B46" s="72">
        <v>0</v>
      </c>
      <c r="C46" s="77">
        <v>82.87306559999999</v>
      </c>
      <c r="D46" s="31">
        <v>2</v>
      </c>
      <c r="E46" s="103">
        <f>$AW$13*1000000000*('COVID-19'!D44/'COVID-19'!$D$195)*$AW$9/'COVID-19'!D44/1000</f>
        <v>2.3019625858850174E-4</v>
      </c>
      <c r="F46" s="103">
        <f>$AW$14*1000000000*('COVID-19'!D44/'COVID-19'!$D$195)*$AW$9/'COVID-19'!D44/1000</f>
        <v>3.0550880626326813E-4</v>
      </c>
      <c r="G46" s="103">
        <f>0.25*'COVID-19'!D44*1000*$AW$9/'COVID-19'!D44/1000/$AW$15</f>
        <v>2.1250000000000002E-4</v>
      </c>
      <c r="H46" s="103">
        <f>0.75*'COVID-19'!D44*1000*$AW$9/'COVID-19'!D44/1000/$AW$15</f>
        <v>6.3750000000000005E-4</v>
      </c>
      <c r="I46" s="73">
        <v>86.3</v>
      </c>
      <c r="J46" s="160">
        <f t="shared" si="0"/>
        <v>1.6860829840676731E-4</v>
      </c>
      <c r="K46" s="160">
        <f t="shared" si="25"/>
        <v>2.2377131708475716E-4</v>
      </c>
      <c r="L46" s="160">
        <f t="shared" si="26"/>
        <v>1.5564659317719997E-4</v>
      </c>
      <c r="M46" s="160">
        <f t="shared" si="27"/>
        <v>4.6693977953159995E-4</v>
      </c>
      <c r="N46" s="100">
        <f>J46*'COVID-19'!D44*1000*Hospital!$AI$3/1000</f>
        <v>88.119180885072723</v>
      </c>
      <c r="O46" s="101">
        <f>K46*'COVID-19'!D44*1000*Hospital!$AI$3/1000</f>
        <v>116.94884150667195</v>
      </c>
      <c r="P46" s="101">
        <f>L46*'COVID-19'!D44*1000*Hospital!$AI$3/1000</f>
        <v>81.345049015550259</v>
      </c>
      <c r="Q46" s="101">
        <f>M46*'COVID-19'!D44*1000*Hospital!$AI$3/1000</f>
        <v>244.03514704665082</v>
      </c>
      <c r="R46" s="101">
        <f t="shared" si="5"/>
        <v>67.851769281505995</v>
      </c>
      <c r="S46" s="101">
        <f t="shared" si="6"/>
        <v>90.050607960137398</v>
      </c>
      <c r="T46" s="101">
        <f t="shared" si="7"/>
        <v>62.635687741973697</v>
      </c>
      <c r="U46" s="101">
        <f t="shared" si="8"/>
        <v>187.90706322592112</v>
      </c>
      <c r="V46" s="101">
        <f t="shared" si="9"/>
        <v>20.267411603566728</v>
      </c>
      <c r="W46" s="101">
        <f t="shared" si="10"/>
        <v>26.898233546534549</v>
      </c>
      <c r="X46" s="101">
        <f t="shared" si="11"/>
        <v>18.709361273576562</v>
      </c>
      <c r="Y46" s="101">
        <f t="shared" si="12"/>
        <v>56.128083820729692</v>
      </c>
      <c r="Z46" s="102">
        <f>$AW$13*1000000000*('COVID-19'!D44/'COVID-19'!$D$195)*$AW$11/'COVID-19'!D44/1000</f>
        <v>2.9338738839711003E-4</v>
      </c>
      <c r="AA46" s="103">
        <f>$AW$14*1000000000*('COVID-19'!D44/'COVID-19'!$D$195)*$AW$11/'COVID-19'!D44/1000</f>
        <v>3.8937396876691037E-4</v>
      </c>
      <c r="AB46" s="103">
        <f>0.25*'COVID-19'!D44*1000*$AW$11/'COVID-19'!D44/1000/$AW$15</f>
        <v>2.7083333333333327E-4</v>
      </c>
      <c r="AC46" s="103">
        <f>0.75*'COVID-19'!D44*1000*$AW$11/'COVID-19'!D44/1000/$AW$15</f>
        <v>8.1249999999999996E-4</v>
      </c>
      <c r="AD46" s="73">
        <v>80</v>
      </c>
      <c r="AE46" s="104">
        <f t="shared" si="13"/>
        <v>1.9920549649312476E-4</v>
      </c>
      <c r="AF46" s="103">
        <f t="shared" si="14"/>
        <v>2.6437889915269068E-4</v>
      </c>
      <c r="AG46" s="103">
        <f t="shared" si="15"/>
        <v>1.8389164213333326E-4</v>
      </c>
      <c r="AH46" s="103">
        <f t="shared" si="16"/>
        <v>5.5167492639999983E-4</v>
      </c>
      <c r="AI46" s="105">
        <f>AE46*'COVID-19'!D44*1000*Hospital!$AI$3/1000</f>
        <v>104.11009033748624</v>
      </c>
      <c r="AJ46" s="101">
        <f>AF46*'COVID-19'!D44*1000*Hospital!$AI$3/1000</f>
        <v>138.17144385401915</v>
      </c>
      <c r="AK46" s="101">
        <f>AG46*'COVID-19'!D44*1000*Hospital!$AI$3/1000</f>
        <v>96.106662777102514</v>
      </c>
      <c r="AL46" s="101">
        <f>AH46*'COVID-19'!D44*1000*Hospital!$AI$3/1000</f>
        <v>288.31998833130751</v>
      </c>
      <c r="AM46" s="101">
        <f t="shared" si="17"/>
        <v>92.65798040036276</v>
      </c>
      <c r="AN46" s="101">
        <f t="shared" si="18"/>
        <v>122.97258503007704</v>
      </c>
      <c r="AO46" s="101">
        <f t="shared" si="19"/>
        <v>85.534929871621245</v>
      </c>
      <c r="AP46" s="101">
        <f t="shared" si="20"/>
        <v>256.60478961486371</v>
      </c>
      <c r="AQ46" s="101">
        <f t="shared" si="24"/>
        <v>11.452109937123486</v>
      </c>
      <c r="AR46" s="101">
        <f t="shared" si="21"/>
        <v>15.198858823942105</v>
      </c>
      <c r="AS46" s="101">
        <f t="shared" si="22"/>
        <v>10.571732905481277</v>
      </c>
      <c r="AT46" s="101">
        <f t="shared" si="23"/>
        <v>31.71519871644383</v>
      </c>
      <c r="AU46" s="74"/>
      <c r="AV46" s="31"/>
    </row>
    <row r="47" spans="1:48" ht="15">
      <c r="A47" s="14" t="s">
        <v>64</v>
      </c>
      <c r="B47" s="72">
        <v>0</v>
      </c>
      <c r="C47" s="77">
        <v>16.047272800000002</v>
      </c>
      <c r="D47" s="31">
        <v>2</v>
      </c>
      <c r="E47" s="103">
        <f>$AW$13*1000000000*('COVID-19'!D45/'COVID-19'!$D$195)*$AW$9/'COVID-19'!D45/1000</f>
        <v>2.301962585885018E-4</v>
      </c>
      <c r="F47" s="103">
        <f>$AW$14*1000000000*('COVID-19'!D45/'COVID-19'!$D$195)*$AW$9/'COVID-19'!D45/1000</f>
        <v>3.0550880626326824E-4</v>
      </c>
      <c r="G47" s="103">
        <f>0.25*'COVID-19'!D45*1000*$AW$9/'COVID-19'!D45/1000/$AW$15</f>
        <v>2.1250000000000002E-4</v>
      </c>
      <c r="H47" s="103">
        <f>0.75*'COVID-19'!D45*1000*$AW$9/'COVID-19'!D45/1000/$AW$15</f>
        <v>6.3750000000000005E-4</v>
      </c>
      <c r="I47" s="73">
        <v>86.3</v>
      </c>
      <c r="J47" s="160">
        <f t="shared" si="0"/>
        <v>3.5852598656348481E-5</v>
      </c>
      <c r="K47" s="160">
        <f t="shared" si="25"/>
        <v>4.7582374640228805E-5</v>
      </c>
      <c r="L47" s="160">
        <f t="shared" si="26"/>
        <v>3.3096442406099998E-5</v>
      </c>
      <c r="M47" s="160">
        <f t="shared" si="27"/>
        <v>9.9289327218300013E-5</v>
      </c>
      <c r="N47" s="100">
        <f>J47*'COVID-19'!D45*1000*Hospital!$AI$3/1000</f>
        <v>109.76497207576327</v>
      </c>
      <c r="O47" s="101">
        <f>K47*'COVID-19'!D45*1000*Hospital!$AI$3/1000</f>
        <v>145.67641452562873</v>
      </c>
      <c r="P47" s="101">
        <f>L47*'COVID-19'!D45*1000*Hospital!$AI$3/1000</f>
        <v>101.32682741727571</v>
      </c>
      <c r="Q47" s="101">
        <f>M47*'COVID-19'!D45*1000*Hospital!$AI$3/1000</f>
        <v>303.9804822518272</v>
      </c>
      <c r="R47" s="101">
        <f t="shared" si="5"/>
        <v>84.519028498337718</v>
      </c>
      <c r="S47" s="101">
        <f t="shared" si="6"/>
        <v>112.17083918473412</v>
      </c>
      <c r="T47" s="101">
        <f t="shared" si="7"/>
        <v>78.021657111302289</v>
      </c>
      <c r="U47" s="101">
        <f t="shared" si="8"/>
        <v>234.06497133390695</v>
      </c>
      <c r="V47" s="101">
        <f t="shared" si="9"/>
        <v>25.24594357742555</v>
      </c>
      <c r="W47" s="101">
        <f t="shared" si="10"/>
        <v>33.505575340894609</v>
      </c>
      <c r="X47" s="101">
        <f t="shared" si="11"/>
        <v>23.305170305973412</v>
      </c>
      <c r="Y47" s="101">
        <f t="shared" si="12"/>
        <v>69.915510917920258</v>
      </c>
      <c r="Z47" s="102">
        <f>$AW$13*1000000000*('COVID-19'!D45/'COVID-19'!$D$195)*$AW$11/'COVID-19'!D45/1000</f>
        <v>2.9338738839711009E-4</v>
      </c>
      <c r="AA47" s="103">
        <f>$AW$14*1000000000*('COVID-19'!D45/'COVID-19'!$D$195)*$AW$11/'COVID-19'!D45/1000</f>
        <v>3.8937396876691043E-4</v>
      </c>
      <c r="AB47" s="103">
        <f>0.25*'COVID-19'!D45*1000*$AW$11/'COVID-19'!D45/1000/$AW$15</f>
        <v>2.7083333333333338E-4</v>
      </c>
      <c r="AC47" s="103">
        <f>0.75*'COVID-19'!D45*1000*$AW$11/'COVID-19'!D45/1000/$AW$15</f>
        <v>8.1249999999999996E-4</v>
      </c>
      <c r="AD47" s="73">
        <v>80</v>
      </c>
      <c r="AE47" s="104">
        <f t="shared" si="13"/>
        <v>4.23587378758576E-5</v>
      </c>
      <c r="AF47" s="103">
        <f t="shared" si="14"/>
        <v>5.6217105884440891E-5</v>
      </c>
      <c r="AG47" s="103">
        <f t="shared" si="15"/>
        <v>3.9102424400000006E-5</v>
      </c>
      <c r="AH47" s="103">
        <f t="shared" si="16"/>
        <v>1.173072732E-4</v>
      </c>
      <c r="AI47" s="105">
        <f>AE47*'COVID-19'!D45*1000*Hospital!$AI$3/1000</f>
        <v>129.68392402107762</v>
      </c>
      <c r="AJ47" s="101">
        <f>AF47*'COVID-19'!D45*1000*Hospital!$AI$3/1000</f>
        <v>172.11218402137303</v>
      </c>
      <c r="AK47" s="101">
        <f>AG47*'COVID-19'!D45*1000*Hospital!$AI$3/1000</f>
        <v>119.71451674955894</v>
      </c>
      <c r="AL47" s="101">
        <f>AH47*'COVID-19'!D45*1000*Hospital!$AI$3/1000</f>
        <v>359.14355024867672</v>
      </c>
      <c r="AM47" s="101">
        <f t="shared" si="17"/>
        <v>115.41869237875908</v>
      </c>
      <c r="AN47" s="101">
        <f t="shared" si="18"/>
        <v>153.17984377902201</v>
      </c>
      <c r="AO47" s="101">
        <f t="shared" si="19"/>
        <v>106.54591990710746</v>
      </c>
      <c r="AP47" s="101">
        <f t="shared" si="20"/>
        <v>319.63775972132231</v>
      </c>
      <c r="AQ47" s="101">
        <f t="shared" si="24"/>
        <v>14.265231642318538</v>
      </c>
      <c r="AR47" s="101">
        <f t="shared" si="21"/>
        <v>18.932340242351032</v>
      </c>
      <c r="AS47" s="101">
        <f t="shared" si="22"/>
        <v>13.168596842451484</v>
      </c>
      <c r="AT47" s="101">
        <f t="shared" si="23"/>
        <v>39.505790527354435</v>
      </c>
      <c r="AU47" s="74"/>
      <c r="AV47" s="31"/>
    </row>
    <row r="48" spans="1:48" ht="15">
      <c r="A48" s="14" t="s">
        <v>65</v>
      </c>
      <c r="B48" s="72">
        <v>0</v>
      </c>
      <c r="C48" s="66" t="s">
        <v>149</v>
      </c>
      <c r="D48" s="31">
        <v>2</v>
      </c>
      <c r="E48" s="103">
        <f>$AW$13*1000000000*('COVID-19'!D46/'COVID-19'!$D$195)*$AW$9/'COVID-19'!D46/1000</f>
        <v>2.3019625858850177E-4</v>
      </c>
      <c r="F48" s="103">
        <f>$AW$14*1000000000*('COVID-19'!D46/'COVID-19'!$D$195)*$AW$9/'COVID-19'!D46/1000</f>
        <v>3.0550880626326819E-4</v>
      </c>
      <c r="G48" s="103">
        <f>0.25*'COVID-19'!D46*1000*$AW$9/'COVID-19'!D46/1000/$AW$15</f>
        <v>2.1250000000000002E-4</v>
      </c>
      <c r="H48" s="103">
        <f>0.75*'COVID-19'!D46*1000*$AW$9/'COVID-19'!D46/1000/$AW$15</f>
        <v>6.3750000000000015E-4</v>
      </c>
      <c r="I48" s="73">
        <v>86.3</v>
      </c>
      <c r="J48" s="161" t="s">
        <v>335</v>
      </c>
      <c r="K48" s="161" t="s">
        <v>335</v>
      </c>
      <c r="L48" s="161" t="s">
        <v>335</v>
      </c>
      <c r="M48" s="161" t="s">
        <v>335</v>
      </c>
      <c r="N48" s="158" t="s">
        <v>335</v>
      </c>
      <c r="O48" s="158" t="s">
        <v>335</v>
      </c>
      <c r="P48" s="158" t="s">
        <v>335</v>
      </c>
      <c r="Q48" s="158" t="s">
        <v>335</v>
      </c>
      <c r="R48" s="158" t="s">
        <v>335</v>
      </c>
      <c r="S48" s="158" t="s">
        <v>335</v>
      </c>
      <c r="T48" s="158" t="s">
        <v>335</v>
      </c>
      <c r="U48" s="158" t="s">
        <v>335</v>
      </c>
      <c r="V48" s="158" t="s">
        <v>335</v>
      </c>
      <c r="W48" s="158" t="s">
        <v>335</v>
      </c>
      <c r="X48" s="158" t="s">
        <v>335</v>
      </c>
      <c r="Y48" s="158" t="s">
        <v>335</v>
      </c>
      <c r="Z48" s="102">
        <f>$AW$13*1000000000*('COVID-19'!D46/'COVID-19'!$D$195)*$AW$11/'COVID-19'!D46/1000</f>
        <v>2.9338738839711003E-4</v>
      </c>
      <c r="AA48" s="103">
        <f>$AW$14*1000000000*('COVID-19'!D46/'COVID-19'!$D$195)*$AW$11/'COVID-19'!D46/1000</f>
        <v>3.8937396876691037E-4</v>
      </c>
      <c r="AB48" s="103">
        <f>0.25*'COVID-19'!D46*1000*$AW$11/'COVID-19'!D46/1000/$AW$15</f>
        <v>2.7083333333333332E-4</v>
      </c>
      <c r="AC48" s="103">
        <f>0.75*'COVID-19'!D46*1000*$AW$11/'COVID-19'!D46/1000/$AW$15</f>
        <v>8.1249999999999996E-4</v>
      </c>
      <c r="AD48" s="73">
        <v>80</v>
      </c>
      <c r="AE48" s="158" t="s">
        <v>335</v>
      </c>
      <c r="AF48" s="158" t="s">
        <v>335</v>
      </c>
      <c r="AG48" s="158" t="s">
        <v>335</v>
      </c>
      <c r="AH48" s="158" t="s">
        <v>335</v>
      </c>
      <c r="AI48" s="158" t="s">
        <v>335</v>
      </c>
      <c r="AJ48" s="158" t="s">
        <v>335</v>
      </c>
      <c r="AK48" s="158" t="s">
        <v>335</v>
      </c>
      <c r="AL48" s="158" t="s">
        <v>335</v>
      </c>
      <c r="AM48" s="158" t="s">
        <v>335</v>
      </c>
      <c r="AN48" s="158" t="s">
        <v>335</v>
      </c>
      <c r="AO48" s="158" t="s">
        <v>335</v>
      </c>
      <c r="AP48" s="158" t="s">
        <v>335</v>
      </c>
      <c r="AQ48" s="158" t="s">
        <v>335</v>
      </c>
      <c r="AR48" s="158" t="s">
        <v>335</v>
      </c>
      <c r="AS48" s="158" t="s">
        <v>335</v>
      </c>
      <c r="AT48" s="158" t="s">
        <v>335</v>
      </c>
      <c r="AU48" s="74"/>
      <c r="AV48" s="31"/>
    </row>
    <row r="49" spans="1:48" ht="15">
      <c r="A49" s="2" t="s">
        <v>66</v>
      </c>
      <c r="B49" s="72">
        <v>0</v>
      </c>
      <c r="C49" s="77">
        <v>9.2121835999999995</v>
      </c>
      <c r="D49" s="31">
        <v>2</v>
      </c>
      <c r="E49" s="103">
        <f>$AW$13*1000000000*('COVID-19'!D47/'COVID-19'!$D$195)*$AW$9/'COVID-19'!D47/1000</f>
        <v>2.3019625858850174E-4</v>
      </c>
      <c r="F49" s="103">
        <f>$AW$14*1000000000*('COVID-19'!D47/'COVID-19'!$D$195)*$AW$9/'COVID-19'!D47/1000</f>
        <v>3.0550880626326813E-4</v>
      </c>
      <c r="G49" s="103">
        <f>0.25*'COVID-19'!D47*1000*$AW$9/'COVID-19'!D47/1000/$AW$15</f>
        <v>2.1249999999999999E-4</v>
      </c>
      <c r="H49" s="103">
        <f>0.75*'COVID-19'!D47*1000*$AW$9/'COVID-19'!D47/1000/$AW$15</f>
        <v>6.3750000000000005E-4</v>
      </c>
      <c r="I49" s="73">
        <v>86.3</v>
      </c>
      <c r="J49" s="160">
        <f t="shared" si="0"/>
        <v>2.2274053433275102E-5</v>
      </c>
      <c r="K49" s="160">
        <f t="shared" si="25"/>
        <v>2.9561381739086312E-5</v>
      </c>
      <c r="L49" s="160">
        <f t="shared" si="26"/>
        <v>2.0561743199449999E-5</v>
      </c>
      <c r="M49" s="160">
        <f t="shared" si="27"/>
        <v>6.1685229598350006E-5</v>
      </c>
      <c r="N49" s="100">
        <f>J49*'COVID-19'!D47*1000*Hospital!$AI$3/1000</f>
        <v>54.956016232738563</v>
      </c>
      <c r="O49" s="101">
        <f>K49*'COVID-19'!D47*1000*Hospital!$AI$3/1000</f>
        <v>72.935794088042499</v>
      </c>
      <c r="P49" s="101">
        <f>L49*'COVID-19'!D47*1000*Hospital!$AI$3/1000</f>
        <v>50.731291294932745</v>
      </c>
      <c r="Q49" s="101">
        <f>M49*'COVID-19'!D47*1000*Hospital!$AI$3/1000</f>
        <v>152.19387388479825</v>
      </c>
      <c r="R49" s="101">
        <f t="shared" si="5"/>
        <v>42.316132499208699</v>
      </c>
      <c r="S49" s="101">
        <f t="shared" si="6"/>
        <v>56.160561447792723</v>
      </c>
      <c r="T49" s="101">
        <f t="shared" si="7"/>
        <v>39.063094297098218</v>
      </c>
      <c r="U49" s="101">
        <f t="shared" si="8"/>
        <v>117.18928289129467</v>
      </c>
      <c r="V49" s="101">
        <f t="shared" si="9"/>
        <v>12.639883733529869</v>
      </c>
      <c r="W49" s="101">
        <f t="shared" si="10"/>
        <v>16.775232640249772</v>
      </c>
      <c r="X49" s="101">
        <f t="shared" si="11"/>
        <v>11.668196997834531</v>
      </c>
      <c r="Y49" s="101">
        <f t="shared" si="12"/>
        <v>35.004590993503598</v>
      </c>
      <c r="Z49" s="102">
        <f>$AW$13*1000000000*('COVID-19'!D47/'COVID-19'!$D$195)*$AW$11/'COVID-19'!D47/1000</f>
        <v>2.9338738839711003E-4</v>
      </c>
      <c r="AA49" s="103">
        <f>$AW$14*1000000000*('COVID-19'!D47/'COVID-19'!$D$195)*$AW$11/'COVID-19'!D47/1000</f>
        <v>3.8937396876691037E-4</v>
      </c>
      <c r="AB49" s="103">
        <f>0.25*'COVID-19'!D47*1000*$AW$11/'COVID-19'!D47/1000/$AW$15</f>
        <v>2.7083333333333332E-4</v>
      </c>
      <c r="AC49" s="103">
        <f>0.75*'COVID-19'!D47*1000*$AW$11/'COVID-19'!D47/1000/$AW$15</f>
        <v>8.1249999999999996E-4</v>
      </c>
      <c r="AD49" s="73">
        <v>80</v>
      </c>
      <c r="AE49" s="104">
        <f t="shared" si="13"/>
        <v>2.631610611706326E-5</v>
      </c>
      <c r="AF49" s="103">
        <f t="shared" si="14"/>
        <v>3.4925859415002124E-5</v>
      </c>
      <c r="AG49" s="103">
        <f t="shared" si="15"/>
        <v>2.4293064466666667E-5</v>
      </c>
      <c r="AH49" s="103">
        <f t="shared" si="16"/>
        <v>7.2879193399999999E-5</v>
      </c>
      <c r="AI49" s="105">
        <f>AE49*'COVID-19'!D47*1000*Hospital!$AI$3/1000</f>
        <v>64.928835664517408</v>
      </c>
      <c r="AJ49" s="101">
        <f>AF49*'COVID-19'!D47*1000*Hospital!$AI$3/1000</f>
        <v>86.171387830373078</v>
      </c>
      <c r="AK49" s="101">
        <f>AG49*'COVID-19'!D47*1000*Hospital!$AI$3/1000</f>
        <v>59.937453646343187</v>
      </c>
      <c r="AL49" s="101">
        <f>AH49*'COVID-19'!D47*1000*Hospital!$AI$3/1000</f>
        <v>179.8123609390295</v>
      </c>
      <c r="AM49" s="101">
        <f t="shared" si="17"/>
        <v>57.78666374142049</v>
      </c>
      <c r="AN49" s="101">
        <f t="shared" si="18"/>
        <v>76.692535169032041</v>
      </c>
      <c r="AO49" s="101">
        <f t="shared" si="19"/>
        <v>53.344333745245443</v>
      </c>
      <c r="AP49" s="101">
        <f t="shared" si="20"/>
        <v>160.03300123573626</v>
      </c>
      <c r="AQ49" s="101">
        <f t="shared" si="24"/>
        <v>7.1421719230969138</v>
      </c>
      <c r="AR49" s="101">
        <f t="shared" si="21"/>
        <v>9.4788526613410387</v>
      </c>
      <c r="AS49" s="101">
        <f t="shared" si="22"/>
        <v>6.5931199010977499</v>
      </c>
      <c r="AT49" s="101">
        <f t="shared" si="23"/>
        <v>19.779359703293245</v>
      </c>
      <c r="AU49" s="74"/>
      <c r="AV49" s="31"/>
    </row>
    <row r="50" spans="1:48" ht="15">
      <c r="A50" s="2" t="s">
        <v>67</v>
      </c>
      <c r="B50" s="72">
        <v>0</v>
      </c>
      <c r="C50" s="77">
        <v>22.701092899999999</v>
      </c>
      <c r="D50" s="31">
        <v>2</v>
      </c>
      <c r="E50" s="103">
        <f>$AW$13*1000000000*('COVID-19'!D48/'COVID-19'!$D$195)*$AW$9/'COVID-19'!D48/1000</f>
        <v>2.3019625858850177E-4</v>
      </c>
      <c r="F50" s="103">
        <f>$AW$14*1000000000*('COVID-19'!D48/'COVID-19'!$D$195)*$AW$9/'COVID-19'!D48/1000</f>
        <v>3.0550880626326819E-4</v>
      </c>
      <c r="G50" s="103">
        <f>0.25*'COVID-19'!D48*1000*$AW$9/'COVID-19'!D48/1000/$AW$15</f>
        <v>2.1250000000000002E-4</v>
      </c>
      <c r="H50" s="103">
        <f>0.75*'COVID-19'!D48*1000*$AW$9/'COVID-19'!D48/1000/$AW$15</f>
        <v>6.3750000000000015E-4</v>
      </c>
      <c r="I50" s="73">
        <v>86.3</v>
      </c>
      <c r="J50" s="160">
        <f t="shared" si="0"/>
        <v>4.9071035825251048E-5</v>
      </c>
      <c r="K50" s="160">
        <f t="shared" si="25"/>
        <v>6.5125444127541273E-5</v>
      </c>
      <c r="L50" s="160">
        <f t="shared" si="26"/>
        <v>4.5298716741987497E-5</v>
      </c>
      <c r="M50" s="160">
        <f t="shared" si="27"/>
        <v>1.3589615022596252E-4</v>
      </c>
      <c r="N50" s="100">
        <f>J50*'COVID-19'!D48*1000*Hospital!$AI$3/1000</f>
        <v>334.04107648843188</v>
      </c>
      <c r="O50" s="101">
        <f>K50*'COVID-19'!D48*1000*Hospital!$AI$3/1000</f>
        <v>443.32818937473115</v>
      </c>
      <c r="P50" s="101">
        <f>L50*'COVID-19'!D48*1000*Hospital!$AI$3/1000</f>
        <v>308.36178306738736</v>
      </c>
      <c r="Q50" s="101">
        <f>M50*'COVID-19'!D48*1000*Hospital!$AI$3/1000</f>
        <v>925.08534920216221</v>
      </c>
      <c r="R50" s="101">
        <f t="shared" si="5"/>
        <v>257.21162889609258</v>
      </c>
      <c r="S50" s="101">
        <f t="shared" si="6"/>
        <v>341.36270581854296</v>
      </c>
      <c r="T50" s="101">
        <f t="shared" si="7"/>
        <v>237.43857296188827</v>
      </c>
      <c r="U50" s="101">
        <f t="shared" si="8"/>
        <v>712.31571888566486</v>
      </c>
      <c r="V50" s="101">
        <f t="shared" si="9"/>
        <v>76.829447592339335</v>
      </c>
      <c r="W50" s="101">
        <f t="shared" si="10"/>
        <v>101.96548355618818</v>
      </c>
      <c r="X50" s="101">
        <f t="shared" si="11"/>
        <v>70.923210105499095</v>
      </c>
      <c r="Y50" s="101">
        <f t="shared" si="12"/>
        <v>212.76963031649731</v>
      </c>
      <c r="Z50" s="102">
        <f>$AW$13*1000000000*('COVID-19'!D48/'COVID-19'!$D$195)*$AW$11/'COVID-19'!D48/1000</f>
        <v>2.9338738839711009E-4</v>
      </c>
      <c r="AA50" s="103">
        <f>$AW$14*1000000000*('COVID-19'!D48/'COVID-19'!$D$195)*$AW$11/'COVID-19'!D48/1000</f>
        <v>3.8937396876691043E-4</v>
      </c>
      <c r="AB50" s="103">
        <f>0.25*'COVID-19'!D48*1000*$AW$11/'COVID-19'!D48/1000/$AW$15</f>
        <v>2.7083333333333332E-4</v>
      </c>
      <c r="AC50" s="103">
        <f>0.75*'COVID-19'!D48*1000*$AW$11/'COVID-19'!D48/1000/$AW$15</f>
        <v>8.1249999999999996E-4</v>
      </c>
      <c r="AD50" s="73">
        <v>80</v>
      </c>
      <c r="AE50" s="104">
        <f t="shared" si="13"/>
        <v>5.7975913091883177E-5</v>
      </c>
      <c r="AF50" s="103">
        <f t="shared" si="14"/>
        <v>7.694370060282521E-5</v>
      </c>
      <c r="AG50" s="103">
        <f t="shared" si="15"/>
        <v>5.3519034616666671E-5</v>
      </c>
      <c r="AH50" s="103">
        <f t="shared" si="16"/>
        <v>1.6055710385E-4</v>
      </c>
      <c r="AI50" s="105">
        <f>AE50*'COVID-19'!D48*1000*Hospital!$AI$3/1000</f>
        <v>394.65921380952119</v>
      </c>
      <c r="AJ50" s="101">
        <f>AF50*'COVID-19'!D48*1000*Hospital!$AI$3/1000</f>
        <v>523.77856195864899</v>
      </c>
      <c r="AK50" s="101">
        <f>AG50*'COVID-19'!D48*1000*Hospital!$AI$3/1000</f>
        <v>364.31992183000796</v>
      </c>
      <c r="AL50" s="101">
        <f>AH50*'COVID-19'!D48*1000*Hospital!$AI$3/1000</f>
        <v>1092.9597654900242</v>
      </c>
      <c r="AM50" s="101">
        <f t="shared" si="17"/>
        <v>351.24670029047388</v>
      </c>
      <c r="AN50" s="101">
        <f t="shared" si="18"/>
        <v>466.16292014319765</v>
      </c>
      <c r="AO50" s="101">
        <f t="shared" si="19"/>
        <v>324.2447304287071</v>
      </c>
      <c r="AP50" s="101">
        <f t="shared" si="20"/>
        <v>972.73419128612147</v>
      </c>
      <c r="AQ50" s="101">
        <f t="shared" si="24"/>
        <v>43.412513519047337</v>
      </c>
      <c r="AR50" s="101">
        <f t="shared" si="21"/>
        <v>57.61564181545139</v>
      </c>
      <c r="AS50" s="101">
        <f t="shared" si="22"/>
        <v>40.075191401300877</v>
      </c>
      <c r="AT50" s="101">
        <f t="shared" si="23"/>
        <v>120.22557420390267</v>
      </c>
      <c r="AU50" s="74"/>
      <c r="AV50" s="31"/>
    </row>
    <row r="51" spans="1:48" ht="15">
      <c r="A51" s="2" t="s">
        <v>68</v>
      </c>
      <c r="B51" s="72">
        <v>0</v>
      </c>
      <c r="C51" s="77">
        <v>0.39988119999999999</v>
      </c>
      <c r="D51" s="31">
        <v>2</v>
      </c>
      <c r="E51" s="103">
        <f>$AW$13*1000000000*('COVID-19'!D49/'COVID-19'!$D$195)*$AW$9/'COVID-19'!D49/1000</f>
        <v>2.3019625858850174E-4</v>
      </c>
      <c r="F51" s="103">
        <f>$AW$14*1000000000*('COVID-19'!D49/'COVID-19'!$D$195)*$AW$9/'COVID-19'!D49/1000</f>
        <v>3.0550880626326819E-4</v>
      </c>
      <c r="G51" s="103">
        <f>0.25*'COVID-19'!D49*1000*$AW$9/'COVID-19'!D49/1000/$AW$15</f>
        <v>2.1249999999999999E-4</v>
      </c>
      <c r="H51" s="103">
        <f>0.75*'COVID-19'!D49*1000*$AW$9/'COVID-19'!D49/1000/$AW$15</f>
        <v>6.3750000000000005E-4</v>
      </c>
      <c r="I51" s="73">
        <v>86.3</v>
      </c>
      <c r="J51" s="160">
        <f t="shared" si="0"/>
        <v>4.7675889005521078E-6</v>
      </c>
      <c r="K51" s="160">
        <f t="shared" si="25"/>
        <v>6.3273851742542424E-6</v>
      </c>
      <c r="L51" s="160">
        <f t="shared" si="26"/>
        <v>4.4010821356499997E-6</v>
      </c>
      <c r="M51" s="160">
        <f t="shared" si="27"/>
        <v>1.3203246406950002E-5</v>
      </c>
      <c r="N51" s="100">
        <f>J51*'COVID-19'!D49*1000*Hospital!$AI$3/1000</f>
        <v>3.4594767424382558</v>
      </c>
      <c r="O51" s="101">
        <f>K51*'COVID-19'!D49*1000*Hospital!$AI$3/1000</f>
        <v>4.5913022929150396</v>
      </c>
      <c r="P51" s="101">
        <f>L51*'COVID-19'!D49*1000*Hospital!$AI$3/1000</f>
        <v>3.1935306519566926</v>
      </c>
      <c r="Q51" s="101">
        <f>M51*'COVID-19'!D49*1000*Hospital!$AI$3/1000</f>
        <v>9.5805919558700801</v>
      </c>
      <c r="R51" s="101">
        <f t="shared" si="5"/>
        <v>2.6637970916774574</v>
      </c>
      <c r="S51" s="101">
        <f t="shared" si="6"/>
        <v>3.5353027655445803</v>
      </c>
      <c r="T51" s="101">
        <f t="shared" si="7"/>
        <v>2.4590186020066533</v>
      </c>
      <c r="U51" s="101">
        <f t="shared" si="8"/>
        <v>7.3770558060199622</v>
      </c>
      <c r="V51" s="101">
        <f t="shared" si="9"/>
        <v>0.79567965076079883</v>
      </c>
      <c r="W51" s="101">
        <f t="shared" si="10"/>
        <v>1.0559995273704592</v>
      </c>
      <c r="X51" s="101">
        <f t="shared" si="11"/>
        <v>0.73451204995003938</v>
      </c>
      <c r="Y51" s="101">
        <f t="shared" si="12"/>
        <v>2.2035361498501183</v>
      </c>
      <c r="Z51" s="102">
        <f>$AW$13*1000000000*('COVID-19'!D49/'COVID-19'!$D$195)*$AW$11/'COVID-19'!D49/1000</f>
        <v>2.9338738839710998E-4</v>
      </c>
      <c r="AA51" s="103">
        <f>$AW$14*1000000000*('COVID-19'!D49/'COVID-19'!$D$195)*$AW$11/'COVID-19'!D49/1000</f>
        <v>3.8937396876691037E-4</v>
      </c>
      <c r="AB51" s="103">
        <f>0.25*'COVID-19'!D49*1000*$AW$11/'COVID-19'!D49/1000/$AW$15</f>
        <v>2.7083333333333327E-4</v>
      </c>
      <c r="AC51" s="103">
        <f>0.75*'COVID-19'!D49*1000*$AW$11/'COVID-19'!D49/1000/$AW$15</f>
        <v>8.1249999999999996E-4</v>
      </c>
      <c r="AD51" s="73">
        <v>80</v>
      </c>
      <c r="AE51" s="104">
        <f t="shared" si="13"/>
        <v>5.6327590218505795E-6</v>
      </c>
      <c r="AF51" s="103">
        <f t="shared" si="14"/>
        <v>7.4756101393047638E-6</v>
      </c>
      <c r="AG51" s="103">
        <f t="shared" si="15"/>
        <v>5.1997425999999991E-6</v>
      </c>
      <c r="AH51" s="103">
        <f t="shared" si="16"/>
        <v>1.5599227800000001E-5</v>
      </c>
      <c r="AI51" s="105">
        <f>AE51*'COVID-19'!D49*1000*Hospital!$AI$3/1000</f>
        <v>4.0872649127937031</v>
      </c>
      <c r="AJ51" s="101">
        <f>AF51*'COVID-19'!D49*1000*Hospital!$AI$3/1000</f>
        <v>5.4244818401740851</v>
      </c>
      <c r="AK51" s="101">
        <f>AG51*'COVID-19'!D49*1000*Hospital!$AI$3/1000</f>
        <v>3.7730578215924377</v>
      </c>
      <c r="AL51" s="101">
        <f>AH51*'COVID-19'!D49*1000*Hospital!$AI$3/1000</f>
        <v>11.31917346477732</v>
      </c>
      <c r="AM51" s="101">
        <f t="shared" si="17"/>
        <v>3.6376657723863959</v>
      </c>
      <c r="AN51" s="101">
        <f t="shared" si="18"/>
        <v>4.8277888377549356</v>
      </c>
      <c r="AO51" s="101">
        <f t="shared" si="19"/>
        <v>3.3580214612172692</v>
      </c>
      <c r="AP51" s="101">
        <f t="shared" si="20"/>
        <v>10.074064383651814</v>
      </c>
      <c r="AQ51" s="101">
        <f t="shared" si="24"/>
        <v>0.44959914040730736</v>
      </c>
      <c r="AR51" s="101">
        <f t="shared" si="21"/>
        <v>0.59669300241914935</v>
      </c>
      <c r="AS51" s="101">
        <f t="shared" si="22"/>
        <v>0.41503636037516811</v>
      </c>
      <c r="AT51" s="101">
        <f t="shared" si="23"/>
        <v>1.2451090811255052</v>
      </c>
      <c r="AU51" s="74"/>
      <c r="AV51" s="31"/>
    </row>
    <row r="52" spans="1:48" ht="15">
      <c r="A52" s="2" t="s">
        <v>69</v>
      </c>
      <c r="B52" s="72">
        <v>0</v>
      </c>
      <c r="C52" s="82">
        <v>1.1707407122716054</v>
      </c>
      <c r="D52" s="31">
        <v>2</v>
      </c>
      <c r="E52" s="103">
        <f>$AW$13*1000000000*('COVID-19'!D50/'COVID-19'!$D$195)*$AW$9/'COVID-19'!D50/1000</f>
        <v>2.3019625858850177E-4</v>
      </c>
      <c r="F52" s="103">
        <f>$AW$14*1000000000*('COVID-19'!D50/'COVID-19'!$D$195)*$AW$9/'COVID-19'!D50/1000</f>
        <v>3.0550880626326819E-4</v>
      </c>
      <c r="G52" s="103">
        <f>0.25*'COVID-19'!D50*1000*$AW$9/'COVID-19'!D50/1000/$AW$15</f>
        <v>2.1250000000000002E-4</v>
      </c>
      <c r="H52" s="103">
        <f>0.75*'COVID-19'!D50*1000*$AW$9/'COVID-19'!D50/1000/$AW$15</f>
        <v>6.3750000000000005E-4</v>
      </c>
      <c r="I52" s="73">
        <v>86.3</v>
      </c>
      <c r="J52" s="160">
        <f t="shared" si="0"/>
        <v>6.2989735601723915E-6</v>
      </c>
      <c r="K52" s="160">
        <f t="shared" si="25"/>
        <v>8.3597878820967014E-6</v>
      </c>
      <c r="L52" s="160">
        <f t="shared" si="26"/>
        <v>5.8147421237170905E-6</v>
      </c>
      <c r="M52" s="160">
        <f t="shared" si="27"/>
        <v>1.7444226371151273E-5</v>
      </c>
      <c r="N52" s="100">
        <f>J52*'COVID-19'!D50*1000*Hospital!$AI$3/1000</f>
        <v>40.540812279091597</v>
      </c>
      <c r="O52" s="101">
        <f>K52*'COVID-19'!D50*1000*Hospital!$AI$3/1000</f>
        <v>53.804415589868213</v>
      </c>
      <c r="P52" s="101">
        <f>L52*'COVID-19'!D50*1000*Hospital!$AI$3/1000</f>
        <v>37.424251211254386</v>
      </c>
      <c r="Q52" s="101">
        <f>M52*'COVID-19'!D50*1000*Hospital!$AI$3/1000</f>
        <v>112.27275363376317</v>
      </c>
      <c r="R52" s="101">
        <f t="shared" si="5"/>
        <v>31.216425454900527</v>
      </c>
      <c r="S52" s="101">
        <f t="shared" si="6"/>
        <v>41.429400004198527</v>
      </c>
      <c r="T52" s="101">
        <f t="shared" si="7"/>
        <v>28.816673432665876</v>
      </c>
      <c r="U52" s="101">
        <f t="shared" si="8"/>
        <v>86.450020297997639</v>
      </c>
      <c r="V52" s="101">
        <f t="shared" si="9"/>
        <v>9.3243868241910679</v>
      </c>
      <c r="W52" s="101">
        <f t="shared" si="10"/>
        <v>12.37501558566969</v>
      </c>
      <c r="X52" s="101">
        <f t="shared" si="11"/>
        <v>8.6075777785885084</v>
      </c>
      <c r="Y52" s="101">
        <f t="shared" si="12"/>
        <v>25.82273333576553</v>
      </c>
      <c r="Z52" s="102">
        <f>$AW$13*1000000000*('COVID-19'!D50/'COVID-19'!$D$195)*$AW$11/'COVID-19'!D50/1000</f>
        <v>2.9338738839711009E-4</v>
      </c>
      <c r="AA52" s="103">
        <f>$AW$14*1000000000*('COVID-19'!D50/'COVID-19'!$D$195)*$AW$11/'COVID-19'!D50/1000</f>
        <v>3.8937396876691037E-4</v>
      </c>
      <c r="AB52" s="103">
        <f>0.25*'COVID-19'!D50*1000*$AW$11/'COVID-19'!D50/1000/$AW$15</f>
        <v>2.7083333333333332E-4</v>
      </c>
      <c r="AC52" s="103">
        <f>0.75*'COVID-19'!D50*1000*$AW$11/'COVID-19'!D50/1000/$AW$15</f>
        <v>8.1249999999999996E-4</v>
      </c>
      <c r="AD52" s="73">
        <v>80</v>
      </c>
      <c r="AE52" s="104">
        <f t="shared" si="13"/>
        <v>7.4420426948620705E-6</v>
      </c>
      <c r="AF52" s="103">
        <f t="shared" si="14"/>
        <v>9.8768311605441225E-6</v>
      </c>
      <c r="AG52" s="103">
        <f t="shared" si="15"/>
        <v>6.8699382099218116E-6</v>
      </c>
      <c r="AH52" s="103">
        <f t="shared" si="16"/>
        <v>2.0609814629765434E-5</v>
      </c>
      <c r="AI52" s="105">
        <f>AE52*'COVID-19'!D50*1000*Hospital!$AI$3/1000</f>
        <v>47.897717458768149</v>
      </c>
      <c r="AJ52" s="101">
        <f>AF52*'COVID-19'!D50*1000*Hospital!$AI$3/1000</f>
        <v>63.568255076298982</v>
      </c>
      <c r="AK52" s="101">
        <f>AG52*'COVID-19'!D50*1000*Hospital!$AI$3/1000</f>
        <v>44.21559682333011</v>
      </c>
      <c r="AL52" s="101">
        <f>AH52*'COVID-19'!D50*1000*Hospital!$AI$3/1000</f>
        <v>132.64679046999032</v>
      </c>
      <c r="AM52" s="101">
        <f t="shared" si="17"/>
        <v>42.628968538303653</v>
      </c>
      <c r="AN52" s="101">
        <f t="shared" si="18"/>
        <v>56.575747017906096</v>
      </c>
      <c r="AO52" s="101">
        <f t="shared" si="19"/>
        <v>39.351881172763797</v>
      </c>
      <c r="AP52" s="101">
        <f t="shared" si="20"/>
        <v>118.05564351829138</v>
      </c>
      <c r="AQ52" s="101">
        <f t="shared" si="24"/>
        <v>5.2687489204644962</v>
      </c>
      <c r="AR52" s="101">
        <f t="shared" si="21"/>
        <v>6.9925080583928878</v>
      </c>
      <c r="AS52" s="101">
        <f t="shared" si="22"/>
        <v>4.8637156505663119</v>
      </c>
      <c r="AT52" s="101">
        <f t="shared" si="23"/>
        <v>14.591146951698937</v>
      </c>
      <c r="AU52" s="74"/>
      <c r="AV52" s="31"/>
    </row>
    <row r="53" spans="1:48" ht="15">
      <c r="A53" s="15" t="s">
        <v>63</v>
      </c>
      <c r="B53" s="72">
        <v>0</v>
      </c>
      <c r="C53" s="77">
        <v>76.937411900000001</v>
      </c>
      <c r="D53" s="31">
        <v>2</v>
      </c>
      <c r="E53" s="103">
        <f>$AW$13*1000000000*('COVID-19'!D51/'COVID-19'!$D$195)*$AW$9/'COVID-19'!D51/1000</f>
        <v>2.301962585885018E-4</v>
      </c>
      <c r="F53" s="103">
        <f>$AW$14*1000000000*('COVID-19'!D51/'COVID-19'!$D$195)*$AW$9/'COVID-19'!D51/1000</f>
        <v>3.0550880626326819E-4</v>
      </c>
      <c r="G53" s="103">
        <f>0.25*'COVID-19'!D51*1000*$AW$9/'COVID-19'!D51/1000/$AW$15</f>
        <v>2.1250000000000002E-4</v>
      </c>
      <c r="H53" s="103">
        <f>0.75*'COVID-19'!D51*1000*$AW$9/'COVID-19'!D51/1000/$AW$15</f>
        <v>6.3750000000000005E-4</v>
      </c>
      <c r="I53" s="73">
        <v>86.3</v>
      </c>
      <c r="J53" s="160">
        <f>E53*I53/100*(C53/100+D53/100)</f>
        <v>1.5681656609200072E-4</v>
      </c>
      <c r="K53" s="160">
        <f>F53*I53/100*(C53/100+D53/100)</f>
        <v>2.0812172275446817E-4</v>
      </c>
      <c r="L53" s="160">
        <f>G53*I53/100*(C53/100+D53/100)</f>
        <v>1.4476134624811249E-4</v>
      </c>
      <c r="M53" s="160">
        <f>H53*I53/100*(C53/100+D53/100)</f>
        <v>4.3428403874433755E-4</v>
      </c>
      <c r="N53" s="100">
        <f>J53*'COVID-19'!D51*1000*Hospital!$AI$3/1000</f>
        <v>8440.8718096246848</v>
      </c>
      <c r="O53" s="101">
        <f>K53*'COVID-19'!D51*1000*Hospital!$AI$3/1000</f>
        <v>11202.443889366137</v>
      </c>
      <c r="P53" s="101">
        <f>L53*'COVID-19'!D51*1000*Hospital!$AI$3/1000</f>
        <v>7791.9826783615626</v>
      </c>
      <c r="Q53" s="101">
        <f>M53*'COVID-19'!D51*1000*Hospital!$AI$3/1000</f>
        <v>23375.94803508469</v>
      </c>
      <c r="R53" s="101">
        <f>N53*$AW$16/100</f>
        <v>6499.4712934110066</v>
      </c>
      <c r="S53" s="101">
        <f>O53*$AW$16/100</f>
        <v>8625.8817948119267</v>
      </c>
      <c r="T53" s="101">
        <f>P53*$AW$16/100</f>
        <v>5999.8266623384025</v>
      </c>
      <c r="U53" s="101">
        <f>Q53*$AW$16/100</f>
        <v>17999.479987015213</v>
      </c>
      <c r="V53" s="101">
        <f>N53*$AW$17/100</f>
        <v>1941.4005162136775</v>
      </c>
      <c r="W53" s="101">
        <f>O53*$AW$17/100</f>
        <v>2576.5620945542119</v>
      </c>
      <c r="X53" s="101">
        <f>P53*$AW$17/100</f>
        <v>1792.1560160231593</v>
      </c>
      <c r="Y53" s="101">
        <f>Q53*$AW$17/100</f>
        <v>5376.4680480694778</v>
      </c>
      <c r="Z53" s="102">
        <f>$AW$13*1000000000*('COVID-19'!D51/'COVID-19'!$D$195)*$AW$11/'COVID-19'!D51/1000</f>
        <v>2.9338738839711009E-4</v>
      </c>
      <c r="AA53" s="103">
        <f>$AW$14*1000000000*('COVID-19'!D51/'COVID-19'!$D$195)*$AW$11/'COVID-19'!D51/1000</f>
        <v>3.8937396876691037E-4</v>
      </c>
      <c r="AB53" s="103">
        <f>0.25*'COVID-19'!D51*1000*$AW$11/'COVID-19'!D51/1000/$AW$15</f>
        <v>2.7083333333333332E-4</v>
      </c>
      <c r="AC53" s="103">
        <f>0.75*'COVID-19'!D51*1000*$AW$11/'COVID-19'!D51/1000/$AW$15</f>
        <v>8.1249999999999996E-4</v>
      </c>
      <c r="AD53" s="73">
        <v>80</v>
      </c>
      <c r="AE53" s="104">
        <f>Z53*AD53/100*(C53/100+D53/100)</f>
        <v>1.8527392899334366E-4</v>
      </c>
      <c r="AF53" s="103">
        <f>AA53*AD53/100*(C53/100+D53/100)</f>
        <v>2.4588938684553071E-4</v>
      </c>
      <c r="AG53" s="103">
        <f>AB53*AD53/100*(C53/100+D53/100)</f>
        <v>1.7103105911666668E-4</v>
      </c>
      <c r="AH53" s="103">
        <f>AC53*AD53/100*(C53/100+D53/100)</f>
        <v>5.1309317734999998E-4</v>
      </c>
      <c r="AI53" s="105">
        <f>AE53*'COVID-19'!D51*1000*Hospital!$AI$3/1000</f>
        <v>9972.6293163493392</v>
      </c>
      <c r="AJ53" s="101">
        <f>AF53*'COVID-19'!D51*1000*Hospital!$AI$3/1000</f>
        <v>13235.341427465502</v>
      </c>
      <c r="AK53" s="101">
        <f>AG53*'COVID-19'!D51*1000*Hospital!$AI$3/1000</f>
        <v>9205.9868510394954</v>
      </c>
      <c r="AL53" s="101">
        <f>AH53*'COVID-19'!D51*1000*Hospital!$AI$3/1000</f>
        <v>27617.960553118482</v>
      </c>
      <c r="AM53" s="101">
        <f>AI53*$AW$18/100</f>
        <v>8875.6400915509112</v>
      </c>
      <c r="AN53" s="101">
        <f>AJ53*$AW$18/100</f>
        <v>11779.453870444298</v>
      </c>
      <c r="AO53" s="101">
        <f>AK53*$AW$18/100</f>
        <v>8193.3282974251506</v>
      </c>
      <c r="AP53" s="101">
        <f>AL53*$AW$18/100</f>
        <v>24579.98489227545</v>
      </c>
      <c r="AQ53" s="101">
        <f>AI53*$AW$19/100</f>
        <v>1096.9892247984274</v>
      </c>
      <c r="AR53" s="101">
        <f>AJ53*$AW$19/100</f>
        <v>1455.8875570212051</v>
      </c>
      <c r="AS53" s="101">
        <f>AK53*$AW$19/100</f>
        <v>1012.6585536143446</v>
      </c>
      <c r="AT53" s="101">
        <f>AL53*$AW$19/100</f>
        <v>3037.975660843033</v>
      </c>
      <c r="AU53" s="74"/>
      <c r="AV53" s="31"/>
    </row>
    <row r="54" spans="1:48" ht="15">
      <c r="A54" s="2" t="s">
        <v>71</v>
      </c>
      <c r="B54" s="72">
        <v>0</v>
      </c>
      <c r="C54" s="77">
        <v>87.606409600000006</v>
      </c>
      <c r="D54" s="31">
        <v>2</v>
      </c>
      <c r="E54" s="103">
        <f>$AW$13*1000000000*('COVID-19'!D52/'COVID-19'!$D$195)*$AW$9/'COVID-19'!D52/1000</f>
        <v>2.3019625858850177E-4</v>
      </c>
      <c r="F54" s="103">
        <f>$AW$14*1000000000*('COVID-19'!D52/'COVID-19'!$D$195)*$AW$9/'COVID-19'!D52/1000</f>
        <v>3.0550880626326819E-4</v>
      </c>
      <c r="G54" s="103">
        <f>0.25*'COVID-19'!D52*1000*$AW$9/'COVID-19'!D52/1000/$AW$15</f>
        <v>2.1250000000000002E-4</v>
      </c>
      <c r="H54" s="103">
        <f>0.75*'COVID-19'!D52*1000*$AW$9/'COVID-19'!D52/1000/$AW$15</f>
        <v>6.3749999999999994E-4</v>
      </c>
      <c r="I54" s="73">
        <v>86.3</v>
      </c>
      <c r="J54" s="160">
        <f t="shared" si="0"/>
        <v>1.7801152983209581E-4</v>
      </c>
      <c r="K54" s="160">
        <f t="shared" si="25"/>
        <v>2.3625097259864073E-4</v>
      </c>
      <c r="L54" s="160">
        <f t="shared" si="26"/>
        <v>1.6432695440520001E-4</v>
      </c>
      <c r="M54" s="160">
        <f t="shared" si="27"/>
        <v>4.9298086321559998E-4</v>
      </c>
      <c r="N54" s="100">
        <f>J54*'COVID-19'!D52*1000*Hospital!$AI$3/1000</f>
        <v>619.67842919396105</v>
      </c>
      <c r="O54" s="101">
        <f>K54*'COVID-19'!D52*1000*Hospital!$AI$3/1000</f>
        <v>822.41656893549771</v>
      </c>
      <c r="P54" s="101">
        <f>L54*'COVID-19'!D52*1000*Hospital!$AI$3/1000</f>
        <v>572.04086205028443</v>
      </c>
      <c r="Q54" s="101">
        <f>M54*'COVID-19'!D52*1000*Hospital!$AI$3/1000</f>
        <v>1716.1225861508528</v>
      </c>
      <c r="R54" s="101">
        <f t="shared" si="5"/>
        <v>477.15239047935</v>
      </c>
      <c r="S54" s="101">
        <f t="shared" si="6"/>
        <v>633.26075808033329</v>
      </c>
      <c r="T54" s="101">
        <f t="shared" si="7"/>
        <v>440.47146377871906</v>
      </c>
      <c r="U54" s="101">
        <f t="shared" si="8"/>
        <v>1321.4143913361568</v>
      </c>
      <c r="V54" s="101">
        <f t="shared" si="9"/>
        <v>142.52603871461105</v>
      </c>
      <c r="W54" s="101">
        <f t="shared" si="10"/>
        <v>189.15581085516445</v>
      </c>
      <c r="X54" s="101">
        <f t="shared" si="11"/>
        <v>131.56939827156543</v>
      </c>
      <c r="Y54" s="101">
        <f t="shared" si="12"/>
        <v>394.70819481469618</v>
      </c>
      <c r="Z54" s="102">
        <f>$AW$13*1000000000*('COVID-19'!D52/'COVID-19'!$D$195)*$AW$11/'COVID-19'!D52/1000</f>
        <v>2.9338738839711009E-4</v>
      </c>
      <c r="AA54" s="103">
        <f>$AW$14*1000000000*('COVID-19'!D52/'COVID-19'!$D$195)*$AW$11/'COVID-19'!D52/1000</f>
        <v>3.8937396876691037E-4</v>
      </c>
      <c r="AB54" s="103">
        <f>0.25*'COVID-19'!D52*1000*$AW$11/'COVID-19'!D52/1000/$AW$15</f>
        <v>2.7083333333333327E-4</v>
      </c>
      <c r="AC54" s="103">
        <f>0.75*'COVID-19'!D52*1000*$AW$11/'COVID-19'!D52/1000/$AW$15</f>
        <v>8.1249999999999985E-4</v>
      </c>
      <c r="AD54" s="73">
        <v>80</v>
      </c>
      <c r="AE54" s="104">
        <f t="shared" si="13"/>
        <v>2.1031512396948586E-4</v>
      </c>
      <c r="AF54" s="103">
        <f t="shared" si="14"/>
        <v>2.7912322666324307E-4</v>
      </c>
      <c r="AG54" s="103">
        <f t="shared" si="15"/>
        <v>1.9414722079999996E-4</v>
      </c>
      <c r="AH54" s="103">
        <f t="shared" si="16"/>
        <v>5.8244166239999993E-4</v>
      </c>
      <c r="AI54" s="105">
        <f>AE54*'COVID-19'!D52*1000*Hospital!$AI$3/1000</f>
        <v>732.13092309285832</v>
      </c>
      <c r="AJ54" s="101">
        <f>AF54*'COVID-19'!D52*1000*Hospital!$AI$3/1000</f>
        <v>971.65977289995851</v>
      </c>
      <c r="AK54" s="101">
        <f>AG54*'COVID-19'!D52*1000*Hospital!$AI$3/1000</f>
        <v>675.84860897041278</v>
      </c>
      <c r="AL54" s="101">
        <f>AH54*'COVID-19'!D52*1000*Hospital!$AI$3/1000</f>
        <v>2027.5458269112385</v>
      </c>
      <c r="AM54" s="101">
        <f t="shared" si="17"/>
        <v>651.59652155264394</v>
      </c>
      <c r="AN54" s="101">
        <f t="shared" si="18"/>
        <v>864.77719788096306</v>
      </c>
      <c r="AO54" s="101">
        <f t="shared" si="19"/>
        <v>601.50526198366742</v>
      </c>
      <c r="AP54" s="101">
        <f t="shared" si="20"/>
        <v>1804.5157859510023</v>
      </c>
      <c r="AQ54" s="101">
        <f t="shared" si="24"/>
        <v>80.534401540214418</v>
      </c>
      <c r="AR54" s="101">
        <f t="shared" si="21"/>
        <v>106.88257501899542</v>
      </c>
      <c r="AS54" s="101">
        <f t="shared" si="22"/>
        <v>74.343346986745416</v>
      </c>
      <c r="AT54" s="101">
        <f t="shared" si="23"/>
        <v>223.03004096023622</v>
      </c>
      <c r="AU54" s="74"/>
      <c r="AV54" s="31"/>
    </row>
    <row r="55" spans="1:48" ht="15">
      <c r="A55" s="2" t="s">
        <v>72</v>
      </c>
      <c r="B55" s="72">
        <v>0</v>
      </c>
      <c r="C55" s="77">
        <v>8.17E-11</v>
      </c>
      <c r="D55" s="31">
        <v>2</v>
      </c>
      <c r="E55" s="103">
        <f>$AW$13*1000000000*('COVID-19'!D53/'COVID-19'!$D$195)*$AW$9/'COVID-19'!D53/1000</f>
        <v>2.3019625858850177E-4</v>
      </c>
      <c r="F55" s="103">
        <f>$AW$14*1000000000*('COVID-19'!D53/'COVID-19'!$D$195)*$AW$9/'COVID-19'!D53/1000</f>
        <v>3.0550880626326819E-4</v>
      </c>
      <c r="G55" s="103">
        <f>0.25*'COVID-19'!D53*1000*$AW$9/'COVID-19'!D53/1000/$AW$15</f>
        <v>2.1250000000000004E-4</v>
      </c>
      <c r="H55" s="103">
        <f>0.75*'COVID-19'!D53*1000*$AW$9/'COVID-19'!D53/1000/$AW$15</f>
        <v>6.3750000000000015E-4</v>
      </c>
      <c r="I55" s="73">
        <v>86.3</v>
      </c>
      <c r="J55" s="160">
        <f t="shared" si="0"/>
        <v>3.9731874233998446E-6</v>
      </c>
      <c r="K55" s="160">
        <f t="shared" si="25"/>
        <v>5.2730819963194143E-6</v>
      </c>
      <c r="L55" s="160">
        <f t="shared" si="26"/>
        <v>3.667750000149828E-6</v>
      </c>
      <c r="M55" s="160">
        <f t="shared" si="27"/>
        <v>1.1003250000449483E-5</v>
      </c>
      <c r="N55" s="100">
        <f>J55*'COVID-19'!D53*1000*Hospital!$AI$3/1000</f>
        <v>2.3592357895370295</v>
      </c>
      <c r="O55" s="101">
        <f>K55*'COVID-19'!D53*1000*Hospital!$AI$3/1000</f>
        <v>3.1310991506750714</v>
      </c>
      <c r="P55" s="101">
        <f>L55*'COVID-19'!D53*1000*Hospital!$AI$3/1000</f>
        <v>2.1778703457244659</v>
      </c>
      <c r="Q55" s="101">
        <f>M55*'COVID-19'!D53*1000*Hospital!$AI$3/1000</f>
        <v>6.5336110371733982</v>
      </c>
      <c r="R55" s="101">
        <f t="shared" si="5"/>
        <v>1.8166115579435127</v>
      </c>
      <c r="S55" s="101">
        <f t="shared" si="6"/>
        <v>2.4109463460198048</v>
      </c>
      <c r="T55" s="101">
        <f t="shared" si="7"/>
        <v>1.6769601662078386</v>
      </c>
      <c r="U55" s="101">
        <f t="shared" si="8"/>
        <v>5.0308804986235165</v>
      </c>
      <c r="V55" s="101">
        <f t="shared" si="9"/>
        <v>0.5426242315935168</v>
      </c>
      <c r="W55" s="101">
        <f t="shared" si="10"/>
        <v>0.72015280465526643</v>
      </c>
      <c r="X55" s="101">
        <f t="shared" si="11"/>
        <v>0.50091017951662709</v>
      </c>
      <c r="Y55" s="101">
        <f t="shared" si="12"/>
        <v>1.5027305385498815</v>
      </c>
      <c r="Z55" s="102">
        <f>$AW$13*1000000000*('COVID-19'!D53/'COVID-19'!$D$195)*$AW$11/'COVID-19'!D53/1000</f>
        <v>2.9338738839711003E-4</v>
      </c>
      <c r="AA55" s="103">
        <f>$AW$14*1000000000*('COVID-19'!D53/'COVID-19'!$D$195)*$AW$11/'COVID-19'!D53/1000</f>
        <v>3.8937396876691043E-4</v>
      </c>
      <c r="AB55" s="103">
        <f>0.25*'COVID-19'!D53*1000*$AW$11/'COVID-19'!D53/1000/$AW$15</f>
        <v>2.7083333333333332E-4</v>
      </c>
      <c r="AC55" s="103">
        <f>0.75*'COVID-19'!D53*1000*$AW$11/'COVID-19'!D53/1000/$AW$15</f>
        <v>8.1249999999999996E-4</v>
      </c>
      <c r="AD55" s="73">
        <v>80</v>
      </c>
      <c r="AE55" s="104">
        <f t="shared" si="13"/>
        <v>4.6941982145455184E-6</v>
      </c>
      <c r="AF55" s="103">
        <f t="shared" si="14"/>
        <v>6.2299835005250608E-6</v>
      </c>
      <c r="AG55" s="103">
        <f t="shared" si="15"/>
        <v>4.3333333335103502E-6</v>
      </c>
      <c r="AH55" s="103">
        <f t="shared" si="16"/>
        <v>1.300000000053105E-5</v>
      </c>
      <c r="AI55" s="105">
        <f>AE55*'COVID-19'!D53*1000*Hospital!$AI$3/1000</f>
        <v>2.7873642118448076</v>
      </c>
      <c r="AJ55" s="101">
        <f>AF55*'COVID-19'!D53*1000*Hospital!$AI$3/1000</f>
        <v>3.6992969312499424</v>
      </c>
      <c r="AK55" s="101">
        <f>AG55*'COVID-19'!D53*1000*Hospital!$AI$3/1000</f>
        <v>2.5730865421051101</v>
      </c>
      <c r="AL55" s="101">
        <f>AH55*'COVID-19'!D53*1000*Hospital!$AI$3/1000</f>
        <v>7.7192596263153312</v>
      </c>
      <c r="AM55" s="101">
        <f t="shared" si="17"/>
        <v>2.4807541485418785</v>
      </c>
      <c r="AN55" s="101">
        <f t="shared" si="18"/>
        <v>3.2923742688124484</v>
      </c>
      <c r="AO55" s="101">
        <f t="shared" si="19"/>
        <v>2.2900470224735479</v>
      </c>
      <c r="AP55" s="101">
        <f t="shared" si="20"/>
        <v>6.8701410674206445</v>
      </c>
      <c r="AQ55" s="101">
        <f t="shared" si="24"/>
        <v>0.30661006330292884</v>
      </c>
      <c r="AR55" s="101">
        <f t="shared" si="21"/>
        <v>0.40692266243749364</v>
      </c>
      <c r="AS55" s="101">
        <f t="shared" si="22"/>
        <v>0.2830395196315621</v>
      </c>
      <c r="AT55" s="101">
        <f t="shared" si="23"/>
        <v>0.84911855889468635</v>
      </c>
      <c r="AU55" s="74"/>
      <c r="AV55" s="31"/>
    </row>
    <row r="56" spans="1:48" ht="15">
      <c r="A56" s="2" t="s">
        <v>73</v>
      </c>
      <c r="B56" s="72">
        <v>0</v>
      </c>
      <c r="C56" s="77">
        <v>72.618543500000001</v>
      </c>
      <c r="D56" s="31">
        <v>2</v>
      </c>
      <c r="E56" s="103">
        <f>$AW$13*1000000000*('COVID-19'!D54/'COVID-19'!$D$195)*$AW$9/'COVID-19'!D54/1000</f>
        <v>2.3019625858850177E-4</v>
      </c>
      <c r="F56" s="103">
        <f>$AW$14*1000000000*('COVID-19'!D54/'COVID-19'!$D$195)*$AW$9/'COVID-19'!D54/1000</f>
        <v>3.0550880626326819E-4</v>
      </c>
      <c r="G56" s="103">
        <f>0.25*'COVID-19'!D54*1000*$AW$9/'COVID-19'!D54/1000/$AW$15</f>
        <v>2.1250000000000002E-4</v>
      </c>
      <c r="H56" s="103">
        <f>0.75*'COVID-19'!D54*1000*$AW$9/'COVID-19'!D54/1000/$AW$15</f>
        <v>6.3750000000000015E-4</v>
      </c>
      <c r="I56" s="73">
        <v>86.3</v>
      </c>
      <c r="J56" s="160">
        <f t="shared" si="0"/>
        <v>1.4823672928725165E-4</v>
      </c>
      <c r="K56" s="160">
        <f t="shared" si="25"/>
        <v>1.9673484915267692E-4</v>
      </c>
      <c r="L56" s="160">
        <f t="shared" si="26"/>
        <v>1.3684108146106252E-4</v>
      </c>
      <c r="M56" s="160">
        <f t="shared" si="27"/>
        <v>4.1052324438318755E-4</v>
      </c>
      <c r="N56" s="100">
        <f>J56*'COVID-19'!D54*1000*Hospital!$AI$3/1000</f>
        <v>6.41369793724924</v>
      </c>
      <c r="O56" s="101">
        <f>K56*'COVID-19'!D54*1000*Hospital!$AI$3/1000</f>
        <v>8.5120462537355692</v>
      </c>
      <c r="P56" s="101">
        <f>L56*'COVID-19'!D54*1000*Hospital!$AI$3/1000</f>
        <v>5.9206471035734749</v>
      </c>
      <c r="Q56" s="101">
        <f>M56*'COVID-19'!D54*1000*Hospital!$AI$3/1000</f>
        <v>17.761941310720424</v>
      </c>
      <c r="R56" s="101">
        <f t="shared" si="5"/>
        <v>4.938547411681915</v>
      </c>
      <c r="S56" s="101">
        <f t="shared" si="6"/>
        <v>6.5542756153763877</v>
      </c>
      <c r="T56" s="101">
        <f t="shared" si="7"/>
        <v>4.5588982697515759</v>
      </c>
      <c r="U56" s="101">
        <f t="shared" si="8"/>
        <v>13.676694809254727</v>
      </c>
      <c r="V56" s="101">
        <f t="shared" si="9"/>
        <v>1.4751505255673252</v>
      </c>
      <c r="W56" s="101">
        <f t="shared" si="10"/>
        <v>1.9577706383591809</v>
      </c>
      <c r="X56" s="101">
        <f t="shared" si="11"/>
        <v>1.3617488338218993</v>
      </c>
      <c r="Y56" s="101">
        <f t="shared" si="12"/>
        <v>4.0852465014656971</v>
      </c>
      <c r="Z56" s="102">
        <f>$AW$13*1000000000*('COVID-19'!D54/'COVID-19'!$D$195)*$AW$11/'COVID-19'!D54/1000</f>
        <v>2.9338738839711003E-4</v>
      </c>
      <c r="AA56" s="103">
        <f>$AW$14*1000000000*('COVID-19'!D54/'COVID-19'!$D$195)*$AW$11/'COVID-19'!D54/1000</f>
        <v>3.8937396876691037E-4</v>
      </c>
      <c r="AB56" s="103">
        <f>0.25*'COVID-19'!D54*1000*$AW$11/'COVID-19'!D54/1000/$AW$15</f>
        <v>2.7083333333333327E-4</v>
      </c>
      <c r="AC56" s="103">
        <f>0.75*'COVID-19'!D54*1000*$AW$11/'COVID-19'!D54/1000/$AW$15</f>
        <v>8.1249999999999996E-4</v>
      </c>
      <c r="AD56" s="73">
        <v>80</v>
      </c>
      <c r="AE56" s="104">
        <f t="shared" si="13"/>
        <v>1.7513711682768919E-4</v>
      </c>
      <c r="AF56" s="103">
        <f t="shared" si="14"/>
        <v>2.3243614740961076E-4</v>
      </c>
      <c r="AG56" s="103">
        <f t="shared" si="15"/>
        <v>1.6167351091666662E-4</v>
      </c>
      <c r="AH56" s="103">
        <f t="shared" si="16"/>
        <v>4.8502053275E-4</v>
      </c>
      <c r="AI56" s="105">
        <f>AE56*'COVID-19'!D54*1000*Hospital!$AI$3/1000</f>
        <v>7.577586002702847</v>
      </c>
      <c r="AJ56" s="101">
        <f>AF56*'COVID-19'!D54*1000*Hospital!$AI$3/1000</f>
        <v>10.056719723587337</v>
      </c>
      <c r="AK56" s="101">
        <f>AG56*'COVID-19'!D54*1000*Hospital!$AI$3/1000</f>
        <v>6.9950616723654493</v>
      </c>
      <c r="AL56" s="101">
        <f>AH56*'COVID-19'!D54*1000*Hospital!$AI$3/1000</f>
        <v>20.985185017096356</v>
      </c>
      <c r="AM56" s="101">
        <f t="shared" si="17"/>
        <v>6.7440515424055345</v>
      </c>
      <c r="AN56" s="101">
        <f t="shared" si="18"/>
        <v>8.9504805539927297</v>
      </c>
      <c r="AO56" s="101">
        <f t="shared" si="19"/>
        <v>6.2256048884052495</v>
      </c>
      <c r="AP56" s="101">
        <f t="shared" si="20"/>
        <v>18.676814665215758</v>
      </c>
      <c r="AQ56" s="101">
        <f t="shared" si="24"/>
        <v>0.83353446029731315</v>
      </c>
      <c r="AR56" s="101">
        <f t="shared" si="21"/>
        <v>1.106239169594607</v>
      </c>
      <c r="AS56" s="101">
        <f t="shared" si="22"/>
        <v>0.76945678396019945</v>
      </c>
      <c r="AT56" s="101">
        <f t="shared" si="23"/>
        <v>2.3083703518805994</v>
      </c>
      <c r="AU56" s="74"/>
      <c r="AV56" s="31"/>
    </row>
    <row r="57" spans="1:48" ht="15">
      <c r="A57" s="2" t="s">
        <v>75</v>
      </c>
      <c r="B57" s="72">
        <v>0</v>
      </c>
      <c r="C57" s="77">
        <v>25.436823699999998</v>
      </c>
      <c r="D57" s="31">
        <v>2</v>
      </c>
      <c r="E57" s="103">
        <f>$AW$13*1000000000*('COVID-19'!D55/'COVID-19'!$D$195)*$AW$9/'COVID-19'!D55/1000</f>
        <v>2.301962585885018E-4</v>
      </c>
      <c r="F57" s="103">
        <f>$AW$14*1000000000*('COVID-19'!D55/'COVID-19'!$D$195)*$AW$9/'COVID-19'!D55/1000</f>
        <v>3.0550880626326819E-4</v>
      </c>
      <c r="G57" s="103">
        <f>0.25*'COVID-19'!D55*1000*$AW$9/'COVID-19'!D55/1000/$AW$15</f>
        <v>2.1249999999999999E-4</v>
      </c>
      <c r="H57" s="103">
        <f>0.75*'COVID-19'!D55*1000*$AW$9/'COVID-19'!D55/1000/$AW$15</f>
        <v>6.3750000000000005E-4</v>
      </c>
      <c r="I57" s="73">
        <v>86.3</v>
      </c>
      <c r="J57" s="160">
        <f t="shared" si="0"/>
        <v>5.4505821429212858E-5</v>
      </c>
      <c r="K57" s="160">
        <f t="shared" si="25"/>
        <v>7.2338310541374893E-5</v>
      </c>
      <c r="L57" s="160">
        <f t="shared" si="26"/>
        <v>5.0315705062837495E-5</v>
      </c>
      <c r="M57" s="160">
        <f t="shared" si="27"/>
        <v>1.5094711518851253E-4</v>
      </c>
      <c r="N57" s="100">
        <f>J57*'COVID-19'!D55*1000*Hospital!$AI$3/1000</f>
        <v>577.95133617275792</v>
      </c>
      <c r="O57" s="101">
        <f>K57*'COVID-19'!D55*1000*Hospital!$AI$3/1000</f>
        <v>767.03776106124587</v>
      </c>
      <c r="P57" s="101">
        <f>L57*'COVID-19'!D55*1000*Hospital!$AI$3/1000</f>
        <v>533.52152502293347</v>
      </c>
      <c r="Q57" s="101">
        <f>M57*'COVID-19'!D55*1000*Hospital!$AI$3/1000</f>
        <v>1600.5645750688007</v>
      </c>
      <c r="R57" s="101">
        <f t="shared" si="5"/>
        <v>445.02252885302363</v>
      </c>
      <c r="S57" s="101">
        <f t="shared" si="6"/>
        <v>590.61907601715927</v>
      </c>
      <c r="T57" s="101">
        <f t="shared" si="7"/>
        <v>410.81157426765878</v>
      </c>
      <c r="U57" s="101">
        <f t="shared" si="8"/>
        <v>1232.4347228029765</v>
      </c>
      <c r="V57" s="101">
        <f t="shared" si="9"/>
        <v>132.92880731973432</v>
      </c>
      <c r="W57" s="101">
        <f t="shared" si="10"/>
        <v>176.41868504408657</v>
      </c>
      <c r="X57" s="101">
        <f t="shared" si="11"/>
        <v>122.70995075527469</v>
      </c>
      <c r="Y57" s="101">
        <f t="shared" si="12"/>
        <v>368.12985226582418</v>
      </c>
      <c r="Z57" s="102">
        <f>$AW$13*1000000000*('COVID-19'!D55/'COVID-19'!$D$195)*$AW$11/'COVID-19'!D55/1000</f>
        <v>2.9338738839711009E-4</v>
      </c>
      <c r="AA57" s="103">
        <f>$AW$14*1000000000*('COVID-19'!D55/'COVID-19'!$D$195)*$AW$11/'COVID-19'!D55/1000</f>
        <v>3.8937396876691043E-4</v>
      </c>
      <c r="AB57" s="103">
        <f>0.25*'COVID-19'!D55*1000*$AW$11/'COVID-19'!D55/1000/$AW$15</f>
        <v>2.7083333333333327E-4</v>
      </c>
      <c r="AC57" s="103">
        <f>0.75*'COVID-19'!D55*1000*$AW$11/'COVID-19'!D55/1000/$AW$15</f>
        <v>8.1249999999999996E-4</v>
      </c>
      <c r="AD57" s="73">
        <v>80</v>
      </c>
      <c r="AE57" s="104">
        <f t="shared" si="13"/>
        <v>6.4396944410039482E-5</v>
      </c>
      <c r="AF57" s="103">
        <f t="shared" si="14"/>
        <v>8.5465479475416221E-5</v>
      </c>
      <c r="AG57" s="103">
        <f t="shared" si="15"/>
        <v>5.9446451349999984E-5</v>
      </c>
      <c r="AH57" s="103">
        <f t="shared" si="16"/>
        <v>1.7833935405E-4</v>
      </c>
      <c r="AI57" s="105">
        <f>AE57*'COVID-19'!D55*1000*Hospital!$AI$3/1000</f>
        <v>682.83165157983763</v>
      </c>
      <c r="AJ57" s="101">
        <f>AF57*'COVID-19'!D55*1000*Hospital!$AI$3/1000</f>
        <v>906.2314219704358</v>
      </c>
      <c r="AK57" s="101">
        <f>AG57*'COVID-19'!D55*1000*Hospital!$AI$3/1000</f>
        <v>630.3392020810337</v>
      </c>
      <c r="AL57" s="101">
        <f>AH57*'COVID-19'!D55*1000*Hospital!$AI$3/1000</f>
        <v>1891.0176062431015</v>
      </c>
      <c r="AM57" s="101">
        <f t="shared" si="17"/>
        <v>607.7201699060555</v>
      </c>
      <c r="AN57" s="101">
        <f t="shared" si="18"/>
        <v>806.54596555368789</v>
      </c>
      <c r="AO57" s="101">
        <f t="shared" si="19"/>
        <v>561.00188985212003</v>
      </c>
      <c r="AP57" s="101">
        <f t="shared" si="20"/>
        <v>1683.0056695563603</v>
      </c>
      <c r="AQ57" s="101">
        <f t="shared" si="24"/>
        <v>75.111481673782137</v>
      </c>
      <c r="AR57" s="101">
        <f t="shared" si="21"/>
        <v>99.685456416747954</v>
      </c>
      <c r="AS57" s="101">
        <f t="shared" si="22"/>
        <v>69.337312228913703</v>
      </c>
      <c r="AT57" s="101">
        <f t="shared" si="23"/>
        <v>208.01193668674117</v>
      </c>
      <c r="AU57" s="74"/>
      <c r="AV57" s="31"/>
    </row>
    <row r="58" spans="1:48" ht="15">
      <c r="A58" s="2" t="s">
        <v>76</v>
      </c>
      <c r="B58" s="72">
        <v>0</v>
      </c>
      <c r="C58" s="77">
        <v>29.998109400000001</v>
      </c>
      <c r="D58" s="31">
        <v>2</v>
      </c>
      <c r="E58" s="103">
        <f>$AW$13*1000000000*('COVID-19'!D56/'COVID-19'!$D$195)*$AW$9/'COVID-19'!D56/1000</f>
        <v>2.3019625858850174E-4</v>
      </c>
      <c r="F58" s="103">
        <f>$AW$14*1000000000*('COVID-19'!D56/'COVID-19'!$D$195)*$AW$9/'COVID-19'!D56/1000</f>
        <v>3.0550880626326819E-4</v>
      </c>
      <c r="G58" s="103">
        <f>0.25*'COVID-19'!D56*1000*$AW$9/'COVID-19'!D56/1000/$AW$15</f>
        <v>2.1249999999999999E-4</v>
      </c>
      <c r="H58" s="103">
        <f>0.75*'COVID-19'!D56*1000*$AW$9/'COVID-19'!D56/1000/$AW$15</f>
        <v>6.3750000000000015E-4</v>
      </c>
      <c r="I58" s="73">
        <v>86.3</v>
      </c>
      <c r="J58" s="160">
        <f t="shared" si="0"/>
        <v>6.3567242917729453E-5</v>
      </c>
      <c r="K58" s="160">
        <f t="shared" si="25"/>
        <v>8.436432729325323E-5</v>
      </c>
      <c r="L58" s="160">
        <f t="shared" si="26"/>
        <v>5.8680532875925E-5</v>
      </c>
      <c r="M58" s="160">
        <f t="shared" si="27"/>
        <v>1.7604159862777503E-4</v>
      </c>
      <c r="N58" s="100">
        <f>J58*'COVID-19'!D56*1000*Hospital!$AI$3/1000</f>
        <v>3909.5746284594356</v>
      </c>
      <c r="O58" s="101">
        <f>K58*'COVID-19'!D56*1000*Hospital!$AI$3/1000</f>
        <v>5188.6572138990568</v>
      </c>
      <c r="P58" s="101">
        <f>L58*'COVID-19'!D56*1000*Hospital!$AI$3/1000</f>
        <v>3609.0274170473749</v>
      </c>
      <c r="Q58" s="101">
        <f>M58*'COVID-19'!D56*1000*Hospital!$AI$3/1000</f>
        <v>10827.082251142123</v>
      </c>
      <c r="R58" s="101">
        <f t="shared" si="5"/>
        <v>3010.3724639137654</v>
      </c>
      <c r="S58" s="101">
        <f t="shared" si="6"/>
        <v>3995.2660547022738</v>
      </c>
      <c r="T58" s="101">
        <f t="shared" si="7"/>
        <v>2778.9511111264787</v>
      </c>
      <c r="U58" s="101">
        <f t="shared" si="8"/>
        <v>8336.8533333794348</v>
      </c>
      <c r="V58" s="101">
        <f t="shared" si="9"/>
        <v>899.20216454567026</v>
      </c>
      <c r="W58" s="101">
        <f t="shared" si="10"/>
        <v>1193.3911591967831</v>
      </c>
      <c r="X58" s="101">
        <f t="shared" si="11"/>
        <v>830.07630592089629</v>
      </c>
      <c r="Y58" s="101">
        <f t="shared" si="12"/>
        <v>2490.2289177626885</v>
      </c>
      <c r="Z58" s="102">
        <f>$AW$13*1000000000*('COVID-19'!D56/'COVID-19'!$D$195)*$AW$11/'COVID-19'!D56/1000</f>
        <v>2.9338738839711003E-4</v>
      </c>
      <c r="AA58" s="103">
        <f>$AW$14*1000000000*('COVID-19'!D56/'COVID-19'!$D$195)*$AW$11/'COVID-19'!D56/1000</f>
        <v>3.8937396876691037E-4</v>
      </c>
      <c r="AB58" s="103">
        <f>0.25*'COVID-19'!D56*1000*$AW$11/'COVID-19'!D56/1000/$AW$15</f>
        <v>2.7083333333333327E-4</v>
      </c>
      <c r="AC58" s="103">
        <f>0.75*'COVID-19'!D56*1000*$AW$11/'COVID-19'!D56/1000/$AW$15</f>
        <v>8.1250000000000018E-4</v>
      </c>
      <c r="AD58" s="73">
        <v>80</v>
      </c>
      <c r="AE58" s="104">
        <f t="shared" si="13"/>
        <v>7.5102734004088142E-5</v>
      </c>
      <c r="AF58" s="103">
        <f t="shared" si="14"/>
        <v>9.9673846800926261E-5</v>
      </c>
      <c r="AG58" s="103">
        <f t="shared" si="15"/>
        <v>6.9329237033333323E-5</v>
      </c>
      <c r="AH58" s="103">
        <f t="shared" si="16"/>
        <v>2.0798771110000006E-4</v>
      </c>
      <c r="AI58" s="105">
        <f>AE58*'COVID-19'!D56*1000*Hospital!$AI$3/1000</f>
        <v>4619.0416622336725</v>
      </c>
      <c r="AJ58" s="101">
        <f>AF58*'COVID-19'!D56*1000*Hospital!$AI$3/1000</f>
        <v>6130.2382278588357</v>
      </c>
      <c r="AK58" s="101">
        <f>AG58*'COVID-19'!D56*1000*Hospital!$AI$3/1000</f>
        <v>4263.9544154332461</v>
      </c>
      <c r="AL58" s="101">
        <f>AH58*'COVID-19'!D56*1000*Hospital!$AI$3/1000</f>
        <v>12791.863246299743</v>
      </c>
      <c r="AM58" s="101">
        <f t="shared" si="17"/>
        <v>4110.9470793879682</v>
      </c>
      <c r="AN58" s="101">
        <f t="shared" si="18"/>
        <v>5455.912022794364</v>
      </c>
      <c r="AO58" s="101">
        <f t="shared" si="19"/>
        <v>3794.9194297355889</v>
      </c>
      <c r="AP58" s="101">
        <f t="shared" si="20"/>
        <v>11384.758289206771</v>
      </c>
      <c r="AQ58" s="101">
        <f t="shared" si="24"/>
        <v>508.094582845704</v>
      </c>
      <c r="AR58" s="101">
        <f t="shared" si="21"/>
        <v>674.32620506447188</v>
      </c>
      <c r="AS58" s="101">
        <f t="shared" si="22"/>
        <v>469.03498569765708</v>
      </c>
      <c r="AT58" s="101">
        <f t="shared" si="23"/>
        <v>1407.1049570929715</v>
      </c>
      <c r="AU58" s="74"/>
      <c r="AV58" s="31"/>
    </row>
    <row r="59" spans="1:48" ht="15">
      <c r="A59" s="2" t="s">
        <v>77</v>
      </c>
      <c r="B59" s="72">
        <v>0</v>
      </c>
      <c r="C59" s="77">
        <v>66.654772699999995</v>
      </c>
      <c r="D59" s="31">
        <v>2</v>
      </c>
      <c r="E59" s="103">
        <f>$AW$13*1000000000*('COVID-19'!D57/'COVID-19'!$D$195)*$AW$9/'COVID-19'!D57/1000</f>
        <v>2.3019625858850177E-4</v>
      </c>
      <c r="F59" s="103">
        <f>$AW$14*1000000000*('COVID-19'!D57/'COVID-19'!$D$195)*$AW$9/'COVID-19'!D57/1000</f>
        <v>3.0550880626326819E-4</v>
      </c>
      <c r="G59" s="103">
        <f>0.25*'COVID-19'!D57*1000*$AW$9/'COVID-19'!D57/1000/$AW$15</f>
        <v>2.1250000000000002E-4</v>
      </c>
      <c r="H59" s="103">
        <f>0.75*'COVID-19'!D57*1000*$AW$9/'COVID-19'!D57/1000/$AW$15</f>
        <v>6.3750000000000015E-4</v>
      </c>
      <c r="I59" s="73">
        <v>86.3</v>
      </c>
      <c r="J59" s="160">
        <f t="shared" si="0"/>
        <v>1.3638913971843601E-4</v>
      </c>
      <c r="K59" s="160">
        <f t="shared" si="25"/>
        <v>1.810111229354915E-4</v>
      </c>
      <c r="L59" s="160">
        <f t="shared" si="26"/>
        <v>1.2590427128521251E-4</v>
      </c>
      <c r="M59" s="160">
        <f t="shared" si="27"/>
        <v>3.7771281385563755E-4</v>
      </c>
      <c r="N59" s="100">
        <f>J59*'COVID-19'!D57*1000*Hospital!$AI$3/1000</f>
        <v>531.67307203294649</v>
      </c>
      <c r="O59" s="101">
        <f>K59*'COVID-19'!D57*1000*Hospital!$AI$3/1000</f>
        <v>705.61879048378</v>
      </c>
      <c r="P59" s="101">
        <f>L59*'COVID-19'!D57*1000*Hospital!$AI$3/1000</f>
        <v>490.80088659896444</v>
      </c>
      <c r="Q59" s="101">
        <f>M59*'COVID-19'!D57*1000*Hospital!$AI$3/1000</f>
        <v>1472.4026597968934</v>
      </c>
      <c r="R59" s="101">
        <f t="shared" si="5"/>
        <v>409.38826546536882</v>
      </c>
      <c r="S59" s="101">
        <f t="shared" si="6"/>
        <v>543.3264686725106</v>
      </c>
      <c r="T59" s="101">
        <f t="shared" si="7"/>
        <v>377.91668268120259</v>
      </c>
      <c r="U59" s="101">
        <f t="shared" si="8"/>
        <v>1133.7500480436079</v>
      </c>
      <c r="V59" s="101">
        <f t="shared" si="9"/>
        <v>122.28480656757769</v>
      </c>
      <c r="W59" s="101">
        <f t="shared" si="10"/>
        <v>162.2923218112694</v>
      </c>
      <c r="X59" s="101">
        <f t="shared" si="11"/>
        <v>112.88420391776182</v>
      </c>
      <c r="Y59" s="101">
        <f t="shared" si="12"/>
        <v>338.65261175328544</v>
      </c>
      <c r="Z59" s="102">
        <f>$AW$13*1000000000*('COVID-19'!D57/'COVID-19'!$D$195)*$AW$11/'COVID-19'!D57/1000</f>
        <v>2.9338738839711003E-4</v>
      </c>
      <c r="AA59" s="103">
        <f>$AW$14*1000000000*('COVID-19'!D57/'COVID-19'!$D$195)*$AW$11/'COVID-19'!D57/1000</f>
        <v>3.8937396876691043E-4</v>
      </c>
      <c r="AB59" s="103">
        <f>0.25*'COVID-19'!D57*1000*$AW$11/'COVID-19'!D57/1000/$AW$15</f>
        <v>2.7083333333333332E-4</v>
      </c>
      <c r="AC59" s="103">
        <f>0.75*'COVID-19'!D57*1000*$AW$11/'COVID-19'!D57/1000/$AW$15</f>
        <v>8.1249999999999996E-4</v>
      </c>
      <c r="AD59" s="73">
        <v>80</v>
      </c>
      <c r="AE59" s="104">
        <f t="shared" si="13"/>
        <v>1.6113955570760166E-4</v>
      </c>
      <c r="AF59" s="103">
        <f t="shared" si="14"/>
        <v>2.1385905056791306E-4</v>
      </c>
      <c r="AG59" s="103">
        <f t="shared" si="15"/>
        <v>1.4875200751666667E-4</v>
      </c>
      <c r="AH59" s="103">
        <f t="shared" si="16"/>
        <v>4.4625602254999997E-4</v>
      </c>
      <c r="AI59" s="105">
        <f>AE59*'COVID-19'!D57*1000*Hospital!$AI$3/1000</f>
        <v>628.15531196949109</v>
      </c>
      <c r="AJ59" s="101">
        <f>AF59*'COVID-19'!D57*1000*Hospital!$AI$3/1000</f>
        <v>833.66680537924162</v>
      </c>
      <c r="AK59" s="101">
        <f>AG59*'COVID-19'!D57*1000*Hospital!$AI$3/1000</f>
        <v>579.86608736387313</v>
      </c>
      <c r="AL59" s="101">
        <f>AH59*'COVID-19'!D57*1000*Hospital!$AI$3/1000</f>
        <v>1739.5982620916195</v>
      </c>
      <c r="AM59" s="101">
        <f t="shared" si="17"/>
        <v>559.05822765284711</v>
      </c>
      <c r="AN59" s="101">
        <f t="shared" si="18"/>
        <v>741.96345678752505</v>
      </c>
      <c r="AO59" s="101">
        <f t="shared" si="19"/>
        <v>516.0808177538471</v>
      </c>
      <c r="AP59" s="101">
        <f t="shared" si="20"/>
        <v>1548.2424532615414</v>
      </c>
      <c r="AQ59" s="101">
        <f t="shared" si="24"/>
        <v>69.097084316644029</v>
      </c>
      <c r="AR59" s="101">
        <f t="shared" si="21"/>
        <v>91.70334859171659</v>
      </c>
      <c r="AS59" s="101">
        <f t="shared" si="22"/>
        <v>63.785269610026042</v>
      </c>
      <c r="AT59" s="101">
        <f t="shared" si="23"/>
        <v>191.35580883007813</v>
      </c>
      <c r="AU59" s="74"/>
      <c r="AV59" s="31"/>
    </row>
    <row r="60" spans="1:48" ht="15">
      <c r="A60" s="2" t="s">
        <v>78</v>
      </c>
      <c r="B60" s="72">
        <v>0</v>
      </c>
      <c r="C60" s="77">
        <v>32.6752471</v>
      </c>
      <c r="D60" s="31">
        <v>2</v>
      </c>
      <c r="E60" s="103">
        <f>$AW$13*1000000000*('COVID-19'!D58/'COVID-19'!$D$195)*$AW$9/'COVID-19'!D58/1000</f>
        <v>2.3019625858850177E-4</v>
      </c>
      <c r="F60" s="103">
        <f>$AW$14*1000000000*('COVID-19'!D58/'COVID-19'!$D$195)*$AW$9/'COVID-19'!D58/1000</f>
        <v>3.0550880626326813E-4</v>
      </c>
      <c r="G60" s="103">
        <f>0.25*'COVID-19'!D58*1000*$AW$9/'COVID-19'!D58/1000/$AW$15</f>
        <v>2.1250000000000004E-4</v>
      </c>
      <c r="H60" s="103">
        <f>0.75*'COVID-19'!D58*1000*$AW$9/'COVID-19'!D58/1000/$AW$15</f>
        <v>6.3750000000000005E-4</v>
      </c>
      <c r="I60" s="73">
        <v>86.3</v>
      </c>
      <c r="J60" s="160">
        <f t="shared" si="0"/>
        <v>6.8885627837686993E-5</v>
      </c>
      <c r="K60" s="160">
        <f t="shared" si="25"/>
        <v>9.142271059673386E-5</v>
      </c>
      <c r="L60" s="160">
        <f t="shared" si="26"/>
        <v>6.3590068775512513E-5</v>
      </c>
      <c r="M60" s="160">
        <f t="shared" si="27"/>
        <v>1.9077020632653752E-4</v>
      </c>
      <c r="N60" s="100">
        <f>J60*'COVID-19'!D58*1000*Hospital!$AI$3/1000</f>
        <v>58.083947045686223</v>
      </c>
      <c r="O60" s="101">
        <f>K60*'COVID-19'!D58*1000*Hospital!$AI$3/1000</f>
        <v>77.087079667561767</v>
      </c>
      <c r="P60" s="101">
        <f>L60*'COVID-19'!D58*1000*Hospital!$AI$3/1000</f>
        <v>53.618763497248466</v>
      </c>
      <c r="Q60" s="101">
        <f>M60*'COVID-19'!D58*1000*Hospital!$AI$3/1000</f>
        <v>160.8562904917454</v>
      </c>
      <c r="R60" s="101">
        <f t="shared" si="5"/>
        <v>44.724639225178386</v>
      </c>
      <c r="S60" s="101">
        <f t="shared" si="6"/>
        <v>59.357051344022558</v>
      </c>
      <c r="T60" s="101">
        <f t="shared" si="7"/>
        <v>41.286447892881313</v>
      </c>
      <c r="U60" s="101">
        <f t="shared" si="8"/>
        <v>123.85934367864397</v>
      </c>
      <c r="V60" s="101">
        <f t="shared" si="9"/>
        <v>13.359307820507832</v>
      </c>
      <c r="W60" s="101">
        <f t="shared" si="10"/>
        <v>17.730028323539205</v>
      </c>
      <c r="X60" s="101">
        <f t="shared" si="11"/>
        <v>12.332315604367148</v>
      </c>
      <c r="Y60" s="101">
        <f t="shared" si="12"/>
        <v>36.996946813101438</v>
      </c>
      <c r="Z60" s="102">
        <f>$AW$13*1000000000*('COVID-19'!D58/'COVID-19'!$D$195)*$AW$11/'COVID-19'!D58/1000</f>
        <v>2.9338738839711009E-4</v>
      </c>
      <c r="AA60" s="103">
        <f>$AW$14*1000000000*('COVID-19'!D58/'COVID-19'!$D$195)*$AW$11/'COVID-19'!D58/1000</f>
        <v>3.8937396876691037E-4</v>
      </c>
      <c r="AB60" s="103">
        <f>0.25*'COVID-19'!D58*1000*$AW$11/'COVID-19'!D58/1000/$AW$15</f>
        <v>2.7083333333333338E-4</v>
      </c>
      <c r="AC60" s="103">
        <f>0.75*'COVID-19'!D58*1000*$AW$11/'COVID-19'!D58/1000/$AW$15</f>
        <v>8.1249999999999996E-4</v>
      </c>
      <c r="AD60" s="73">
        <v>80</v>
      </c>
      <c r="AE60" s="104">
        <f t="shared" si="13"/>
        <v>8.1386241509547722E-5</v>
      </c>
      <c r="AF60" s="103">
        <f t="shared" si="14"/>
        <v>1.0801310865040241E-4</v>
      </c>
      <c r="AG60" s="103">
        <f t="shared" si="15"/>
        <v>7.5129702050000022E-5</v>
      </c>
      <c r="AH60" s="103">
        <f t="shared" si="16"/>
        <v>2.2538910615E-4</v>
      </c>
      <c r="AI60" s="105">
        <f>AE60*'COVID-19'!D58*1000*Hospital!$AI$3/1000</f>
        <v>68.624389302607966</v>
      </c>
      <c r="AJ60" s="101">
        <f>AF60*'COVID-19'!D58*1000*Hospital!$AI$3/1000</f>
        <v>91.076003515170768</v>
      </c>
      <c r="AK60" s="101">
        <f>AG60*'COVID-19'!D58*1000*Hospital!$AI$3/1000</f>
        <v>63.348912863402184</v>
      </c>
      <c r="AL60" s="101">
        <f>AH60*'COVID-19'!D58*1000*Hospital!$AI$3/1000</f>
        <v>190.04673859020647</v>
      </c>
      <c r="AM60" s="101">
        <f t="shared" si="17"/>
        <v>61.075706479321092</v>
      </c>
      <c r="AN60" s="101">
        <f t="shared" si="18"/>
        <v>81.057643128501979</v>
      </c>
      <c r="AO60" s="101">
        <f t="shared" si="19"/>
        <v>56.38053244842795</v>
      </c>
      <c r="AP60" s="101">
        <f t="shared" si="20"/>
        <v>169.14159734528377</v>
      </c>
      <c r="AQ60" s="101">
        <f t="shared" si="24"/>
        <v>7.5486828232868763</v>
      </c>
      <c r="AR60" s="101">
        <f t="shared" si="21"/>
        <v>10.018360386668785</v>
      </c>
      <c r="AS60" s="101">
        <f t="shared" si="22"/>
        <v>6.9683804149742397</v>
      </c>
      <c r="AT60" s="101">
        <f t="shared" si="23"/>
        <v>20.90514124492271</v>
      </c>
      <c r="AU60" s="74"/>
      <c r="AV60" s="31"/>
    </row>
    <row r="61" spans="1:48" ht="15">
      <c r="A61" s="2" t="s">
        <v>79</v>
      </c>
      <c r="B61" s="72">
        <v>0</v>
      </c>
      <c r="C61" s="77">
        <v>30.477722499999999</v>
      </c>
      <c r="D61" s="31">
        <v>2</v>
      </c>
      <c r="E61" s="103">
        <f>$AW$13*1000000000*('COVID-19'!D59/'COVID-19'!$D$195)*$AW$9/'COVID-19'!D59/1000</f>
        <v>2.3019625858850174E-4</v>
      </c>
      <c r="F61" s="103">
        <f>$AW$14*1000000000*('COVID-19'!D59/'COVID-19'!$D$195)*$AW$9/'COVID-19'!D59/1000</f>
        <v>3.0550880626326813E-4</v>
      </c>
      <c r="G61" s="103">
        <f>0.25*'COVID-19'!D59*1000*$AW$9/'COVID-19'!D59/1000/$AW$15</f>
        <v>2.1250000000000002E-4</v>
      </c>
      <c r="H61" s="103">
        <f>0.75*'COVID-19'!D59*1000*$AW$9/'COVID-19'!D59/1000/$AW$15</f>
        <v>6.3750000000000005E-4</v>
      </c>
      <c r="I61" s="73">
        <v>86.3</v>
      </c>
      <c r="J61" s="160">
        <f t="shared" si="0"/>
        <v>6.4520039286199428E-5</v>
      </c>
      <c r="K61" s="160">
        <f t="shared" si="25"/>
        <v>8.5628846894606026E-5</v>
      </c>
      <c r="L61" s="160">
        <f t="shared" si="26"/>
        <v>5.9560083349687502E-5</v>
      </c>
      <c r="M61" s="160">
        <f t="shared" si="27"/>
        <v>1.7868025004906253E-4</v>
      </c>
      <c r="N61" s="100">
        <f>J61*'COVID-19'!D59*1000*Hospital!$AI$3/1000</f>
        <v>137.51818122874866</v>
      </c>
      <c r="O61" s="101">
        <f>K61*'COVID-19'!D59*1000*Hospital!$AI$3/1000</f>
        <v>182.50954921814409</v>
      </c>
      <c r="P61" s="101">
        <f>L61*'COVID-19'!D59*1000*Hospital!$AI$3/1000</f>
        <v>126.9465181158629</v>
      </c>
      <c r="Q61" s="101">
        <f>M61*'COVID-19'!D59*1000*Hospital!$AI$3/1000</f>
        <v>380.83955434758877</v>
      </c>
      <c r="R61" s="101">
        <f t="shared" si="5"/>
        <v>105.88899954613647</v>
      </c>
      <c r="S61" s="101">
        <f t="shared" si="6"/>
        <v>140.53235289797095</v>
      </c>
      <c r="T61" s="101">
        <f t="shared" si="7"/>
        <v>97.748818949214439</v>
      </c>
      <c r="U61" s="101">
        <f t="shared" si="8"/>
        <v>293.24645684764334</v>
      </c>
      <c r="V61" s="101">
        <f t="shared" si="9"/>
        <v>31.629181682612192</v>
      </c>
      <c r="W61" s="101">
        <f t="shared" si="10"/>
        <v>41.977196320173142</v>
      </c>
      <c r="X61" s="101">
        <f t="shared" si="11"/>
        <v>29.197699166648466</v>
      </c>
      <c r="Y61" s="101">
        <f t="shared" si="12"/>
        <v>87.593097499945415</v>
      </c>
      <c r="Z61" s="102">
        <f>$AW$13*1000000000*('COVID-19'!D59/'COVID-19'!$D$195)*$AW$11/'COVID-19'!D59/1000</f>
        <v>2.9338738839711003E-4</v>
      </c>
      <c r="AA61" s="103">
        <f>$AW$14*1000000000*('COVID-19'!D59/'COVID-19'!$D$195)*$AW$11/'COVID-19'!D59/1000</f>
        <v>3.8937396876691037E-4</v>
      </c>
      <c r="AB61" s="103">
        <f>0.25*'COVID-19'!D59*1000*$AW$11/'COVID-19'!D59/1000/$AW$15</f>
        <v>2.7083333333333332E-4</v>
      </c>
      <c r="AC61" s="103">
        <f>0.75*'COVID-19'!D59*1000*$AW$11/'COVID-19'!D59/1000/$AW$15</f>
        <v>8.1249999999999985E-4</v>
      </c>
      <c r="AD61" s="73">
        <v>80</v>
      </c>
      <c r="AE61" s="104">
        <f t="shared" si="13"/>
        <v>7.6228433482888476E-5</v>
      </c>
      <c r="AF61" s="103">
        <f t="shared" si="14"/>
        <v>1.0116783765068307E-4</v>
      </c>
      <c r="AG61" s="103">
        <f t="shared" si="15"/>
        <v>7.0368398750000007E-5</v>
      </c>
      <c r="AH61" s="103">
        <f t="shared" si="16"/>
        <v>2.1110519624999995E-4</v>
      </c>
      <c r="AI61" s="105">
        <f>AE61*'COVID-19'!D59*1000*Hospital!$AI$3/1000</f>
        <v>162.47348337752325</v>
      </c>
      <c r="AJ61" s="101">
        <f>AF61*'COVID-19'!D59*1000*Hospital!$AI$3/1000</f>
        <v>215.62939493657541</v>
      </c>
      <c r="AK61" s="101">
        <f>AG61*'COVID-19'!D59*1000*Hospital!$AI$3/1000</f>
        <v>149.98338995353353</v>
      </c>
      <c r="AL61" s="101">
        <f>AH61*'COVID-19'!D59*1000*Hospital!$AI$3/1000</f>
        <v>449.95016986060051</v>
      </c>
      <c r="AM61" s="101">
        <f t="shared" si="17"/>
        <v>144.60140020599567</v>
      </c>
      <c r="AN61" s="101">
        <f t="shared" si="18"/>
        <v>191.91016149355212</v>
      </c>
      <c r="AO61" s="101">
        <f t="shared" si="19"/>
        <v>133.48521705864485</v>
      </c>
      <c r="AP61" s="101">
        <f t="shared" si="20"/>
        <v>400.45565117593446</v>
      </c>
      <c r="AQ61" s="101">
        <f t="shared" si="24"/>
        <v>17.87208317152756</v>
      </c>
      <c r="AR61" s="101">
        <f t="shared" si="21"/>
        <v>23.719233443023295</v>
      </c>
      <c r="AS61" s="101">
        <f t="shared" si="22"/>
        <v>16.49817289488869</v>
      </c>
      <c r="AT61" s="101">
        <f t="shared" si="23"/>
        <v>49.494518684666055</v>
      </c>
      <c r="AU61" s="74"/>
      <c r="AV61" s="31"/>
    </row>
    <row r="62" spans="1:48" ht="15">
      <c r="A62" s="2" t="s">
        <v>80</v>
      </c>
      <c r="B62" s="72">
        <v>0</v>
      </c>
      <c r="C62" s="77">
        <v>76.611843100000002</v>
      </c>
      <c r="D62" s="31">
        <v>2</v>
      </c>
      <c r="E62" s="103">
        <f>$AW$13*1000000000*('COVID-19'!D60/'COVID-19'!$D$195)*$AW$9/'COVID-19'!D60/1000</f>
        <v>2.3019625858850177E-4</v>
      </c>
      <c r="F62" s="103">
        <f>$AW$14*1000000000*('COVID-19'!D60/'COVID-19'!$D$195)*$AW$9/'COVID-19'!D60/1000</f>
        <v>3.0550880626326824E-4</v>
      </c>
      <c r="G62" s="103">
        <f>0.25*'COVID-19'!D60*1000*$AW$9/'COVID-19'!D60/1000/$AW$15</f>
        <v>2.1250000000000002E-4</v>
      </c>
      <c r="H62" s="103">
        <f>0.75*'COVID-19'!D60*1000*$AW$9/'COVID-19'!D60/1000/$AW$15</f>
        <v>6.3750000000000015E-4</v>
      </c>
      <c r="I62" s="73">
        <v>86.3</v>
      </c>
      <c r="J62" s="160">
        <f t="shared" si="0"/>
        <v>1.5616979316122141E-4</v>
      </c>
      <c r="K62" s="160">
        <f t="shared" si="25"/>
        <v>2.0726334726558162E-4</v>
      </c>
      <c r="L62" s="160">
        <f t="shared" si="26"/>
        <v>1.4416429376501252E-4</v>
      </c>
      <c r="M62" s="160">
        <f t="shared" si="27"/>
        <v>4.3249288129503752E-4</v>
      </c>
      <c r="N62" s="100">
        <f>J62*'COVID-19'!D60*1000*Hospital!$AI$3/1000</f>
        <v>124.50635807142638</v>
      </c>
      <c r="O62" s="101">
        <f>K62*'COVID-19'!D60*1000*Hospital!$AI$3/1000</f>
        <v>165.24069096442076</v>
      </c>
      <c r="P62" s="101">
        <f>L62*'COVID-19'!D60*1000*Hospital!$AI$3/1000</f>
        <v>114.93497441013432</v>
      </c>
      <c r="Q62" s="101">
        <f>M62*'COVID-19'!D60*1000*Hospital!$AI$3/1000</f>
        <v>344.80492323040295</v>
      </c>
      <c r="R62" s="101">
        <f t="shared" si="5"/>
        <v>95.869895714998307</v>
      </c>
      <c r="S62" s="101">
        <f t="shared" si="6"/>
        <v>127.23533204260399</v>
      </c>
      <c r="T62" s="101">
        <f t="shared" si="7"/>
        <v>88.499930295803424</v>
      </c>
      <c r="U62" s="101">
        <f t="shared" si="8"/>
        <v>265.49979088741026</v>
      </c>
      <c r="V62" s="101">
        <f t="shared" si="9"/>
        <v>28.636462356428066</v>
      </c>
      <c r="W62" s="101">
        <f t="shared" si="10"/>
        <v>38.005358921816779</v>
      </c>
      <c r="X62" s="101">
        <f t="shared" si="11"/>
        <v>26.435044114330893</v>
      </c>
      <c r="Y62" s="101">
        <f t="shared" si="12"/>
        <v>79.305132342992678</v>
      </c>
      <c r="Z62" s="102">
        <f>$AW$13*1000000000*('COVID-19'!D60/'COVID-19'!$D$195)*$AW$11/'COVID-19'!D60/1000</f>
        <v>2.9338738839711003E-4</v>
      </c>
      <c r="AA62" s="103">
        <f>$AW$14*1000000000*('COVID-19'!D60/'COVID-19'!$D$195)*$AW$11/'COVID-19'!D60/1000</f>
        <v>3.8937396876691037E-4</v>
      </c>
      <c r="AB62" s="103">
        <f>0.25*'COVID-19'!D60*1000*$AW$11/'COVID-19'!D60/1000/$AW$15</f>
        <v>2.7083333333333327E-4</v>
      </c>
      <c r="AC62" s="103">
        <f>0.75*'COVID-19'!D60*1000*$AW$11/'COVID-19'!D60/1000/$AW$15</f>
        <v>8.1249999999999996E-4</v>
      </c>
      <c r="AD62" s="73">
        <v>80</v>
      </c>
      <c r="AE62" s="104">
        <f t="shared" si="13"/>
        <v>1.8450978675353899E-4</v>
      </c>
      <c r="AF62" s="103">
        <f t="shared" si="14"/>
        <v>2.4487524271942927E-4</v>
      </c>
      <c r="AG62" s="103">
        <f t="shared" si="15"/>
        <v>1.7032566004999996E-4</v>
      </c>
      <c r="AH62" s="103">
        <f t="shared" si="16"/>
        <v>5.1097698015000002E-4</v>
      </c>
      <c r="AI62" s="105">
        <f>AE62*'COVID-19'!D60*1000*Hospital!$AI$3/1000</f>
        <v>147.10041623416197</v>
      </c>
      <c r="AJ62" s="101">
        <f>AF62*'COVID-19'!D60*1000*Hospital!$AI$3/1000</f>
        <v>195.22677232067517</v>
      </c>
      <c r="AK62" s="101">
        <f>AG62*'COVID-19'!D60*1000*Hospital!$AI$3/1000</f>
        <v>135.7921220849972</v>
      </c>
      <c r="AL62" s="101">
        <f>AH62*'COVID-19'!D60*1000*Hospital!$AI$3/1000</f>
        <v>407.37636625499169</v>
      </c>
      <c r="AM62" s="101">
        <f t="shared" si="17"/>
        <v>130.91937044840415</v>
      </c>
      <c r="AN62" s="101">
        <f t="shared" si="18"/>
        <v>173.75182736540089</v>
      </c>
      <c r="AO62" s="101">
        <f t="shared" si="19"/>
        <v>120.8549886556475</v>
      </c>
      <c r="AP62" s="101">
        <f t="shared" si="20"/>
        <v>362.56496596694262</v>
      </c>
      <c r="AQ62" s="101">
        <f t="shared" si="24"/>
        <v>16.181045785757817</v>
      </c>
      <c r="AR62" s="101">
        <f t="shared" si="21"/>
        <v>21.474944955274267</v>
      </c>
      <c r="AS62" s="101">
        <f t="shared" si="22"/>
        <v>14.937133429349693</v>
      </c>
      <c r="AT62" s="101">
        <f t="shared" si="23"/>
        <v>44.811400288049093</v>
      </c>
      <c r="AU62" s="74"/>
      <c r="AV62" s="31"/>
    </row>
    <row r="63" spans="1:48" ht="15">
      <c r="A63" s="2" t="s">
        <v>81</v>
      </c>
      <c r="B63" s="72">
        <v>0</v>
      </c>
      <c r="C63" s="66" t="s">
        <v>149</v>
      </c>
      <c r="D63" s="31">
        <v>2</v>
      </c>
      <c r="E63" s="103">
        <f>$AW$13*1000000000*('COVID-19'!D61/'COVID-19'!$D$195)*$AW$9/'COVID-19'!D61/1000</f>
        <v>2.3019625858850177E-4</v>
      </c>
      <c r="F63" s="103">
        <f>$AW$14*1000000000*('COVID-19'!D61/'COVID-19'!$D$195)*$AW$9/'COVID-19'!D61/1000</f>
        <v>3.0550880626326813E-4</v>
      </c>
      <c r="G63" s="103">
        <f>0.25*'COVID-19'!D61*1000*$AW$9/'COVID-19'!D61/1000/$AW$15</f>
        <v>2.1250000000000002E-4</v>
      </c>
      <c r="H63" s="103">
        <f>0.75*'COVID-19'!D61*1000*$AW$9/'COVID-19'!D61/1000/$AW$15</f>
        <v>6.3750000000000005E-4</v>
      </c>
      <c r="I63" s="73">
        <v>86.3</v>
      </c>
      <c r="J63" s="161" t="s">
        <v>335</v>
      </c>
      <c r="K63" s="161" t="s">
        <v>335</v>
      </c>
      <c r="L63" s="161" t="s">
        <v>335</v>
      </c>
      <c r="M63" s="161" t="s">
        <v>335</v>
      </c>
      <c r="N63" s="158" t="s">
        <v>335</v>
      </c>
      <c r="O63" s="158" t="s">
        <v>335</v>
      </c>
      <c r="P63" s="158" t="s">
        <v>335</v>
      </c>
      <c r="Q63" s="158" t="s">
        <v>335</v>
      </c>
      <c r="R63" s="158" t="s">
        <v>335</v>
      </c>
      <c r="S63" s="158" t="s">
        <v>335</v>
      </c>
      <c r="T63" s="158" t="s">
        <v>335</v>
      </c>
      <c r="U63" s="158" t="s">
        <v>335</v>
      </c>
      <c r="V63" s="158" t="s">
        <v>335</v>
      </c>
      <c r="W63" s="158" t="s">
        <v>335</v>
      </c>
      <c r="X63" s="158" t="s">
        <v>335</v>
      </c>
      <c r="Y63" s="158" t="s">
        <v>335</v>
      </c>
      <c r="Z63" s="102">
        <f>$AW$13*1000000000*('COVID-19'!D61/'COVID-19'!$D$195)*$AW$11/'COVID-19'!D61/1000</f>
        <v>2.9338738839711003E-4</v>
      </c>
      <c r="AA63" s="103">
        <f>$AW$14*1000000000*('COVID-19'!D61/'COVID-19'!$D$195)*$AW$11/'COVID-19'!D61/1000</f>
        <v>3.8937396876691032E-4</v>
      </c>
      <c r="AB63" s="103">
        <f>0.25*'COVID-19'!D61*1000*$AW$11/'COVID-19'!D61/1000/$AW$15</f>
        <v>2.7083333333333332E-4</v>
      </c>
      <c r="AC63" s="103">
        <f>0.75*'COVID-19'!D61*1000*$AW$11/'COVID-19'!D61/1000/$AW$15</f>
        <v>8.1249999999999996E-4</v>
      </c>
      <c r="AD63" s="73">
        <v>80</v>
      </c>
      <c r="AE63" s="158" t="s">
        <v>335</v>
      </c>
      <c r="AF63" s="158" t="s">
        <v>335</v>
      </c>
      <c r="AG63" s="158" t="s">
        <v>335</v>
      </c>
      <c r="AH63" s="158" t="s">
        <v>335</v>
      </c>
      <c r="AI63" s="158" t="s">
        <v>335</v>
      </c>
      <c r="AJ63" s="158" t="s">
        <v>335</v>
      </c>
      <c r="AK63" s="158" t="s">
        <v>335</v>
      </c>
      <c r="AL63" s="158" t="s">
        <v>335</v>
      </c>
      <c r="AM63" s="158" t="s">
        <v>335</v>
      </c>
      <c r="AN63" s="158" t="s">
        <v>335</v>
      </c>
      <c r="AO63" s="158" t="s">
        <v>335</v>
      </c>
      <c r="AP63" s="158" t="s">
        <v>335</v>
      </c>
      <c r="AQ63" s="158" t="s">
        <v>335</v>
      </c>
      <c r="AR63" s="158" t="s">
        <v>335</v>
      </c>
      <c r="AS63" s="158" t="s">
        <v>335</v>
      </c>
      <c r="AT63" s="158" t="s">
        <v>335</v>
      </c>
      <c r="AU63" s="74"/>
      <c r="AV63" s="31"/>
    </row>
    <row r="64" spans="1:48" ht="15">
      <c r="A64" s="2" t="s">
        <v>82</v>
      </c>
      <c r="B64" s="72">
        <v>0</v>
      </c>
      <c r="C64" s="77">
        <v>8.6202755</v>
      </c>
      <c r="D64" s="31">
        <v>2</v>
      </c>
      <c r="E64" s="103">
        <f>$AW$13*1000000000*('COVID-19'!D62/'COVID-19'!$D$195)*$AW$9/'COVID-19'!D62/1000</f>
        <v>2.3019625858850177E-4</v>
      </c>
      <c r="F64" s="103">
        <f>$AW$14*1000000000*('COVID-19'!D62/'COVID-19'!$D$195)*$AW$9/'COVID-19'!D62/1000</f>
        <v>3.0550880626326813E-4</v>
      </c>
      <c r="G64" s="103">
        <f>0.25*'COVID-19'!D62*1000*$AW$9/'COVID-19'!D62/1000/$AW$15</f>
        <v>2.1249999999999999E-4</v>
      </c>
      <c r="H64" s="103">
        <f>0.75*'COVID-19'!D62*1000*$AW$9/'COVID-19'!D62/1000/$AW$15</f>
        <v>6.3750000000000015E-4</v>
      </c>
      <c r="I64" s="73">
        <v>86.3</v>
      </c>
      <c r="J64" s="160">
        <f t="shared" si="0"/>
        <v>2.1098172523958892E-5</v>
      </c>
      <c r="K64" s="160">
        <f t="shared" si="25"/>
        <v>2.8000791766357247E-5</v>
      </c>
      <c r="L64" s="160">
        <f t="shared" si="26"/>
        <v>1.94762577325625E-5</v>
      </c>
      <c r="M64" s="160">
        <f t="shared" si="27"/>
        <v>5.8428773197687513E-5</v>
      </c>
      <c r="N64" s="100">
        <f>J64*'COVID-19'!D62*1000*Hospital!$AI$3/1000</f>
        <v>1457.7384263719871</v>
      </c>
      <c r="O64" s="101">
        <f>K64*'COVID-19'!D62*1000*Hospital!$AI$3/1000</f>
        <v>1934.661880326694</v>
      </c>
      <c r="P64" s="101">
        <f>L64*'COVID-19'!D62*1000*Hospital!$AI$3/1000</f>
        <v>1345.6752837924714</v>
      </c>
      <c r="Q64" s="101">
        <f>M64*'COVID-19'!D62*1000*Hospital!$AI$3/1000</f>
        <v>4037.0258513774152</v>
      </c>
      <c r="R64" s="101">
        <f t="shared" si="5"/>
        <v>1122.4585883064301</v>
      </c>
      <c r="S64" s="101">
        <f t="shared" si="6"/>
        <v>1489.6896478515544</v>
      </c>
      <c r="T64" s="101">
        <f t="shared" si="7"/>
        <v>1036.1699685202029</v>
      </c>
      <c r="U64" s="101">
        <f t="shared" si="8"/>
        <v>3108.5099055606097</v>
      </c>
      <c r="V64" s="101">
        <f t="shared" si="9"/>
        <v>335.27983806555704</v>
      </c>
      <c r="W64" s="101">
        <f t="shared" si="10"/>
        <v>444.97223247513961</v>
      </c>
      <c r="X64" s="101">
        <f t="shared" si="11"/>
        <v>309.50531527226843</v>
      </c>
      <c r="Y64" s="101">
        <f t="shared" si="12"/>
        <v>928.51594581680547</v>
      </c>
      <c r="Z64" s="102">
        <f>$AW$13*1000000000*('COVID-19'!D62/'COVID-19'!$D$195)*$AW$11/'COVID-19'!D62/1000</f>
        <v>2.9338738839711009E-4</v>
      </c>
      <c r="AA64" s="103">
        <f>$AW$14*1000000000*('COVID-19'!D62/'COVID-19'!$D$195)*$AW$11/'COVID-19'!D62/1000</f>
        <v>3.8937396876691037E-4</v>
      </c>
      <c r="AB64" s="103">
        <f>0.25*'COVID-19'!D62*1000*$AW$11/'COVID-19'!D62/1000/$AW$15</f>
        <v>2.7083333333333332E-4</v>
      </c>
      <c r="AC64" s="103">
        <f>0.75*'COVID-19'!D62*1000*$AW$11/'COVID-19'!D62/1000/$AW$15</f>
        <v>8.1249999999999996E-4</v>
      </c>
      <c r="AD64" s="73">
        <v>80</v>
      </c>
      <c r="AE64" s="104">
        <f t="shared" si="13"/>
        <v>2.4926839144022499E-5</v>
      </c>
      <c r="AF64" s="103">
        <f t="shared" si="14"/>
        <v>3.3082070566663874E-5</v>
      </c>
      <c r="AG64" s="103">
        <f t="shared" si="15"/>
        <v>2.3010596916666671E-5</v>
      </c>
      <c r="AH64" s="103">
        <f t="shared" si="16"/>
        <v>6.9031790750000008E-5</v>
      </c>
      <c r="AI64" s="105">
        <f>AE64*'COVID-19'!D62*1000*Hospital!$AI$3/1000</f>
        <v>1722.2729232577492</v>
      </c>
      <c r="AJ64" s="101">
        <f>AF64*'COVID-19'!D62*1000*Hospital!$AI$3/1000</f>
        <v>2285.7432526069142</v>
      </c>
      <c r="AK64" s="101">
        <f>AG64*'COVID-19'!D62*1000*Hospital!$AI$3/1000</f>
        <v>1589.8737817737601</v>
      </c>
      <c r="AL64" s="101">
        <f>AH64*'COVID-19'!D62*1000*Hospital!$AI$3/1000</f>
        <v>4769.6213453212813</v>
      </c>
      <c r="AM64" s="101">
        <f t="shared" si="17"/>
        <v>1532.8229016993969</v>
      </c>
      <c r="AN64" s="101">
        <f t="shared" si="18"/>
        <v>2034.3114948201537</v>
      </c>
      <c r="AO64" s="101">
        <f t="shared" si="19"/>
        <v>1414.9876657786465</v>
      </c>
      <c r="AP64" s="101">
        <f t="shared" si="20"/>
        <v>4244.9629973359406</v>
      </c>
      <c r="AQ64" s="101">
        <f t="shared" si="24"/>
        <v>189.45002155835243</v>
      </c>
      <c r="AR64" s="101">
        <f t="shared" si="21"/>
        <v>251.43175778676058</v>
      </c>
      <c r="AS64" s="101">
        <f t="shared" si="22"/>
        <v>174.88611599511361</v>
      </c>
      <c r="AT64" s="101">
        <f t="shared" si="23"/>
        <v>524.65834798534092</v>
      </c>
      <c r="AU64" s="74"/>
      <c r="AV64" s="31"/>
    </row>
    <row r="65" spans="1:48" ht="15">
      <c r="A65" s="14" t="s">
        <v>83</v>
      </c>
      <c r="B65" s="72">
        <v>0</v>
      </c>
      <c r="C65" s="82">
        <v>82.182096928571454</v>
      </c>
      <c r="D65" s="31">
        <v>2</v>
      </c>
      <c r="E65" s="103">
        <f>$AW$13*1000000000*('COVID-19'!D63/'COVID-19'!$D$195)*$AW$9/'COVID-19'!D63/1000</f>
        <v>2.301962585885018E-4</v>
      </c>
      <c r="F65" s="103">
        <f>$AW$14*1000000000*('COVID-19'!D63/'COVID-19'!$D$195)*$AW$9/'COVID-19'!D63/1000</f>
        <v>3.0550880626326819E-4</v>
      </c>
      <c r="G65" s="103">
        <f>0.25*'COVID-19'!D63*1000*$AW$9/'COVID-19'!D63/1000/$AW$15</f>
        <v>2.1250000000000002E-4</v>
      </c>
      <c r="H65" s="103">
        <f>0.75*'COVID-19'!D63*1000*$AW$9/'COVID-19'!D63/1000/$AW$15</f>
        <v>6.3750000000000005E-4</v>
      </c>
      <c r="I65" s="73">
        <v>86.3</v>
      </c>
      <c r="J65" s="160">
        <f t="shared" si="0"/>
        <v>1.6723562438918189E-4</v>
      </c>
      <c r="K65" s="160">
        <f t="shared" si="25"/>
        <v>2.2194954985416639E-4</v>
      </c>
      <c r="L65" s="160">
        <f t="shared" si="26"/>
        <v>1.5437944300488398E-4</v>
      </c>
      <c r="M65" s="160">
        <f t="shared" si="27"/>
        <v>4.6313832901465199E-4</v>
      </c>
      <c r="N65" s="100">
        <f>J65*'COVID-19'!D63*1000*Hospital!$AI$3/1000</f>
        <v>0.35007148952825984</v>
      </c>
      <c r="O65" s="101">
        <f>K65*'COVID-19'!D63*1000*Hospital!$AI$3/1000</f>
        <v>0.46460321956737899</v>
      </c>
      <c r="P65" s="101">
        <f>L65*'COVID-19'!D63*1000*Hospital!$AI$3/1000</f>
        <v>0.32315986359159254</v>
      </c>
      <c r="Q65" s="101">
        <f>M65*'COVID-19'!D63*1000*Hospital!$AI$3/1000</f>
        <v>0.96947959077477763</v>
      </c>
      <c r="R65" s="101">
        <f t="shared" si="5"/>
        <v>0.26955504693676008</v>
      </c>
      <c r="S65" s="101">
        <f t="shared" si="6"/>
        <v>0.35774447906688178</v>
      </c>
      <c r="T65" s="101">
        <f t="shared" si="7"/>
        <v>0.24883309496552627</v>
      </c>
      <c r="U65" s="101">
        <f t="shared" si="8"/>
        <v>0.7464992848965788</v>
      </c>
      <c r="V65" s="101">
        <f t="shared" si="9"/>
        <v>8.0516442591499759E-2</v>
      </c>
      <c r="W65" s="101">
        <f t="shared" si="10"/>
        <v>0.10685874050049718</v>
      </c>
      <c r="X65" s="101">
        <f t="shared" si="11"/>
        <v>7.4326768626066284E-2</v>
      </c>
      <c r="Y65" s="101">
        <f t="shared" si="12"/>
        <v>0.22298030587819884</v>
      </c>
      <c r="Z65" s="102">
        <f>$AW$13*1000000000*('COVID-19'!D63/'COVID-19'!$D$195)*$AW$11/'COVID-19'!D63/1000</f>
        <v>2.9338738839711009E-4</v>
      </c>
      <c r="AA65" s="103">
        <f>$AW$14*1000000000*('COVID-19'!D63/'COVID-19'!$D$195)*$AW$11/'COVID-19'!D63/1000</f>
        <v>3.8937396876691043E-4</v>
      </c>
      <c r="AB65" s="103">
        <f>0.25*'COVID-19'!D63*1000*$AW$11/'COVID-19'!D63/1000/$AW$15</f>
        <v>2.7083333333333327E-4</v>
      </c>
      <c r="AC65" s="103">
        <f>0.75*'COVID-19'!D63*1000*$AW$11/'COVID-19'!D63/1000/$AW$15</f>
        <v>8.1249999999999985E-4</v>
      </c>
      <c r="AD65" s="73">
        <v>80</v>
      </c>
      <c r="AE65" s="104">
        <f t="shared" si="13"/>
        <v>1.9758372454132769E-4</v>
      </c>
      <c r="AF65" s="103">
        <f t="shared" si="14"/>
        <v>2.6222653744158885E-4</v>
      </c>
      <c r="AG65" s="103">
        <f t="shared" si="15"/>
        <v>1.8239454334523811E-4</v>
      </c>
      <c r="AH65" s="103">
        <f t="shared" si="16"/>
        <v>5.4718363003571438E-4</v>
      </c>
      <c r="AI65" s="105">
        <f>AE65*'COVID-19'!D63*1000*Hospital!$AI$3/1000</f>
        <v>0.41359865165904397</v>
      </c>
      <c r="AJ65" s="101">
        <f>AF65*'COVID-19'!D63*1000*Hospital!$AI$3/1000</f>
        <v>0.54891435297534141</v>
      </c>
      <c r="AK65" s="101">
        <f>AG65*'COVID-19'!D63*1000*Hospital!$AI$3/1000</f>
        <v>0.38180339687735004</v>
      </c>
      <c r="AL65" s="101">
        <f>AH65*'COVID-19'!D63*1000*Hospital!$AI$3/1000</f>
        <v>1.1454101906320502</v>
      </c>
      <c r="AM65" s="101">
        <f t="shared" si="17"/>
        <v>0.36810279997654916</v>
      </c>
      <c r="AN65" s="101">
        <f t="shared" si="18"/>
        <v>0.48853377414805388</v>
      </c>
      <c r="AO65" s="101">
        <f t="shared" si="19"/>
        <v>0.33980502322084155</v>
      </c>
      <c r="AP65" s="101">
        <f t="shared" si="20"/>
        <v>1.0194150696625246</v>
      </c>
      <c r="AQ65" s="101">
        <f t="shared" si="24"/>
        <v>4.5495851682494842E-2</v>
      </c>
      <c r="AR65" s="101">
        <f t="shared" si="21"/>
        <v>6.0380578827287555E-2</v>
      </c>
      <c r="AS65" s="101">
        <f t="shared" si="22"/>
        <v>4.1998373656508506E-2</v>
      </c>
      <c r="AT65" s="101">
        <f t="shared" si="23"/>
        <v>0.1259951209695255</v>
      </c>
      <c r="AU65" s="74"/>
      <c r="AV65" s="31"/>
    </row>
    <row r="66" spans="1:48" ht="15">
      <c r="A66" s="14" t="s">
        <v>84</v>
      </c>
      <c r="B66" s="72">
        <v>0</v>
      </c>
      <c r="C66" s="77">
        <v>3.2199699999999998E-2</v>
      </c>
      <c r="D66" s="31">
        <v>2</v>
      </c>
      <c r="E66" s="103">
        <f>$AW$13*1000000000*('COVID-19'!D64/'COVID-19'!$D$195)*$AW$9/'COVID-19'!D64/1000</f>
        <v>2.3019625858850177E-4</v>
      </c>
      <c r="F66" s="103">
        <f>$AW$14*1000000000*('COVID-19'!D64/'COVID-19'!$D$195)*$AW$9/'COVID-19'!D64/1000</f>
        <v>3.0550880626326819E-4</v>
      </c>
      <c r="G66" s="103">
        <f>0.25*'COVID-19'!D64*1000*$AW$9/'COVID-19'!D64/1000/$AW$15</f>
        <v>2.1250000000000002E-4</v>
      </c>
      <c r="H66" s="103">
        <f>0.75*'COVID-19'!D64*1000*$AW$9/'COVID-19'!D64/1000/$AW$15</f>
        <v>6.3749999999999994E-4</v>
      </c>
      <c r="I66" s="73">
        <v>86.3</v>
      </c>
      <c r="J66" s="160">
        <f t="shared" si="0"/>
        <v>4.0371551447735511E-6</v>
      </c>
      <c r="K66" s="160">
        <f t="shared" si="25"/>
        <v>5.3579778252789844E-6</v>
      </c>
      <c r="L66" s="160">
        <f t="shared" si="26"/>
        <v>3.7268002248375005E-6</v>
      </c>
      <c r="M66" s="160">
        <f t="shared" si="27"/>
        <v>1.1180400674512499E-5</v>
      </c>
      <c r="N66" s="100">
        <f>J66*'COVID-19'!D64*1000*Hospital!$AI$3/1000</f>
        <v>0.11856262727576511</v>
      </c>
      <c r="O66" s="101">
        <f>K66*'COVID-19'!D64*1000*Hospital!$AI$3/1000</f>
        <v>0.15735236944578682</v>
      </c>
      <c r="P66" s="101">
        <f>L66*'COVID-19'!D64*1000*Hospital!$AI$3/1000</f>
        <v>0.10944816588499737</v>
      </c>
      <c r="Q66" s="101">
        <f>M66*'COVID-19'!D64*1000*Hospital!$AI$3/1000</f>
        <v>0.32834449765499207</v>
      </c>
      <c r="R66" s="101">
        <f t="shared" si="5"/>
        <v>9.1293223002339122E-2</v>
      </c>
      <c r="S66" s="101">
        <f t="shared" si="6"/>
        <v>0.12116132447325585</v>
      </c>
      <c r="T66" s="101">
        <f t="shared" si="7"/>
        <v>8.427508773144797E-2</v>
      </c>
      <c r="U66" s="101">
        <f t="shared" si="8"/>
        <v>0.2528252631943439</v>
      </c>
      <c r="V66" s="101">
        <f t="shared" si="9"/>
        <v>2.7269404273425977E-2</v>
      </c>
      <c r="W66" s="101">
        <f t="shared" si="10"/>
        <v>3.6191044972530964E-2</v>
      </c>
      <c r="X66" s="101">
        <f t="shared" si="11"/>
        <v>2.5173078153549393E-2</v>
      </c>
      <c r="Y66" s="101">
        <f t="shared" si="12"/>
        <v>7.5519234460648177E-2</v>
      </c>
      <c r="Z66" s="102">
        <f>$AW$13*1000000000*('COVID-19'!D64/'COVID-19'!$D$195)*$AW$11/'COVID-19'!D64/1000</f>
        <v>2.9338738839711003E-4</v>
      </c>
      <c r="AA66" s="103">
        <f>$AW$14*1000000000*('COVID-19'!D64/'COVID-19'!$D$195)*$AW$11/'COVID-19'!D64/1000</f>
        <v>3.8937396876691043E-4</v>
      </c>
      <c r="AB66" s="103">
        <f>0.25*'COVID-19'!D64*1000*$AW$11/'COVID-19'!D64/1000/$AW$15</f>
        <v>2.7083333333333332E-4</v>
      </c>
      <c r="AC66" s="103">
        <f>0.75*'COVID-19'!D64*1000*$AW$11/'COVID-19'!D64/1000/$AW$15</f>
        <v>8.1249999999999985E-4</v>
      </c>
      <c r="AD66" s="73">
        <v>80</v>
      </c>
      <c r="AE66" s="104">
        <f t="shared" si="13"/>
        <v>4.7697741014751241E-6</v>
      </c>
      <c r="AF66" s="103">
        <f t="shared" si="14"/>
        <v>6.3302853001273978E-6</v>
      </c>
      <c r="AG66" s="103">
        <f t="shared" si="15"/>
        <v>4.4030993500000006E-6</v>
      </c>
      <c r="AH66" s="103">
        <f t="shared" si="16"/>
        <v>1.3209298049999998E-5</v>
      </c>
      <c r="AI66" s="105">
        <f>AE66*'COVID-19'!D64*1000*Hospital!$AI$3/1000</f>
        <v>0.14007808189261775</v>
      </c>
      <c r="AJ66" s="101">
        <f>AF66*'COVID-19'!D64*1000*Hospital!$AI$3/1000</f>
        <v>0.1859069641056259</v>
      </c>
      <c r="AK66" s="101">
        <f>AG66*'COVID-19'!D64*1000*Hospital!$AI$3/1000</f>
        <v>0.12930962729238776</v>
      </c>
      <c r="AL66" s="101">
        <f>AH66*'COVID-19'!D64*1000*Hospital!$AI$3/1000</f>
        <v>0.38792888187716318</v>
      </c>
      <c r="AM66" s="101">
        <f t="shared" si="17"/>
        <v>0.1246694928844298</v>
      </c>
      <c r="AN66" s="101">
        <f t="shared" si="18"/>
        <v>0.16545719805400705</v>
      </c>
      <c r="AO66" s="101">
        <f t="shared" si="19"/>
        <v>0.11508556829022512</v>
      </c>
      <c r="AP66" s="101">
        <f t="shared" si="20"/>
        <v>0.34525670487067522</v>
      </c>
      <c r="AQ66" s="101">
        <f t="shared" si="24"/>
        <v>1.5408589008187952E-2</v>
      </c>
      <c r="AR66" s="101">
        <f t="shared" si="21"/>
        <v>2.0449766051618853E-2</v>
      </c>
      <c r="AS66" s="101">
        <f t="shared" si="22"/>
        <v>1.4224059002162654E-2</v>
      </c>
      <c r="AT66" s="101">
        <f t="shared" si="23"/>
        <v>4.2672177006487948E-2</v>
      </c>
      <c r="AU66" s="74"/>
      <c r="AV66" s="31"/>
    </row>
    <row r="67" spans="1:48" ht="15">
      <c r="A67" s="2" t="s">
        <v>85</v>
      </c>
      <c r="B67" s="72">
        <v>0</v>
      </c>
      <c r="C67" s="77">
        <v>9.1700000000000004E-9</v>
      </c>
      <c r="D67" s="31">
        <v>2</v>
      </c>
      <c r="E67" s="103">
        <f>$AW$13*1000000000*('COVID-19'!D65/'COVID-19'!$D$195)*$AW$9/'COVID-19'!D65/1000</f>
        <v>2.3019625858850177E-4</v>
      </c>
      <c r="F67" s="103">
        <f>$AW$14*1000000000*('COVID-19'!D65/'COVID-19'!$D$195)*$AW$9/'COVID-19'!D65/1000</f>
        <v>3.0550880626326819E-4</v>
      </c>
      <c r="G67" s="103">
        <f>0.25*'COVID-19'!D65*1000*$AW$9/'COVID-19'!D65/1000/$AW$15</f>
        <v>2.1250000000000002E-4</v>
      </c>
      <c r="H67" s="103">
        <f>0.75*'COVID-19'!D65*1000*$AW$9/'COVID-19'!D65/1000/$AW$15</f>
        <v>6.3750000000000015E-4</v>
      </c>
      <c r="I67" s="73">
        <v>86.3</v>
      </c>
      <c r="J67" s="160">
        <f t="shared" si="0"/>
        <v>3.9731874414546043E-6</v>
      </c>
      <c r="K67" s="160">
        <f t="shared" si="25"/>
        <v>5.2730820202810895E-6</v>
      </c>
      <c r="L67" s="160">
        <f t="shared" si="26"/>
        <v>3.6677500168166336E-6</v>
      </c>
      <c r="M67" s="160">
        <f t="shared" si="27"/>
        <v>1.1003250050449901E-5</v>
      </c>
      <c r="N67" s="100">
        <f>J67*'COVID-19'!D65*1000*Hospital!$AI$3/1000</f>
        <v>2.1406057657031661</v>
      </c>
      <c r="O67" s="101">
        <f>K67*'COVID-19'!D65*1000*Hospital!$AI$3/1000</f>
        <v>2.8409406658919054</v>
      </c>
      <c r="P67" s="101">
        <f>L67*'COVID-19'!D65*1000*Hospital!$AI$3/1000</f>
        <v>1.976047430141177</v>
      </c>
      <c r="Q67" s="101">
        <f>M67*'COVID-19'!D65*1000*Hospital!$AI$3/1000</f>
        <v>5.9281422904235326</v>
      </c>
      <c r="R67" s="101">
        <f t="shared" si="5"/>
        <v>1.6482664395914377</v>
      </c>
      <c r="S67" s="101">
        <f t="shared" si="6"/>
        <v>2.187524312736767</v>
      </c>
      <c r="T67" s="101">
        <f t="shared" si="7"/>
        <v>1.5215565212087063</v>
      </c>
      <c r="U67" s="101">
        <f t="shared" si="8"/>
        <v>4.5646695636261203</v>
      </c>
      <c r="V67" s="101">
        <f t="shared" si="9"/>
        <v>0.4923393261117282</v>
      </c>
      <c r="W67" s="101">
        <f t="shared" si="10"/>
        <v>0.65341635315513824</v>
      </c>
      <c r="X67" s="101">
        <f t="shared" si="11"/>
        <v>0.45449090893247074</v>
      </c>
      <c r="Y67" s="101">
        <f t="shared" si="12"/>
        <v>1.3634727267974125</v>
      </c>
      <c r="Z67" s="102">
        <f>$AW$13*1000000000*('COVID-19'!D65/'COVID-19'!$D$195)*$AW$11/'COVID-19'!D65/1000</f>
        <v>2.9338738839711003E-4</v>
      </c>
      <c r="AA67" s="103">
        <f>$AW$14*1000000000*('COVID-19'!D65/'COVID-19'!$D$195)*$AW$11/'COVID-19'!D65/1000</f>
        <v>3.8937396876691043E-4</v>
      </c>
      <c r="AB67" s="103">
        <f>0.25*'COVID-19'!D65*1000*$AW$11/'COVID-19'!D65/1000/$AW$15</f>
        <v>2.7083333333333332E-4</v>
      </c>
      <c r="AC67" s="103">
        <f>0.75*'COVID-19'!D65*1000*$AW$11/'COVID-19'!D65/1000/$AW$15</f>
        <v>8.1249999999999996E-4</v>
      </c>
      <c r="AD67" s="73">
        <v>80</v>
      </c>
      <c r="AE67" s="104">
        <f t="shared" si="13"/>
        <v>4.6941982358766591E-6</v>
      </c>
      <c r="AF67" s="103">
        <f t="shared" si="14"/>
        <v>6.2299835288350407E-6</v>
      </c>
      <c r="AG67" s="103">
        <f t="shared" si="15"/>
        <v>4.3333333532016665E-6</v>
      </c>
      <c r="AH67" s="103">
        <f t="shared" si="16"/>
        <v>1.3000000059604998E-5</v>
      </c>
      <c r="AI67" s="105">
        <f>AE67*'COVID-19'!D65*1000*Hospital!$AI$3/1000</f>
        <v>2.5290595918606913</v>
      </c>
      <c r="AJ67" s="101">
        <f>AF67*'COVID-19'!D65*1000*Hospital!$AI$3/1000</f>
        <v>3.3564836440683226</v>
      </c>
      <c r="AK67" s="101">
        <f>AG67*'COVID-19'!D65*1000*Hospital!$AI$3/1000</f>
        <v>2.3346390013709861</v>
      </c>
      <c r="AL67" s="101">
        <f>AH67*'COVID-19'!D65*1000*Hospital!$AI$3/1000</f>
        <v>7.0039170041129593</v>
      </c>
      <c r="AM67" s="101">
        <f t="shared" si="17"/>
        <v>2.2508630367560154</v>
      </c>
      <c r="AN67" s="101">
        <f t="shared" si="18"/>
        <v>2.9872704432208068</v>
      </c>
      <c r="AO67" s="101">
        <f t="shared" si="19"/>
        <v>2.0778287112201776</v>
      </c>
      <c r="AP67" s="101">
        <f t="shared" si="20"/>
        <v>6.2334861336605343</v>
      </c>
      <c r="AQ67" s="101">
        <f t="shared" si="24"/>
        <v>0.27819655510467606</v>
      </c>
      <c r="AR67" s="101">
        <f t="shared" si="21"/>
        <v>0.36921320084751552</v>
      </c>
      <c r="AS67" s="101">
        <f t="shared" si="22"/>
        <v>0.25681029015080847</v>
      </c>
      <c r="AT67" s="101">
        <f t="shared" si="23"/>
        <v>0.77043087045242553</v>
      </c>
      <c r="AU67" s="74"/>
      <c r="AV67" s="31"/>
    </row>
    <row r="68" spans="1:48" ht="15">
      <c r="A68" s="2" t="s">
        <v>86</v>
      </c>
      <c r="B68" s="72">
        <v>0</v>
      </c>
      <c r="C68" s="77">
        <v>78.122602700000002</v>
      </c>
      <c r="D68" s="31">
        <v>2</v>
      </c>
      <c r="E68" s="103">
        <f>$AW$13*1000000000*('COVID-19'!D66/'COVID-19'!$D$195)*$AW$9/'COVID-19'!D66/1000</f>
        <v>2.301962585885018E-4</v>
      </c>
      <c r="F68" s="103">
        <f>$AW$14*1000000000*('COVID-19'!D66/'COVID-19'!$D$195)*$AW$9/'COVID-19'!D66/1000</f>
        <v>3.0550880626326824E-4</v>
      </c>
      <c r="G68" s="103">
        <f>0.25*'COVID-19'!D66*1000*$AW$9/'COVID-19'!D66/1000/$AW$15</f>
        <v>2.1250000000000002E-4</v>
      </c>
      <c r="H68" s="103">
        <f>0.75*'COVID-19'!D66*1000*$AW$9/'COVID-19'!D66/1000/$AW$15</f>
        <v>6.3749999999999994E-4</v>
      </c>
      <c r="I68" s="73">
        <v>86.3</v>
      </c>
      <c r="J68" s="160">
        <f t="shared" ref="J68:J131" si="28">E68*I68/100*(C68/100+D68/100)</f>
        <v>1.5917105868234913E-4</v>
      </c>
      <c r="K68" s="160">
        <f t="shared" si="25"/>
        <v>2.1124652688918227E-4</v>
      </c>
      <c r="L68" s="160">
        <f t="shared" si="26"/>
        <v>1.469348380264625E-4</v>
      </c>
      <c r="M68" s="160">
        <f t="shared" si="27"/>
        <v>4.4080451407938745E-4</v>
      </c>
      <c r="N68" s="100">
        <f>J68*'COVID-19'!D66*1000*Hospital!$AI$3/1000</f>
        <v>530.03509190212912</v>
      </c>
      <c r="O68" s="101">
        <f>K68*'COVID-19'!D66*1000*Hospital!$AI$3/1000</f>
        <v>703.44491781739794</v>
      </c>
      <c r="P68" s="101">
        <f>L68*'COVID-19'!D66*1000*Hospital!$AI$3/1000</f>
        <v>489.28882563006346</v>
      </c>
      <c r="Q68" s="101">
        <f>M68*'COVID-19'!D66*1000*Hospital!$AI$3/1000</f>
        <v>1467.8664768901904</v>
      </c>
      <c r="R68" s="101">
        <f t="shared" si="5"/>
        <v>408.12702076463944</v>
      </c>
      <c r="S68" s="101">
        <f t="shared" si="6"/>
        <v>541.65258671939637</v>
      </c>
      <c r="T68" s="101">
        <f t="shared" si="7"/>
        <v>376.75239573514887</v>
      </c>
      <c r="U68" s="101">
        <f t="shared" si="8"/>
        <v>1130.2571872054466</v>
      </c>
      <c r="V68" s="101">
        <f t="shared" si="9"/>
        <v>121.9080711374897</v>
      </c>
      <c r="W68" s="101">
        <f t="shared" si="10"/>
        <v>161.79233109800151</v>
      </c>
      <c r="X68" s="101">
        <f t="shared" si="11"/>
        <v>112.5364298949146</v>
      </c>
      <c r="Y68" s="101">
        <f t="shared" si="12"/>
        <v>337.60928968474377</v>
      </c>
      <c r="Z68" s="102">
        <f>$AW$13*1000000000*('COVID-19'!D66/'COVID-19'!$D$195)*$AW$11/'COVID-19'!D66/1000</f>
        <v>2.9338738839711009E-4</v>
      </c>
      <c r="AA68" s="103">
        <f>$AW$14*1000000000*('COVID-19'!D66/'COVID-19'!$D$195)*$AW$11/'COVID-19'!D66/1000</f>
        <v>3.8937396876691037E-4</v>
      </c>
      <c r="AB68" s="103">
        <f>0.25*'COVID-19'!D66*1000*$AW$11/'COVID-19'!D66/1000/$AW$15</f>
        <v>2.7083333333333332E-4</v>
      </c>
      <c r="AC68" s="103">
        <f>0.75*'COVID-19'!D66*1000*$AW$11/'COVID-19'!D66/1000/$AW$15</f>
        <v>8.1249999999999996E-4</v>
      </c>
      <c r="AD68" s="73">
        <v>80</v>
      </c>
      <c r="AE68" s="104">
        <f t="shared" si="13"/>
        <v>1.8805568926185792E-4</v>
      </c>
      <c r="AF68" s="103">
        <f t="shared" si="14"/>
        <v>2.4958124640986698E-4</v>
      </c>
      <c r="AG68" s="103">
        <f t="shared" si="15"/>
        <v>1.7359897251666669E-4</v>
      </c>
      <c r="AH68" s="103">
        <f t="shared" si="16"/>
        <v>5.2079691754999997E-4</v>
      </c>
      <c r="AI68" s="105">
        <f>AE68*'COVID-19'!D66*1000*Hospital!$AI$3/1000</f>
        <v>626.22008903984545</v>
      </c>
      <c r="AJ68" s="101">
        <f>AF68*'COVID-19'!D66*1000*Hospital!$AI$3/1000</f>
        <v>831.09844197179666</v>
      </c>
      <c r="AK68" s="101">
        <f>AG68*'COVID-19'!D66*1000*Hospital!$AI$3/1000</f>
        <v>578.07963403456483</v>
      </c>
      <c r="AL68" s="101">
        <f>AH68*'COVID-19'!D66*1000*Hospital!$AI$3/1000</f>
        <v>1734.238902103694</v>
      </c>
      <c r="AM68" s="101">
        <f t="shared" si="17"/>
        <v>557.33587924546237</v>
      </c>
      <c r="AN68" s="101">
        <f t="shared" si="18"/>
        <v>739.67761335489911</v>
      </c>
      <c r="AO68" s="101">
        <f t="shared" si="19"/>
        <v>514.49087429076269</v>
      </c>
      <c r="AP68" s="101">
        <f t="shared" si="20"/>
        <v>1543.4726228722877</v>
      </c>
      <c r="AQ68" s="101">
        <f t="shared" si="24"/>
        <v>68.884209794382997</v>
      </c>
      <c r="AR68" s="101">
        <f t="shared" si="21"/>
        <v>91.420828616897637</v>
      </c>
      <c r="AS68" s="101">
        <f t="shared" si="22"/>
        <v>63.588759743802129</v>
      </c>
      <c r="AT68" s="101">
        <f t="shared" si="23"/>
        <v>190.76627923140634</v>
      </c>
      <c r="AU68" s="74"/>
      <c r="AV68" s="31"/>
    </row>
    <row r="69" spans="1:48" ht="15">
      <c r="A69" s="2" t="s">
        <v>87</v>
      </c>
      <c r="B69" s="72">
        <f>[1]Supplement!B8/[1]Supplement!$B$13*100</f>
        <v>0.47826243302527954</v>
      </c>
      <c r="C69" s="77">
        <v>1.38E-9</v>
      </c>
      <c r="D69" s="31">
        <v>2</v>
      </c>
      <c r="E69" s="103">
        <f>$AW$13*1000000000*('COVID-19'!D67/'COVID-19'!$D$195)*$AW$9/'COVID-19'!D67/1000</f>
        <v>2.3019625858850177E-4</v>
      </c>
      <c r="F69" s="103">
        <f>$AW$14*1000000000*('COVID-19'!D67/'COVID-19'!$D$195)*$AW$9/'COVID-19'!D67/1000</f>
        <v>3.0550880626326819E-4</v>
      </c>
      <c r="G69" s="103">
        <f>0.25*'COVID-19'!D67*1000*$AW$9/'COVID-19'!D67/1000/$AW$15</f>
        <v>2.1250000000000002E-4</v>
      </c>
      <c r="H69" s="103">
        <f>0.75*'COVID-19'!D67*1000*$AW$9/'COVID-19'!D67/1000/$AW$15</f>
        <v>6.3750000000000015E-4</v>
      </c>
      <c r="I69" s="73">
        <v>86.3</v>
      </c>
      <c r="J69" s="160">
        <f t="shared" si="28"/>
        <v>3.9731874259790396E-6</v>
      </c>
      <c r="K69" s="160">
        <f t="shared" si="25"/>
        <v>5.2730819997424354E-6</v>
      </c>
      <c r="L69" s="160">
        <f t="shared" si="26"/>
        <v>3.6677500025307474E-6</v>
      </c>
      <c r="M69" s="160">
        <f t="shared" si="27"/>
        <v>1.1003250007592243E-5</v>
      </c>
      <c r="N69" s="100">
        <f>J69*'COVID-19'!D67*1000*Hospital!$AI$3/1000</f>
        <v>155.86568217386309</v>
      </c>
      <c r="O69" s="101">
        <f>K69*'COVID-19'!D67*1000*Hospital!$AI$3/1000</f>
        <v>206.85974129349029</v>
      </c>
      <c r="P69" s="101">
        <f>L69*'COVID-19'!D67*1000*Hospital!$AI$3/1000</f>
        <v>143.88356120571765</v>
      </c>
      <c r="Q69" s="101">
        <f>M69*'COVID-19'!D67*1000*Hospital!$AI$3/1000</f>
        <v>431.65068361715305</v>
      </c>
      <c r="R69" s="101">
        <f t="shared" ref="R69:R132" si="29">N69*$AW$16/100</f>
        <v>120.01657527387459</v>
      </c>
      <c r="S69" s="101">
        <f t="shared" ref="S69:S132" si="30">O69*$AW$16/100</f>
        <v>159.28200079598753</v>
      </c>
      <c r="T69" s="101">
        <f t="shared" ref="T69:T132" si="31">P69*$AW$16/100</f>
        <v>110.79034212840259</v>
      </c>
      <c r="U69" s="101">
        <f t="shared" ref="U69:U132" si="32">Q69*$AW$16/100</f>
        <v>332.37102638520787</v>
      </c>
      <c r="V69" s="101">
        <f t="shared" ref="V69:V132" si="33">N69*$AW$17/100</f>
        <v>35.849106899988513</v>
      </c>
      <c r="W69" s="101">
        <f t="shared" ref="W69:W132" si="34">O69*$AW$17/100</f>
        <v>47.577740497502766</v>
      </c>
      <c r="X69" s="101">
        <f t="shared" ref="X69:X132" si="35">P69*$AW$17/100</f>
        <v>33.093219077315062</v>
      </c>
      <c r="Y69" s="101">
        <f t="shared" ref="Y69:Y132" si="36">Q69*$AW$17/100</f>
        <v>99.279657231945208</v>
      </c>
      <c r="Z69" s="102">
        <f>$AW$13*1000000000*('COVID-19'!D67/'COVID-19'!$D$195)*$AW$11/'COVID-19'!D67/1000</f>
        <v>2.9338738839711003E-4</v>
      </c>
      <c r="AA69" s="103">
        <f>$AW$14*1000000000*('COVID-19'!D67/'COVID-19'!$D$195)*$AW$11/'COVID-19'!D67/1000</f>
        <v>3.8937396876691037E-4</v>
      </c>
      <c r="AB69" s="103">
        <f>0.25*'COVID-19'!D67*1000*$AW$11/'COVID-19'!D67/1000/$AW$15</f>
        <v>2.7083333333333327E-4</v>
      </c>
      <c r="AC69" s="103">
        <f>0.75*'COVID-19'!D67*1000*$AW$11/'COVID-19'!D67/1000/$AW$15</f>
        <v>8.1250000000000018E-4</v>
      </c>
      <c r="AD69" s="73">
        <v>80</v>
      </c>
      <c r="AE69" s="104">
        <f t="shared" ref="AE69:AE132" si="37">Z69*AD69/100*(C69/100+D69/100)</f>
        <v>4.6941982175927576E-6</v>
      </c>
      <c r="AF69" s="103">
        <f t="shared" ref="AF69:AF132" si="38">AA69*AD69/100*(C69/100+D69/100)</f>
        <v>6.2299835045692552E-6</v>
      </c>
      <c r="AG69" s="103">
        <f t="shared" ref="AG69:AG132" si="39">AB69*AD69/100*(C69/100+D69/100)</f>
        <v>4.3333333363233323E-6</v>
      </c>
      <c r="AH69" s="103">
        <f t="shared" ref="AH69:AH132" si="40">AC69*AD69/100*(C69/100+D69/100)</f>
        <v>1.3000000008970004E-5</v>
      </c>
      <c r="AI69" s="105">
        <f>AE69*'COVID-19'!D67*1000*Hospital!$AI$3/1000</f>
        <v>184.15048901553814</v>
      </c>
      <c r="AJ69" s="101">
        <f>AF69*'COVID-19'!D67*1000*Hospital!$AI$3/1000</f>
        <v>244.3983947302273</v>
      </c>
      <c r="AK69" s="101">
        <f>AG69*'COVID-19'!D67*1000*Hospital!$AI$3/1000</f>
        <v>169.99398320262918</v>
      </c>
      <c r="AL69" s="101">
        <f>AH69*'COVID-19'!D67*1000*Hospital!$AI$3/1000</f>
        <v>509.98194960788771</v>
      </c>
      <c r="AM69" s="101">
        <f t="shared" ref="AM69:AM132" si="41">AI69*$AW$18/100</f>
        <v>163.89393522382895</v>
      </c>
      <c r="AN69" s="101">
        <f t="shared" ref="AN69:AN132" si="42">AJ69*$AW$18/100</f>
        <v>217.51457130990227</v>
      </c>
      <c r="AO69" s="101">
        <f t="shared" ref="AO69:AO132" si="43">AK69*$AW$18/100</f>
        <v>151.29464505033997</v>
      </c>
      <c r="AP69" s="101">
        <f t="shared" ref="AP69:AP132" si="44">AL69*$AW$18/100</f>
        <v>453.88393515102007</v>
      </c>
      <c r="AQ69" s="101">
        <f t="shared" si="24"/>
        <v>20.256553791709194</v>
      </c>
      <c r="AR69" s="101">
        <f t="shared" ref="AR69:AR132" si="45">AJ69*$AW$19/100</f>
        <v>26.883823420325001</v>
      </c>
      <c r="AS69" s="101">
        <f t="shared" ref="AS69:AS132" si="46">AK69*$AW$19/100</f>
        <v>18.699338152289211</v>
      </c>
      <c r="AT69" s="101">
        <f t="shared" ref="AT69:AT132" si="47">AL69*$AW$19/100</f>
        <v>56.098014456867652</v>
      </c>
      <c r="AU69" s="74"/>
      <c r="AV69" s="31"/>
    </row>
    <row r="70" spans="1:48" ht="15">
      <c r="A70" s="2" t="s">
        <v>88</v>
      </c>
      <c r="B70" s="72">
        <v>0</v>
      </c>
      <c r="C70" s="77">
        <v>3.6799999999999997E-9</v>
      </c>
      <c r="D70" s="31">
        <v>2</v>
      </c>
      <c r="E70" s="103">
        <f>$AW$13*1000000000*('COVID-19'!D68/'COVID-19'!$D$195)*$AW$9/'COVID-19'!D68/1000</f>
        <v>2.3019625858850177E-4</v>
      </c>
      <c r="F70" s="103">
        <f>$AW$14*1000000000*('COVID-19'!D68/'COVID-19'!$D$195)*$AW$9/'COVID-19'!D68/1000</f>
        <v>3.0550880626326819E-4</v>
      </c>
      <c r="G70" s="103">
        <f>0.25*'COVID-19'!D68*1000*$AW$9/'COVID-19'!D68/1000/$AW$15</f>
        <v>2.1250000000000002E-4</v>
      </c>
      <c r="H70" s="103">
        <f>0.75*'COVID-19'!D68*1000*$AW$9/'COVID-19'!D68/1000/$AW$15</f>
        <v>6.3749999999999994E-4</v>
      </c>
      <c r="I70" s="73">
        <v>86.3</v>
      </c>
      <c r="J70" s="160">
        <f t="shared" si="28"/>
        <v>3.9731874305482055E-6</v>
      </c>
      <c r="K70" s="160">
        <f t="shared" si="25"/>
        <v>5.2730820058064798E-6</v>
      </c>
      <c r="L70" s="160">
        <f t="shared" si="26"/>
        <v>3.6677500067486602E-6</v>
      </c>
      <c r="M70" s="160">
        <f t="shared" si="27"/>
        <v>1.100325002024598E-5</v>
      </c>
      <c r="N70" s="100">
        <f>J70*'COVID-19'!D68*1000*Hospital!$AI$3/1000</f>
        <v>0.71321846044673054</v>
      </c>
      <c r="O70" s="101">
        <f>K70*'COVID-19'!D68*1000*Hospital!$AI$3/1000</f>
        <v>0.9465597824746329</v>
      </c>
      <c r="P70" s="101">
        <f>L70*'COVID-19'!D68*1000*Hospital!$AI$3/1000</f>
        <v>0.65839003541693775</v>
      </c>
      <c r="Q70" s="101">
        <f>M70*'COVID-19'!D68*1000*Hospital!$AI$3/1000</f>
        <v>1.9751701062508127</v>
      </c>
      <c r="R70" s="101">
        <f t="shared" si="29"/>
        <v>0.54917821454398252</v>
      </c>
      <c r="S70" s="101">
        <f t="shared" si="30"/>
        <v>0.72885103250546734</v>
      </c>
      <c r="T70" s="101">
        <f t="shared" si="31"/>
        <v>0.50696032727104201</v>
      </c>
      <c r="U70" s="101">
        <f t="shared" si="32"/>
        <v>1.5208809818131257</v>
      </c>
      <c r="V70" s="101">
        <f t="shared" si="33"/>
        <v>0.16404024590274802</v>
      </c>
      <c r="W70" s="101">
        <f t="shared" si="34"/>
        <v>0.21770874996916556</v>
      </c>
      <c r="X70" s="101">
        <f t="shared" si="35"/>
        <v>0.15142970814589568</v>
      </c>
      <c r="Y70" s="101">
        <f t="shared" si="36"/>
        <v>0.45428912443768693</v>
      </c>
      <c r="Z70" s="102">
        <f>$AW$13*1000000000*('COVID-19'!D68/'COVID-19'!$D$195)*$AW$11/'COVID-19'!D68/1000</f>
        <v>2.9338738839711009E-4</v>
      </c>
      <c r="AA70" s="103">
        <f>$AW$14*1000000000*('COVID-19'!D68/'COVID-19'!$D$195)*$AW$11/'COVID-19'!D68/1000</f>
        <v>3.8937396876691043E-4</v>
      </c>
      <c r="AB70" s="103">
        <f>0.25*'COVID-19'!D68*1000*$AW$11/'COVID-19'!D68/1000/$AW$15</f>
        <v>2.7083333333333332E-4</v>
      </c>
      <c r="AC70" s="103">
        <f>0.75*'COVID-19'!D68*1000*$AW$11/'COVID-19'!D68/1000/$AW$15</f>
        <v>8.1249999999999996E-4</v>
      </c>
      <c r="AD70" s="73">
        <v>80</v>
      </c>
      <c r="AE70" s="104">
        <f t="shared" si="37"/>
        <v>4.6941982229910857E-6</v>
      </c>
      <c r="AF70" s="103">
        <f t="shared" si="38"/>
        <v>6.229983511733736E-6</v>
      </c>
      <c r="AG70" s="103">
        <f t="shared" si="39"/>
        <v>4.3333333413066668E-6</v>
      </c>
      <c r="AH70" s="103">
        <f t="shared" si="40"/>
        <v>1.300000002392E-5</v>
      </c>
      <c r="AI70" s="105">
        <f>AE70*'COVID-19'!D68*1000*Hospital!$AI$3/1000</f>
        <v>0.84264558069729367</v>
      </c>
      <c r="AJ70" s="101">
        <f>AF70*'COVID-19'!D68*1000*Hospital!$AI$3/1000</f>
        <v>1.1183311450862452</v>
      </c>
      <c r="AK70" s="101">
        <f>AG70*'COVID-19'!D68*1000*Hospital!$AI$3/1000</f>
        <v>0.77786749009794298</v>
      </c>
      <c r="AL70" s="101">
        <f>AH70*'COVID-19'!D68*1000*Hospital!$AI$3/1000</f>
        <v>2.3336024702938283</v>
      </c>
      <c r="AM70" s="101">
        <f t="shared" si="41"/>
        <v>0.74995456682059147</v>
      </c>
      <c r="AN70" s="101">
        <f t="shared" si="42"/>
        <v>0.99531471912675828</v>
      </c>
      <c r="AO70" s="101">
        <f t="shared" si="43"/>
        <v>0.69230206618716916</v>
      </c>
      <c r="AP70" s="101">
        <f t="shared" si="44"/>
        <v>2.0769061985615069</v>
      </c>
      <c r="AQ70" s="101">
        <f t="shared" si="24"/>
        <v>9.2691013876702311E-2</v>
      </c>
      <c r="AR70" s="101">
        <f t="shared" si="45"/>
        <v>0.12301642595948697</v>
      </c>
      <c r="AS70" s="101">
        <f t="shared" si="46"/>
        <v>8.5565423910773736E-2</v>
      </c>
      <c r="AT70" s="101">
        <f t="shared" si="47"/>
        <v>0.25669627173232112</v>
      </c>
      <c r="AU70" s="74"/>
      <c r="AV70" s="31"/>
    </row>
    <row r="71" spans="1:48" ht="15">
      <c r="A71" s="2" t="s">
        <v>89</v>
      </c>
      <c r="B71" s="72">
        <v>0</v>
      </c>
      <c r="C71" s="77">
        <v>24.900968800000001</v>
      </c>
      <c r="D71" s="31">
        <v>2</v>
      </c>
      <c r="E71" s="103">
        <f>$AW$13*1000000000*('COVID-19'!D69/'COVID-19'!$D$195)*$AW$9/'COVID-19'!D69/1000</f>
        <v>2.3019625858850174E-4</v>
      </c>
      <c r="F71" s="103">
        <f>$AW$14*1000000000*('COVID-19'!D69/'COVID-19'!$D$195)*$AW$9/'COVID-19'!D69/1000</f>
        <v>3.0550880626326819E-4</v>
      </c>
      <c r="G71" s="103">
        <f>0.25*'COVID-19'!D69*1000*$AW$9/'COVID-19'!D69/1000/$AW$15</f>
        <v>2.1250000000000002E-4</v>
      </c>
      <c r="H71" s="103">
        <f>0.75*'COVID-19'!D69*1000*$AW$9/'COVID-19'!D69/1000/$AW$15</f>
        <v>6.3750000000000015E-4</v>
      </c>
      <c r="I71" s="73">
        <v>86.3</v>
      </c>
      <c r="J71" s="160">
        <f t="shared" si="28"/>
        <v>5.3441295454532732E-5</v>
      </c>
      <c r="K71" s="160">
        <f t="shared" si="25"/>
        <v>7.0925507128517839E-5</v>
      </c>
      <c r="L71" s="160">
        <f t="shared" si="26"/>
        <v>4.9333014158100009E-5</v>
      </c>
      <c r="M71" s="160">
        <f t="shared" si="27"/>
        <v>1.4799904247430001E-4</v>
      </c>
      <c r="N71" s="100">
        <f>J71*'COVID-19'!D69*1000*Hospital!$AI$3/1000</f>
        <v>9.0221360686743974</v>
      </c>
      <c r="O71" s="101">
        <f>K71*'COVID-19'!D69*1000*Hospital!$AI$3/1000</f>
        <v>11.973878451311933</v>
      </c>
      <c r="P71" s="101">
        <f>L71*'COVID-19'!D69*1000*Hospital!$AI$3/1000</f>
        <v>8.3285624464492223</v>
      </c>
      <c r="Q71" s="101">
        <f>M71*'COVID-19'!D69*1000*Hospital!$AI$3/1000</f>
        <v>24.985687339347663</v>
      </c>
      <c r="R71" s="101">
        <f t="shared" si="29"/>
        <v>6.9470447728792859</v>
      </c>
      <c r="S71" s="101">
        <f t="shared" si="30"/>
        <v>9.2198864075101881</v>
      </c>
      <c r="T71" s="101">
        <f t="shared" si="31"/>
        <v>6.412993083765901</v>
      </c>
      <c r="U71" s="101">
        <f t="shared" si="32"/>
        <v>19.2389792512977</v>
      </c>
      <c r="V71" s="101">
        <f t="shared" si="33"/>
        <v>2.0750912957951115</v>
      </c>
      <c r="W71" s="101">
        <f t="shared" si="34"/>
        <v>2.7539920438017447</v>
      </c>
      <c r="X71" s="101">
        <f t="shared" si="35"/>
        <v>1.9155693626833212</v>
      </c>
      <c r="Y71" s="101">
        <f t="shared" si="36"/>
        <v>5.7467080880499619</v>
      </c>
      <c r="Z71" s="102">
        <f>$AW$13*1000000000*('COVID-19'!D69/'COVID-19'!$D$195)*$AW$11/'COVID-19'!D69/1000</f>
        <v>2.9338738839711003E-4</v>
      </c>
      <c r="AA71" s="103">
        <f>$AW$14*1000000000*('COVID-19'!D69/'COVID-19'!$D$195)*$AW$11/'COVID-19'!D69/1000</f>
        <v>3.8937396876691037E-4</v>
      </c>
      <c r="AB71" s="103">
        <f>0.25*'COVID-19'!D69*1000*$AW$11/'COVID-19'!D69/1000/$AW$15</f>
        <v>2.7083333333333332E-4</v>
      </c>
      <c r="AC71" s="103">
        <f>0.75*'COVID-19'!D69*1000*$AW$11/'COVID-19'!D69/1000/$AW$15</f>
        <v>8.1249999999999996E-4</v>
      </c>
      <c r="AD71" s="73">
        <v>80</v>
      </c>
      <c r="AE71" s="104">
        <f t="shared" si="37"/>
        <v>6.3139239852673116E-5</v>
      </c>
      <c r="AF71" s="103">
        <f t="shared" si="38"/>
        <v>8.3796295882646653E-5</v>
      </c>
      <c r="AG71" s="103">
        <f t="shared" si="39"/>
        <v>5.828543240000001E-5</v>
      </c>
      <c r="AH71" s="103">
        <f t="shared" si="40"/>
        <v>1.748562972E-4</v>
      </c>
      <c r="AI71" s="105">
        <f>AE71*'COVID-19'!D69*1000*Hospital!$AI$3/1000</f>
        <v>10.65937508397675</v>
      </c>
      <c r="AJ71" s="101">
        <f>AF71*'COVID-19'!D69*1000*Hospital!$AI$3/1000</f>
        <v>14.146767533870005</v>
      </c>
      <c r="AK71" s="101">
        <f>AG71*'COVID-19'!D69*1000*Hospital!$AI$3/1000</f>
        <v>9.8399392728366504</v>
      </c>
      <c r="AL71" s="101">
        <f>AH71*'COVID-19'!D69*1000*Hospital!$AI$3/1000</f>
        <v>29.519817818509949</v>
      </c>
      <c r="AM71" s="101">
        <f t="shared" si="41"/>
        <v>9.4868438247393083</v>
      </c>
      <c r="AN71" s="101">
        <f t="shared" si="42"/>
        <v>12.590623105144305</v>
      </c>
      <c r="AO71" s="101">
        <f t="shared" si="43"/>
        <v>8.7575459528246196</v>
      </c>
      <c r="AP71" s="101">
        <f t="shared" si="44"/>
        <v>26.272637858473853</v>
      </c>
      <c r="AQ71" s="101">
        <f t="shared" si="24"/>
        <v>1.1725312592374424</v>
      </c>
      <c r="AR71" s="101">
        <f t="shared" si="45"/>
        <v>1.5561444287257007</v>
      </c>
      <c r="AS71" s="101">
        <f t="shared" si="46"/>
        <v>1.0823933200120315</v>
      </c>
      <c r="AT71" s="101">
        <f t="shared" si="47"/>
        <v>3.2471799600360942</v>
      </c>
      <c r="AU71" s="74"/>
      <c r="AV71" s="31"/>
    </row>
    <row r="72" spans="1:48" ht="15">
      <c r="A72" s="2" t="s">
        <v>90</v>
      </c>
      <c r="B72" s="72">
        <v>0</v>
      </c>
      <c r="C72" s="77">
        <v>3.1874998000000003</v>
      </c>
      <c r="D72" s="31">
        <v>2</v>
      </c>
      <c r="E72" s="103">
        <f>$AW$13*1000000000*('COVID-19'!D70/'COVID-19'!$D$195)*$AW$9/'COVID-19'!D70/1000</f>
        <v>2.301962585885018E-4</v>
      </c>
      <c r="F72" s="103">
        <f>$AW$14*1000000000*('COVID-19'!D70/'COVID-19'!$D$195)*$AW$9/'COVID-19'!D70/1000</f>
        <v>3.0550880626326819E-4</v>
      </c>
      <c r="G72" s="103">
        <f>0.25*'COVID-19'!D70*1000*$AW$9/'COVID-19'!D70/1000/$AW$15</f>
        <v>2.1250000000000002E-4</v>
      </c>
      <c r="H72" s="103">
        <f>0.75*'COVID-19'!D70*1000*$AW$9/'COVID-19'!D70/1000/$AW$15</f>
        <v>6.3750000000000005E-4</v>
      </c>
      <c r="I72" s="73">
        <v>86.3</v>
      </c>
      <c r="J72" s="160">
        <f t="shared" si="28"/>
        <v>1.0305454481703631E-5</v>
      </c>
      <c r="K72" s="160">
        <f t="shared" si="25"/>
        <v>1.3677055900086575E-5</v>
      </c>
      <c r="L72" s="160">
        <f t="shared" si="26"/>
        <v>9.513226195725001E-6</v>
      </c>
      <c r="M72" s="160">
        <f t="shared" si="27"/>
        <v>2.8539678587175006E-5</v>
      </c>
      <c r="N72" s="100">
        <f>J72*'COVID-19'!D70*1000*Hospital!$AI$3/1000</f>
        <v>13.785220294184608</v>
      </c>
      <c r="O72" s="101">
        <f>K72*'COVID-19'!D70*1000*Hospital!$AI$3/1000</f>
        <v>18.295285170907121</v>
      </c>
      <c r="P72" s="101">
        <f>L72*'COVID-19'!D70*1000*Hospital!$AI$3/1000</f>
        <v>12.725486202409328</v>
      </c>
      <c r="Q72" s="101">
        <f>M72*'COVID-19'!D70*1000*Hospital!$AI$3/1000</f>
        <v>38.176458607227985</v>
      </c>
      <c r="R72" s="101">
        <f t="shared" si="29"/>
        <v>10.614619626522149</v>
      </c>
      <c r="S72" s="101">
        <f t="shared" si="30"/>
        <v>14.087369581598484</v>
      </c>
      <c r="T72" s="101">
        <f t="shared" si="31"/>
        <v>9.7986243758551819</v>
      </c>
      <c r="U72" s="101">
        <f t="shared" si="32"/>
        <v>29.395873127565551</v>
      </c>
      <c r="V72" s="101">
        <f t="shared" si="33"/>
        <v>3.1706006676624598</v>
      </c>
      <c r="W72" s="101">
        <f t="shared" si="34"/>
        <v>4.2079155893086382</v>
      </c>
      <c r="X72" s="101">
        <f t="shared" si="35"/>
        <v>2.9268618265541453</v>
      </c>
      <c r="Y72" s="101">
        <f t="shared" si="36"/>
        <v>8.7805854796624363</v>
      </c>
      <c r="Z72" s="102">
        <f>$AW$13*1000000000*('COVID-19'!D70/'COVID-19'!$D$195)*$AW$11/'COVID-19'!D70/1000</f>
        <v>2.9338738839711009E-4</v>
      </c>
      <c r="AA72" s="103">
        <f>$AW$14*1000000000*('COVID-19'!D70/'COVID-19'!$D$195)*$AW$11/'COVID-19'!D70/1000</f>
        <v>3.8937396876691043E-4</v>
      </c>
      <c r="AB72" s="103">
        <f>0.25*'COVID-19'!D70*1000*$AW$11/'COVID-19'!D70/1000/$AW$15</f>
        <v>2.7083333333333332E-4</v>
      </c>
      <c r="AC72" s="103">
        <f>0.75*'COVID-19'!D70*1000*$AW$11/'COVID-19'!D70/1000/$AW$15</f>
        <v>8.1249999999999985E-4</v>
      </c>
      <c r="AD72" s="73">
        <v>80</v>
      </c>
      <c r="AE72" s="104">
        <f t="shared" si="37"/>
        <v>1.2175576149060247E-5</v>
      </c>
      <c r="AF72" s="103">
        <f t="shared" si="38"/>
        <v>1.6159019080828435E-5</v>
      </c>
      <c r="AG72" s="103">
        <f t="shared" si="39"/>
        <v>1.1239582900000002E-5</v>
      </c>
      <c r="AH72" s="103">
        <f t="shared" si="40"/>
        <v>3.3718748699999999E-5</v>
      </c>
      <c r="AI72" s="105">
        <f>AE72*'COVID-19'!D70*1000*Hospital!$AI$3/1000</f>
        <v>16.286811971408437</v>
      </c>
      <c r="AJ72" s="101">
        <f>AF72*'COVID-19'!D70*1000*Hospital!$AI$3/1000</f>
        <v>21.615314313661205</v>
      </c>
      <c r="AK72" s="101">
        <f>AG72*'COVID-19'!D70*1000*Hospital!$AI$3/1000</f>
        <v>15.034768875679575</v>
      </c>
      <c r="AL72" s="101">
        <f>AH72*'COVID-19'!D70*1000*Hospital!$AI$3/1000</f>
        <v>45.104306627038724</v>
      </c>
      <c r="AM72" s="101">
        <f t="shared" si="41"/>
        <v>14.495262654553507</v>
      </c>
      <c r="AN72" s="101">
        <f t="shared" si="42"/>
        <v>19.237629739158471</v>
      </c>
      <c r="AO72" s="101">
        <f t="shared" si="43"/>
        <v>13.380944299354821</v>
      </c>
      <c r="AP72" s="101">
        <f t="shared" si="44"/>
        <v>40.142832898064469</v>
      </c>
      <c r="AQ72" s="101">
        <f t="shared" si="24"/>
        <v>1.7915493168549281</v>
      </c>
      <c r="AR72" s="101">
        <f t="shared" si="45"/>
        <v>2.3776845745027324</v>
      </c>
      <c r="AS72" s="101">
        <f t="shared" si="46"/>
        <v>1.6538245763247534</v>
      </c>
      <c r="AT72" s="101">
        <f t="shared" si="47"/>
        <v>4.9614737289742594</v>
      </c>
      <c r="AU72" s="74"/>
      <c r="AV72" s="31"/>
    </row>
    <row r="73" spans="1:48" ht="15">
      <c r="A73" s="2" t="s">
        <v>91</v>
      </c>
      <c r="B73" s="72">
        <v>0</v>
      </c>
      <c r="C73" s="77">
        <v>33.965529700000005</v>
      </c>
      <c r="D73" s="31">
        <v>2</v>
      </c>
      <c r="E73" s="103">
        <f>$AW$13*1000000000*('COVID-19'!D71/'COVID-19'!$D$195)*$AW$9/'COVID-19'!D71/1000</f>
        <v>2.3019625858850177E-4</v>
      </c>
      <c r="F73" s="103">
        <f>$AW$14*1000000000*('COVID-19'!D71/'COVID-19'!$D$195)*$AW$9/'COVID-19'!D71/1000</f>
        <v>3.0550880626326819E-4</v>
      </c>
      <c r="G73" s="103">
        <f>0.25*'COVID-19'!D71*1000*$AW$9/'COVID-19'!D71/1000/$AW$15</f>
        <v>2.1250000000000002E-4</v>
      </c>
      <c r="H73" s="103">
        <f>0.75*'COVID-19'!D71*1000*$AW$9/'COVID-19'!D71/1000/$AW$15</f>
        <v>6.3750000000000005E-4</v>
      </c>
      <c r="I73" s="73">
        <v>86.3</v>
      </c>
      <c r="J73" s="160">
        <f t="shared" si="28"/>
        <v>7.1448895137058116E-5</v>
      </c>
      <c r="K73" s="160">
        <f t="shared" si="25"/>
        <v>9.4824593570707016E-5</v>
      </c>
      <c r="L73" s="160">
        <f t="shared" si="26"/>
        <v>6.5956285778587511E-5</v>
      </c>
      <c r="M73" s="160">
        <f t="shared" si="27"/>
        <v>1.9786885733576255E-4</v>
      </c>
      <c r="N73" s="100">
        <f>J73*'COVID-19'!D71*1000*Hospital!$AI$3/1000</f>
        <v>103.77345160321957</v>
      </c>
      <c r="O73" s="101">
        <f>K73*'COVID-19'!D71*1000*Hospital!$AI$3/1000</f>
        <v>137.72466813977243</v>
      </c>
      <c r="P73" s="101">
        <f>L73*'COVID-19'!D71*1000*Hospital!$AI$3/1000</f>
        <v>95.795903030309475</v>
      </c>
      <c r="Q73" s="101">
        <f>M73*'COVID-19'!D71*1000*Hospital!$AI$3/1000</f>
        <v>287.38770909092847</v>
      </c>
      <c r="R73" s="101">
        <f t="shared" si="29"/>
        <v>79.905557734479075</v>
      </c>
      <c r="S73" s="101">
        <f t="shared" si="30"/>
        <v>106.04799446762478</v>
      </c>
      <c r="T73" s="101">
        <f t="shared" si="31"/>
        <v>73.762845333338291</v>
      </c>
      <c r="U73" s="101">
        <f t="shared" si="32"/>
        <v>221.28853600001494</v>
      </c>
      <c r="V73" s="101">
        <f t="shared" si="33"/>
        <v>23.867893868740502</v>
      </c>
      <c r="W73" s="101">
        <f t="shared" si="34"/>
        <v>31.676673672147658</v>
      </c>
      <c r="X73" s="101">
        <f t="shared" si="35"/>
        <v>22.033057696971177</v>
      </c>
      <c r="Y73" s="101">
        <f t="shared" si="36"/>
        <v>66.099173090913553</v>
      </c>
      <c r="Z73" s="102">
        <f>$AW$13*1000000000*('COVID-19'!D71/'COVID-19'!$D$195)*$AW$11/'COVID-19'!D71/1000</f>
        <v>2.9338738839711003E-4</v>
      </c>
      <c r="AA73" s="103">
        <f>$AW$14*1000000000*('COVID-19'!D71/'COVID-19'!$D$195)*$AW$11/'COVID-19'!D71/1000</f>
        <v>3.8937396876691037E-4</v>
      </c>
      <c r="AB73" s="103">
        <f>0.25*'COVID-19'!D71*1000*$AW$11/'COVID-19'!D71/1000/$AW$15</f>
        <v>2.7083333333333327E-4</v>
      </c>
      <c r="AC73" s="103">
        <f>0.75*'COVID-19'!D71*1000*$AW$11/'COVID-19'!D71/1000/$AW$15</f>
        <v>8.1249999999999985E-4</v>
      </c>
      <c r="AD73" s="73">
        <v>80</v>
      </c>
      <c r="AE73" s="104">
        <f t="shared" si="37"/>
        <v>8.4414662648013577E-5</v>
      </c>
      <c r="AF73" s="103">
        <f t="shared" si="38"/>
        <v>1.1203232830474552E-4</v>
      </c>
      <c r="AG73" s="103">
        <f t="shared" si="39"/>
        <v>7.7925314349999979E-5</v>
      </c>
      <c r="AH73" s="103">
        <f t="shared" si="40"/>
        <v>2.3377594304999997E-4</v>
      </c>
      <c r="AI73" s="105">
        <f>AE73*'COVID-19'!D71*1000*Hospital!$AI$3/1000</f>
        <v>122.60512765245305</v>
      </c>
      <c r="AJ73" s="101">
        <f>AF73*'COVID-19'!D71*1000*Hospital!$AI$3/1000</f>
        <v>162.717441284806</v>
      </c>
      <c r="AK73" s="101">
        <f>AG73*'COVID-19'!D71*1000*Hospital!$AI$3/1000</f>
        <v>113.17990042887537</v>
      </c>
      <c r="AL73" s="101">
        <f>AH73*'COVID-19'!D71*1000*Hospital!$AI$3/1000</f>
        <v>339.5397012866261</v>
      </c>
      <c r="AM73" s="101">
        <f t="shared" si="41"/>
        <v>109.11856361068321</v>
      </c>
      <c r="AN73" s="101">
        <f t="shared" si="42"/>
        <v>144.81852274347733</v>
      </c>
      <c r="AO73" s="101">
        <f t="shared" si="43"/>
        <v>100.73011138169907</v>
      </c>
      <c r="AP73" s="101">
        <f t="shared" si="44"/>
        <v>302.19033414509721</v>
      </c>
      <c r="AQ73" s="101">
        <f t="shared" si="24"/>
        <v>13.486564041769837</v>
      </c>
      <c r="AR73" s="101">
        <f t="shared" si="45"/>
        <v>17.898918541328658</v>
      </c>
      <c r="AS73" s="101">
        <f t="shared" si="46"/>
        <v>12.44978904717629</v>
      </c>
      <c r="AT73" s="101">
        <f t="shared" si="47"/>
        <v>37.349367141528866</v>
      </c>
      <c r="AU73" s="74"/>
      <c r="AV73" s="31"/>
    </row>
    <row r="74" spans="1:48" ht="15">
      <c r="A74" s="2" t="s">
        <v>92</v>
      </c>
      <c r="B74" s="72">
        <v>0</v>
      </c>
      <c r="C74" s="77">
        <v>83.556045900000001</v>
      </c>
      <c r="D74" s="31">
        <v>2</v>
      </c>
      <c r="E74" s="103">
        <f>$AW$13*1000000000*('COVID-19'!D72/'COVID-19'!$D$195)*$AW$9/'COVID-19'!D72/1000</f>
        <v>2.3019625858850172E-4</v>
      </c>
      <c r="F74" s="103">
        <f>$AW$14*1000000000*('COVID-19'!D72/'COVID-19'!$D$195)*$AW$9/'COVID-19'!D72/1000</f>
        <v>3.0550880626326813E-4</v>
      </c>
      <c r="G74" s="103">
        <f>0.25*'COVID-19'!D72*1000*$AW$9/'COVID-19'!D72/1000/$AW$15</f>
        <v>2.1250000000000002E-4</v>
      </c>
      <c r="H74" s="103">
        <f>0.75*'COVID-19'!D72*1000*$AW$9/'COVID-19'!D72/1000/$AW$15</f>
        <v>6.3750000000000015E-4</v>
      </c>
      <c r="I74" s="73">
        <v>86.3</v>
      </c>
      <c r="J74" s="160">
        <f t="shared" si="28"/>
        <v>1.6996510277590685E-4</v>
      </c>
      <c r="K74" s="160">
        <f t="shared" si="25"/>
        <v>2.2557202264656906E-4</v>
      </c>
      <c r="L74" s="160">
        <f t="shared" si="26"/>
        <v>1.5689909367486249E-4</v>
      </c>
      <c r="M74" s="160">
        <f t="shared" si="27"/>
        <v>4.7069728102458751E-4</v>
      </c>
      <c r="N74" s="100">
        <f>J74*'COVID-19'!D72*1000*Hospital!$AI$3/1000</f>
        <v>407.49034385851303</v>
      </c>
      <c r="O74" s="101">
        <f>K74*'COVID-19'!D72*1000*Hospital!$AI$3/1000</f>
        <v>540.80761033811734</v>
      </c>
      <c r="P74" s="101">
        <f>L74*'COVID-19'!D72*1000*Hospital!$AI$3/1000</f>
        <v>376.16466314826221</v>
      </c>
      <c r="Q74" s="101">
        <f>M74*'COVID-19'!D72*1000*Hospital!$AI$3/1000</f>
        <v>1128.4939894447866</v>
      </c>
      <c r="R74" s="101">
        <f t="shared" si="29"/>
        <v>313.76756477105505</v>
      </c>
      <c r="S74" s="101">
        <f t="shared" si="30"/>
        <v>416.42185996035033</v>
      </c>
      <c r="T74" s="101">
        <f t="shared" si="31"/>
        <v>289.64679062416189</v>
      </c>
      <c r="U74" s="101">
        <f t="shared" si="32"/>
        <v>868.94037187248568</v>
      </c>
      <c r="V74" s="101">
        <f t="shared" si="33"/>
        <v>93.722779087458008</v>
      </c>
      <c r="W74" s="101">
        <f t="shared" si="34"/>
        <v>124.38575037776698</v>
      </c>
      <c r="X74" s="101">
        <f t="shared" si="35"/>
        <v>86.517872524100312</v>
      </c>
      <c r="Y74" s="101">
        <f t="shared" si="36"/>
        <v>259.55361757230094</v>
      </c>
      <c r="Z74" s="102">
        <f>$AW$13*1000000000*('COVID-19'!D72/'COVID-19'!$D$195)*$AW$11/'COVID-19'!D72/1000</f>
        <v>2.9338738839710998E-4</v>
      </c>
      <c r="AA74" s="103">
        <f>$AW$14*1000000000*('COVID-19'!D72/'COVID-19'!$D$195)*$AW$11/'COVID-19'!D72/1000</f>
        <v>3.8937396876691037E-4</v>
      </c>
      <c r="AB74" s="103">
        <f>0.25*'COVID-19'!D72*1000*$AW$11/'COVID-19'!D72/1000/$AW$15</f>
        <v>2.7083333333333327E-4</v>
      </c>
      <c r="AC74" s="103">
        <f>0.75*'COVID-19'!D72*1000*$AW$11/'COVID-19'!D72/1000/$AW$15</f>
        <v>8.1249999999999996E-4</v>
      </c>
      <c r="AD74" s="73">
        <v>80</v>
      </c>
      <c r="AE74" s="104">
        <f t="shared" si="37"/>
        <v>2.0080851894547415E-4</v>
      </c>
      <c r="AF74" s="103">
        <f t="shared" si="38"/>
        <v>2.6650637715269564E-4</v>
      </c>
      <c r="AG74" s="103">
        <f t="shared" si="39"/>
        <v>1.8537143278333327E-4</v>
      </c>
      <c r="AH74" s="103">
        <f t="shared" si="40"/>
        <v>5.5611429835E-4</v>
      </c>
      <c r="AI74" s="105">
        <f>AE74*'COVID-19'!D72*1000*Hospital!$AI$3/1000</f>
        <v>481.43725446215149</v>
      </c>
      <c r="AJ74" s="101">
        <f>AF74*'COVID-19'!D72*1000*Hospital!$AI$3/1000</f>
        <v>638.94748682394084</v>
      </c>
      <c r="AK74" s="101">
        <f>AG74*'COVID-19'!D72*1000*Hospital!$AI$3/1000</f>
        <v>444.42693030944554</v>
      </c>
      <c r="AL74" s="101">
        <f>AH74*'COVID-19'!D72*1000*Hospital!$AI$3/1000</f>
        <v>1333.2807909283372</v>
      </c>
      <c r="AM74" s="101">
        <f t="shared" si="41"/>
        <v>428.47915647131487</v>
      </c>
      <c r="AN74" s="101">
        <f t="shared" si="42"/>
        <v>568.66326327330728</v>
      </c>
      <c r="AO74" s="101">
        <f t="shared" si="43"/>
        <v>395.53996797540657</v>
      </c>
      <c r="AP74" s="101">
        <f t="shared" si="44"/>
        <v>1186.6199039262201</v>
      </c>
      <c r="AQ74" s="101">
        <f t="shared" si="24"/>
        <v>52.95809799083667</v>
      </c>
      <c r="AR74" s="101">
        <f t="shared" si="45"/>
        <v>70.284223550633484</v>
      </c>
      <c r="AS74" s="101">
        <f t="shared" si="46"/>
        <v>48.886962334039005</v>
      </c>
      <c r="AT74" s="101">
        <f t="shared" si="47"/>
        <v>146.66088700211708</v>
      </c>
      <c r="AU74" s="74"/>
      <c r="AV74" s="31"/>
    </row>
    <row r="75" spans="1:48" ht="15">
      <c r="A75" s="2" t="s">
        <v>93</v>
      </c>
      <c r="B75" s="72">
        <f>[1]Supplement!B6/[1]Supplement!$B$13*100</f>
        <v>1.0248480707684562</v>
      </c>
      <c r="C75" s="77">
        <v>50.832158500000006</v>
      </c>
      <c r="D75" s="31">
        <v>2</v>
      </c>
      <c r="E75" s="103">
        <f>$AW$13*1000000000*('COVID-19'!D73/'COVID-19'!$D$195)*$AW$9/'COVID-19'!D73/1000</f>
        <v>2.3019625858850177E-4</v>
      </c>
      <c r="F75" s="103">
        <f>$AW$14*1000000000*('COVID-19'!D73/'COVID-19'!$D$195)*$AW$9/'COVID-19'!D73/1000</f>
        <v>3.0550880626326819E-4</v>
      </c>
      <c r="G75" s="103">
        <f>0.25*'COVID-19'!D73*1000*$AW$9/'COVID-19'!D73/1000/$AW$15</f>
        <v>2.1249999999999999E-4</v>
      </c>
      <c r="H75" s="103">
        <f>0.75*'COVID-19'!D73*1000*$AW$9/'COVID-19'!D73/1000/$AW$15</f>
        <v>6.3750000000000015E-4</v>
      </c>
      <c r="I75" s="73">
        <v>86.3</v>
      </c>
      <c r="J75" s="160">
        <f t="shared" si="28"/>
        <v>1.0495603384734617E-4</v>
      </c>
      <c r="K75" s="160">
        <f t="shared" si="25"/>
        <v>1.3929415190083171E-4</v>
      </c>
      <c r="L75" s="160">
        <f t="shared" si="26"/>
        <v>9.688757466918749E-5</v>
      </c>
      <c r="M75" s="160">
        <f t="shared" si="27"/>
        <v>2.9066272400756252E-4</v>
      </c>
      <c r="N75" s="100">
        <f>J75*'COVID-19'!D73*1000*Hospital!$AI$3/1000</f>
        <v>5284.9719709377978</v>
      </c>
      <c r="O75" s="101">
        <f>K75*'COVID-19'!D73*1000*Hospital!$AI$3/1000</f>
        <v>7014.0387505702383</v>
      </c>
      <c r="P75" s="101">
        <f>L75*'COVID-19'!D73*1000*Hospital!$AI$3/1000</f>
        <v>4878.6915595872251</v>
      </c>
      <c r="Q75" s="101">
        <f>M75*'COVID-19'!D73*1000*Hospital!$AI$3/1000</f>
        <v>14636.074678761679</v>
      </c>
      <c r="R75" s="101">
        <f t="shared" si="29"/>
        <v>4069.428417622104</v>
      </c>
      <c r="S75" s="101">
        <f t="shared" si="30"/>
        <v>5400.809837939084</v>
      </c>
      <c r="T75" s="101">
        <f t="shared" si="31"/>
        <v>3756.5925008821632</v>
      </c>
      <c r="U75" s="101">
        <f t="shared" si="32"/>
        <v>11269.777502646493</v>
      </c>
      <c r="V75" s="101">
        <f t="shared" si="33"/>
        <v>1215.5435533156933</v>
      </c>
      <c r="W75" s="101">
        <f t="shared" si="34"/>
        <v>1613.2289126311548</v>
      </c>
      <c r="X75" s="101">
        <f t="shared" si="35"/>
        <v>1122.0990587050617</v>
      </c>
      <c r="Y75" s="101">
        <f t="shared" si="36"/>
        <v>3366.2971761151862</v>
      </c>
      <c r="Z75" s="102">
        <f>$AW$13*1000000000*('COVID-19'!D73/'COVID-19'!$D$195)*$AW$11/'COVID-19'!D73/1000</f>
        <v>2.9338738839711009E-4</v>
      </c>
      <c r="AA75" s="103">
        <f>$AW$14*1000000000*('COVID-19'!D73/'COVID-19'!$D$195)*$AW$11/'COVID-19'!D73/1000</f>
        <v>3.8937396876691043E-4</v>
      </c>
      <c r="AB75" s="103">
        <f>0.25*'COVID-19'!D73*1000*$AW$11/'COVID-19'!D73/1000/$AW$15</f>
        <v>2.7083333333333327E-4</v>
      </c>
      <c r="AC75" s="103">
        <f>0.75*'COVID-19'!D73*1000*$AW$11/'COVID-19'!D73/1000/$AW$15</f>
        <v>8.1249999999999996E-4</v>
      </c>
      <c r="AD75" s="73">
        <v>80</v>
      </c>
      <c r="AE75" s="104">
        <f t="shared" si="37"/>
        <v>1.2400231204557746E-4</v>
      </c>
      <c r="AF75" s="103">
        <f t="shared" si="38"/>
        <v>1.6457173786933968E-4</v>
      </c>
      <c r="AG75" s="103">
        <f t="shared" si="39"/>
        <v>1.1446967674999997E-4</v>
      </c>
      <c r="AH75" s="103">
        <f t="shared" si="40"/>
        <v>3.4340903025000002E-4</v>
      </c>
      <c r="AI75" s="105">
        <f>AE75*'COVID-19'!D73*1000*Hospital!$AI$3/1000</f>
        <v>6244.0311382719992</v>
      </c>
      <c r="AJ75" s="101">
        <f>AF75*'COVID-19'!D73*1000*Hospital!$AI$3/1000</f>
        <v>8286.8701299537042</v>
      </c>
      <c r="AK75" s="101">
        <f>AG75*'COVID-19'!D73*1000*Hospital!$AI$3/1000</f>
        <v>5764.0233816948557</v>
      </c>
      <c r="AL75" s="101">
        <f>AH75*'COVID-19'!D73*1000*Hospital!$AI$3/1000</f>
        <v>17292.070145084574</v>
      </c>
      <c r="AM75" s="101">
        <f t="shared" si="41"/>
        <v>5557.1877130620796</v>
      </c>
      <c r="AN75" s="101">
        <f t="shared" si="42"/>
        <v>7375.314415658796</v>
      </c>
      <c r="AO75" s="101">
        <f t="shared" si="43"/>
        <v>5129.9808097084215</v>
      </c>
      <c r="AP75" s="101">
        <f t="shared" si="44"/>
        <v>15389.942429125269</v>
      </c>
      <c r="AQ75" s="101">
        <f t="shared" si="24"/>
        <v>686.84342520991993</v>
      </c>
      <c r="AR75" s="101">
        <f t="shared" si="45"/>
        <v>911.55571429490749</v>
      </c>
      <c r="AS75" s="101">
        <f t="shared" si="46"/>
        <v>634.04257198643415</v>
      </c>
      <c r="AT75" s="101">
        <f t="shared" si="47"/>
        <v>1902.127715959303</v>
      </c>
      <c r="AU75" s="74"/>
      <c r="AV75" s="31"/>
    </row>
    <row r="76" spans="1:48" ht="15">
      <c r="A76" s="2" t="s">
        <v>94</v>
      </c>
      <c r="B76" s="72">
        <v>0</v>
      </c>
      <c r="C76" s="77">
        <v>3.2300000000000002E-9</v>
      </c>
      <c r="D76" s="31">
        <v>2</v>
      </c>
      <c r="E76" s="103">
        <f>$AW$13*1000000000*('COVID-19'!D74/'COVID-19'!$D$195)*$AW$9/'COVID-19'!D74/1000</f>
        <v>2.3019625858850177E-4</v>
      </c>
      <c r="F76" s="103">
        <f>$AW$14*1000000000*('COVID-19'!D74/'COVID-19'!$D$195)*$AW$9/'COVID-19'!D74/1000</f>
        <v>3.0550880626326813E-4</v>
      </c>
      <c r="G76" s="103">
        <f>0.25*'COVID-19'!D74*1000*$AW$9/'COVID-19'!D74/1000/$AW$15</f>
        <v>2.1250000000000002E-4</v>
      </c>
      <c r="H76" s="103">
        <f>0.75*'COVID-19'!D74*1000*$AW$9/'COVID-19'!D74/1000/$AW$15</f>
        <v>6.3749999999999994E-4</v>
      </c>
      <c r="I76" s="73">
        <v>86.3</v>
      </c>
      <c r="J76" s="160">
        <f t="shared" si="28"/>
        <v>3.9731874296542376E-6</v>
      </c>
      <c r="K76" s="160">
        <f t="shared" si="25"/>
        <v>5.2730820046200356E-6</v>
      </c>
      <c r="L76" s="160">
        <f t="shared" si="26"/>
        <v>3.6677500059234163E-6</v>
      </c>
      <c r="M76" s="160">
        <f t="shared" si="27"/>
        <v>1.1003250017770248E-5</v>
      </c>
      <c r="N76" s="100">
        <f>J76*'COVID-19'!D74*1000*Hospital!$AI$3/1000</f>
        <v>74.198639320278829</v>
      </c>
      <c r="O76" s="101">
        <f>K76*'COVID-19'!D74*1000*Hospital!$AI$3/1000</f>
        <v>98.473962453138924</v>
      </c>
      <c r="P76" s="101">
        <f>L76*'COVID-19'!D74*1000*Hospital!$AI$3/1000</f>
        <v>68.494644318892597</v>
      </c>
      <c r="Q76" s="101">
        <f>M76*'COVID-19'!D74*1000*Hospital!$AI$3/1000</f>
        <v>205.48393295667779</v>
      </c>
      <c r="R76" s="101">
        <f t="shared" si="29"/>
        <v>57.132952276614695</v>
      </c>
      <c r="S76" s="101">
        <f t="shared" si="30"/>
        <v>75.824951088916976</v>
      </c>
      <c r="T76" s="101">
        <f t="shared" si="31"/>
        <v>52.740876125547302</v>
      </c>
      <c r="U76" s="101">
        <f t="shared" si="32"/>
        <v>158.22262837664189</v>
      </c>
      <c r="V76" s="101">
        <f t="shared" si="33"/>
        <v>17.065687043664131</v>
      </c>
      <c r="W76" s="101">
        <f t="shared" si="34"/>
        <v>22.649011364221952</v>
      </c>
      <c r="X76" s="101">
        <f t="shared" si="35"/>
        <v>15.753768193345298</v>
      </c>
      <c r="Y76" s="101">
        <f t="shared" si="36"/>
        <v>47.261304580035898</v>
      </c>
      <c r="Z76" s="102">
        <f>$AW$13*1000000000*('COVID-19'!D74/'COVID-19'!$D$195)*$AW$11/'COVID-19'!D74/1000</f>
        <v>2.9338738839711003E-4</v>
      </c>
      <c r="AA76" s="103">
        <f>$AW$14*1000000000*('COVID-19'!D74/'COVID-19'!$D$195)*$AW$11/'COVID-19'!D74/1000</f>
        <v>3.8937396876691037E-4</v>
      </c>
      <c r="AB76" s="103">
        <f>0.25*'COVID-19'!D74*1000*$AW$11/'COVID-19'!D74/1000/$AW$15</f>
        <v>2.7083333333333332E-4</v>
      </c>
      <c r="AC76" s="103">
        <f>0.75*'COVID-19'!D74*1000*$AW$11/'COVID-19'!D74/1000/$AW$15</f>
        <v>8.1249999999999985E-4</v>
      </c>
      <c r="AD76" s="73">
        <v>80</v>
      </c>
      <c r="AE76" s="104">
        <f t="shared" si="37"/>
        <v>4.6941982219348907E-6</v>
      </c>
      <c r="AF76" s="103">
        <f t="shared" si="38"/>
        <v>6.2299835103319897E-6</v>
      </c>
      <c r="AG76" s="103">
        <f t="shared" si="39"/>
        <v>4.3333333403316667E-6</v>
      </c>
      <c r="AH76" s="103">
        <f t="shared" si="40"/>
        <v>1.3000000020994997E-5</v>
      </c>
      <c r="AI76" s="105">
        <f>AE76*'COVID-19'!D74*1000*Hospital!$AI$3/1000</f>
        <v>87.663400464737663</v>
      </c>
      <c r="AJ76" s="101">
        <f>AF76*'COVID-19'!D74*1000*Hospital!$AI$3/1000</f>
        <v>116.34394491543917</v>
      </c>
      <c r="AK76" s="101">
        <f>AG76*'COVID-19'!D74*1000*Hospital!$AI$3/1000</f>
        <v>80.924306559026078</v>
      </c>
      <c r="AL76" s="101">
        <f>AH76*'COVID-19'!D74*1000*Hospital!$AI$3/1000</f>
        <v>242.77291967707822</v>
      </c>
      <c r="AM76" s="101">
        <f t="shared" si="41"/>
        <v>78.020426413616519</v>
      </c>
      <c r="AN76" s="101">
        <f t="shared" si="42"/>
        <v>103.54611097474086</v>
      </c>
      <c r="AO76" s="101">
        <f t="shared" si="43"/>
        <v>72.022632837533209</v>
      </c>
      <c r="AP76" s="101">
        <f t="shared" si="44"/>
        <v>216.06789851259961</v>
      </c>
      <c r="AQ76" s="101">
        <f t="shared" si="24"/>
        <v>9.6429740511211435</v>
      </c>
      <c r="AR76" s="101">
        <f t="shared" si="45"/>
        <v>12.797833940698307</v>
      </c>
      <c r="AS76" s="101">
        <f t="shared" si="46"/>
        <v>8.9016737214928678</v>
      </c>
      <c r="AT76" s="101">
        <f t="shared" si="47"/>
        <v>26.705021164478602</v>
      </c>
      <c r="AU76" s="74"/>
      <c r="AV76" s="31"/>
    </row>
    <row r="77" spans="1:48" ht="15">
      <c r="A77" s="2" t="s">
        <v>95</v>
      </c>
      <c r="B77" s="72">
        <v>0</v>
      </c>
      <c r="C77" s="77">
        <v>81.019702600000002</v>
      </c>
      <c r="D77" s="31">
        <v>2</v>
      </c>
      <c r="E77" s="103">
        <f>$AW$13*1000000000*('COVID-19'!D75/'COVID-19'!$D$195)*$AW$9/'COVID-19'!D75/1000</f>
        <v>2.3019625858850174E-4</v>
      </c>
      <c r="F77" s="103">
        <f>$AW$14*1000000000*('COVID-19'!D75/'COVID-19'!$D$195)*$AW$9/'COVID-19'!D75/1000</f>
        <v>3.0550880626326819E-4</v>
      </c>
      <c r="G77" s="103">
        <f>0.25*'COVID-19'!D75*1000*$AW$9/'COVID-19'!D75/1000/$AW$15</f>
        <v>2.1249999999999999E-4</v>
      </c>
      <c r="H77" s="103">
        <f>0.75*'COVID-19'!D75*1000*$AW$9/'COVID-19'!D75/1000/$AW$15</f>
        <v>6.3750000000000015E-4</v>
      </c>
      <c r="I77" s="73">
        <v>86.3</v>
      </c>
      <c r="J77" s="160">
        <f t="shared" si="28"/>
        <v>1.6492641912562044E-4</v>
      </c>
      <c r="K77" s="160">
        <f t="shared" si="25"/>
        <v>2.188848495509846E-4</v>
      </c>
      <c r="L77" s="160">
        <f t="shared" si="26"/>
        <v>1.5224775710557498E-4</v>
      </c>
      <c r="M77" s="160">
        <f t="shared" si="27"/>
        <v>4.5674327131672501E-4</v>
      </c>
      <c r="N77" s="100">
        <f>J77*'COVID-19'!D75*1000*Hospital!$AI$3/1000</f>
        <v>3.3394781280435284</v>
      </c>
      <c r="O77" s="101">
        <f>K77*'COVID-19'!D75*1000*Hospital!$AI$3/1000</f>
        <v>4.4320441291995554</v>
      </c>
      <c r="P77" s="101">
        <f>L77*'COVID-19'!D75*1000*Hospital!$AI$3/1000</f>
        <v>3.0827568899709998</v>
      </c>
      <c r="Q77" s="101">
        <f>M77*'COVID-19'!D75*1000*Hospital!$AI$3/1000</f>
        <v>9.2482706699130031</v>
      </c>
      <c r="R77" s="101">
        <f t="shared" si="29"/>
        <v>2.5713981585935168</v>
      </c>
      <c r="S77" s="101">
        <f t="shared" si="30"/>
        <v>3.412673979483658</v>
      </c>
      <c r="T77" s="101">
        <f t="shared" si="31"/>
        <v>2.3737228052776698</v>
      </c>
      <c r="U77" s="101">
        <f t="shared" si="32"/>
        <v>7.1211684158330124</v>
      </c>
      <c r="V77" s="101">
        <f t="shared" si="33"/>
        <v>0.76807996945001156</v>
      </c>
      <c r="W77" s="101">
        <f t="shared" si="34"/>
        <v>1.0193701497158978</v>
      </c>
      <c r="X77" s="101">
        <f t="shared" si="35"/>
        <v>0.70903408469333007</v>
      </c>
      <c r="Y77" s="101">
        <f t="shared" si="36"/>
        <v>2.1271022540799907</v>
      </c>
      <c r="Z77" s="102">
        <f>$AW$13*1000000000*('COVID-19'!D75/'COVID-19'!$D$195)*$AW$11/'COVID-19'!D75/1000</f>
        <v>2.9338738839711003E-4</v>
      </c>
      <c r="AA77" s="103">
        <f>$AW$14*1000000000*('COVID-19'!D75/'COVID-19'!$D$195)*$AW$11/'COVID-19'!D75/1000</f>
        <v>3.8937396876691043E-4</v>
      </c>
      <c r="AB77" s="103">
        <f>0.25*'COVID-19'!D75*1000*$AW$11/'COVID-19'!D75/1000/$AW$15</f>
        <v>2.7083333333333332E-4</v>
      </c>
      <c r="AC77" s="103">
        <f>0.75*'COVID-19'!D75*1000*$AW$11/'COVID-19'!D75/1000/$AW$15</f>
        <v>8.1249999999999996E-4</v>
      </c>
      <c r="AD77" s="73">
        <v>80</v>
      </c>
      <c r="AE77" s="104">
        <f t="shared" si="37"/>
        <v>1.9485546985055011E-4</v>
      </c>
      <c r="AF77" s="103">
        <f t="shared" si="38"/>
        <v>2.5860568869768473E-4</v>
      </c>
      <c r="AG77" s="103">
        <f t="shared" si="39"/>
        <v>1.7987602230000002E-4</v>
      </c>
      <c r="AH77" s="103">
        <f t="shared" si="40"/>
        <v>5.3962806689999998E-4</v>
      </c>
      <c r="AI77" s="105">
        <f>AE77*'COVID-19'!D75*1000*Hospital!$AI$3/1000</f>
        <v>3.9454902564756655</v>
      </c>
      <c r="AJ77" s="101">
        <f>AF77*'COVID-19'!D75*1000*Hospital!$AI$3/1000</f>
        <v>5.2363232390061318</v>
      </c>
      <c r="AK77" s="101">
        <f>AG77*'COVID-19'!D75*1000*Hospital!$AI$3/1000</f>
        <v>3.6421820434528902</v>
      </c>
      <c r="AL77" s="101">
        <f>AH77*'COVID-19'!D75*1000*Hospital!$AI$3/1000</f>
        <v>10.92654613035867</v>
      </c>
      <c r="AM77" s="101">
        <f t="shared" si="41"/>
        <v>3.5114863282633424</v>
      </c>
      <c r="AN77" s="101">
        <f t="shared" si="42"/>
        <v>4.6603276827154572</v>
      </c>
      <c r="AO77" s="101">
        <f t="shared" si="43"/>
        <v>3.2415420186730723</v>
      </c>
      <c r="AP77" s="101">
        <f t="shared" si="44"/>
        <v>9.7246260560192166</v>
      </c>
      <c r="AQ77" s="101">
        <f t="shared" si="24"/>
        <v>0.43400392821232325</v>
      </c>
      <c r="AR77" s="101">
        <f t="shared" si="45"/>
        <v>0.57599555629067456</v>
      </c>
      <c r="AS77" s="101">
        <f t="shared" si="46"/>
        <v>0.40064002477981797</v>
      </c>
      <c r="AT77" s="101">
        <f t="shared" si="47"/>
        <v>1.2019200743394536</v>
      </c>
      <c r="AU77" s="74"/>
      <c r="AV77" s="31"/>
    </row>
    <row r="78" spans="1:48" ht="15">
      <c r="A78" s="2" t="s">
        <v>96</v>
      </c>
      <c r="B78" s="72">
        <v>0</v>
      </c>
      <c r="C78" s="77">
        <v>0.1123642</v>
      </c>
      <c r="D78" s="31">
        <v>2</v>
      </c>
      <c r="E78" s="103">
        <f>$AW$13*1000000000*('COVID-19'!D76/'COVID-19'!$D$195)*$AW$9/'COVID-19'!D76/1000</f>
        <v>2.3019625858850177E-4</v>
      </c>
      <c r="F78" s="103">
        <f>$AW$14*1000000000*('COVID-19'!D76/'COVID-19'!$D$195)*$AW$9/'COVID-19'!D76/1000</f>
        <v>3.0550880626326813E-4</v>
      </c>
      <c r="G78" s="103">
        <f>0.25*'COVID-19'!D76*1000*$AW$9/'COVID-19'!D76/1000/$AW$15</f>
        <v>2.1250000000000002E-4</v>
      </c>
      <c r="H78" s="103">
        <f>0.75*'COVID-19'!D76*1000*$AW$9/'COVID-19'!D76/1000/$AW$15</f>
        <v>6.3749999999999994E-4</v>
      </c>
      <c r="I78" s="73">
        <v>86.3</v>
      </c>
      <c r="J78" s="160">
        <f t="shared" si="28"/>
        <v>4.1964094363686144E-6</v>
      </c>
      <c r="K78" s="160">
        <f t="shared" si="25"/>
        <v>5.5693348161173237E-6</v>
      </c>
      <c r="L78" s="160">
        <f t="shared" si="26"/>
        <v>3.8738118972750006E-6</v>
      </c>
      <c r="M78" s="160">
        <f t="shared" si="27"/>
        <v>1.1621435691824999E-5</v>
      </c>
      <c r="N78" s="100">
        <f>J78*'COVID-19'!D76*1000*Hospital!$AI$3/1000</f>
        <v>26.287385743073305</v>
      </c>
      <c r="O78" s="101">
        <f>K78*'COVID-19'!D76*1000*Hospital!$AI$3/1000</f>
        <v>34.887742691355484</v>
      </c>
      <c r="P78" s="101">
        <f>L78*'COVID-19'!D76*1000*Hospital!$AI$3/1000</f>
        <v>24.266551961596917</v>
      </c>
      <c r="Q78" s="101">
        <f>M78*'COVID-19'!D76*1000*Hospital!$AI$3/1000</f>
        <v>72.79965588479071</v>
      </c>
      <c r="R78" s="101">
        <f t="shared" si="29"/>
        <v>20.241287022166446</v>
      </c>
      <c r="S78" s="101">
        <f t="shared" si="30"/>
        <v>26.86356187234372</v>
      </c>
      <c r="T78" s="101">
        <f t="shared" si="31"/>
        <v>18.685245010429625</v>
      </c>
      <c r="U78" s="101">
        <f t="shared" si="32"/>
        <v>56.055735031288847</v>
      </c>
      <c r="V78" s="101">
        <f t="shared" si="33"/>
        <v>6.0460987209068602</v>
      </c>
      <c r="W78" s="101">
        <f t="shared" si="34"/>
        <v>8.0241808190117609</v>
      </c>
      <c r="X78" s="101">
        <f t="shared" si="35"/>
        <v>5.5813069511672913</v>
      </c>
      <c r="Y78" s="101">
        <f t="shared" si="36"/>
        <v>16.743920853501862</v>
      </c>
      <c r="Z78" s="102">
        <f>$AW$13*1000000000*('COVID-19'!D76/'COVID-19'!$D$195)*$AW$11/'COVID-19'!D76/1000</f>
        <v>2.9338738839711009E-4</v>
      </c>
      <c r="AA78" s="103">
        <f>$AW$14*1000000000*('COVID-19'!D76/'COVID-19'!$D$195)*$AW$11/'COVID-19'!D76/1000</f>
        <v>3.8937396876691037E-4</v>
      </c>
      <c r="AB78" s="103">
        <f>0.25*'COVID-19'!D76*1000*$AW$11/'COVID-19'!D76/1000/$AW$15</f>
        <v>2.7083333333333332E-4</v>
      </c>
      <c r="AC78" s="103">
        <f>0.75*'COVID-19'!D76*1000*$AW$11/'COVID-19'!D76/1000/$AW$15</f>
        <v>8.1249999999999996E-4</v>
      </c>
      <c r="AD78" s="73">
        <v>80</v>
      </c>
      <c r="AE78" s="104">
        <f t="shared" si="37"/>
        <v>4.9579281278524062E-6</v>
      </c>
      <c r="AF78" s="103">
        <f t="shared" si="38"/>
        <v>6.5799970562811175E-6</v>
      </c>
      <c r="AG78" s="103">
        <f t="shared" si="39"/>
        <v>4.5767891000000006E-6</v>
      </c>
      <c r="AH78" s="103">
        <f t="shared" si="40"/>
        <v>1.3730367300000001E-5</v>
      </c>
      <c r="AI78" s="105">
        <f>AE78*'COVID-19'!D76*1000*Hospital!$AI$3/1000</f>
        <v>31.057734274869055</v>
      </c>
      <c r="AJ78" s="101">
        <f>AF78*'COVID-19'!D76*1000*Hospital!$AI$3/1000</f>
        <v>41.218790356269388</v>
      </c>
      <c r="AK78" s="101">
        <f>AG78*'COVID-19'!D76*1000*Hospital!$AI$3/1000</f>
        <v>28.670181582783254</v>
      </c>
      <c r="AL78" s="101">
        <f>AH78*'COVID-19'!D76*1000*Hospital!$AI$3/1000</f>
        <v>86.010544748349758</v>
      </c>
      <c r="AM78" s="101">
        <f t="shared" si="41"/>
        <v>27.64138350463346</v>
      </c>
      <c r="AN78" s="101">
        <f t="shared" si="42"/>
        <v>36.684723417079752</v>
      </c>
      <c r="AO78" s="101">
        <f t="shared" si="43"/>
        <v>25.516461608677094</v>
      </c>
      <c r="AP78" s="101">
        <f t="shared" si="44"/>
        <v>76.549384826031286</v>
      </c>
      <c r="AQ78" s="101">
        <f t="shared" si="24"/>
        <v>3.4163507702355962</v>
      </c>
      <c r="AR78" s="101">
        <f t="shared" si="45"/>
        <v>4.534066939189632</v>
      </c>
      <c r="AS78" s="101">
        <f t="shared" si="46"/>
        <v>3.1537199741061581</v>
      </c>
      <c r="AT78" s="101">
        <f t="shared" si="47"/>
        <v>9.4611599223184744</v>
      </c>
      <c r="AU78" s="74"/>
      <c r="AV78" s="31"/>
    </row>
    <row r="79" spans="1:48" ht="15">
      <c r="A79" s="2" t="s">
        <v>97</v>
      </c>
      <c r="B79" s="72">
        <v>0</v>
      </c>
      <c r="C79" s="77">
        <v>9.4800000000000002E-8</v>
      </c>
      <c r="D79" s="31">
        <v>2</v>
      </c>
      <c r="E79" s="103">
        <f>$AW$13*1000000000*('COVID-19'!D77/'COVID-19'!$D$195)*$AW$9/'COVID-19'!D77/1000</f>
        <v>2.301962585885018E-4</v>
      </c>
      <c r="F79" s="103">
        <f>$AW$14*1000000000*('COVID-19'!D77/'COVID-19'!$D$195)*$AW$9/'COVID-19'!D77/1000</f>
        <v>3.0550880626326819E-4</v>
      </c>
      <c r="G79" s="103">
        <f>0.25*'COVID-19'!D77*1000*$AW$9/'COVID-19'!D77/1000/$AW$15</f>
        <v>2.1250000000000002E-4</v>
      </c>
      <c r="H79" s="103">
        <f>0.75*'COVID-19'!D77*1000*$AW$9/'COVID-19'!D77/1000/$AW$15</f>
        <v>6.3750000000000005E-4</v>
      </c>
      <c r="I79" s="73">
        <v>86.3</v>
      </c>
      <c r="J79" s="160">
        <f t="shared" si="28"/>
        <v>3.9731876115666256E-6</v>
      </c>
      <c r="K79" s="160">
        <f t="shared" si="25"/>
        <v>5.2730822460480959E-6</v>
      </c>
      <c r="L79" s="160">
        <f t="shared" si="26"/>
        <v>3.6677501738513505E-6</v>
      </c>
      <c r="M79" s="160">
        <f t="shared" si="27"/>
        <v>1.1003250521554052E-5</v>
      </c>
      <c r="N79" s="100">
        <f>J79*'COVID-19'!D77*1000*Hospital!$AI$3/1000</f>
        <v>0.13556505005740013</v>
      </c>
      <c r="O79" s="101">
        <f>K79*'COVID-19'!D77*1000*Hospital!$AI$3/1000</f>
        <v>0.17991741858885815</v>
      </c>
      <c r="P79" s="101">
        <f>L79*'COVID-19'!D77*1000*Hospital!$AI$3/1000</f>
        <v>0.12514353323480321</v>
      </c>
      <c r="Q79" s="101">
        <f>M79*'COVID-19'!D77*1000*Hospital!$AI$3/1000</f>
        <v>0.37543059970440962</v>
      </c>
      <c r="R79" s="101">
        <f t="shared" si="29"/>
        <v>0.1043850885441981</v>
      </c>
      <c r="S79" s="101">
        <f t="shared" si="30"/>
        <v>0.13853641231342079</v>
      </c>
      <c r="T79" s="101">
        <f t="shared" si="31"/>
        <v>9.6360520590798457E-2</v>
      </c>
      <c r="U79" s="101">
        <f t="shared" si="32"/>
        <v>0.28908156177239541</v>
      </c>
      <c r="V79" s="101">
        <f t="shared" si="33"/>
        <v>3.1179961513202032E-2</v>
      </c>
      <c r="W79" s="101">
        <f t="shared" si="34"/>
        <v>4.1381006275437372E-2</v>
      </c>
      <c r="X79" s="101">
        <f t="shared" si="35"/>
        <v>2.8783012644004735E-2</v>
      </c>
      <c r="Y79" s="101">
        <f t="shared" si="36"/>
        <v>8.6349037932014205E-2</v>
      </c>
      <c r="Z79" s="102">
        <f>$AW$13*1000000000*('COVID-19'!D77/'COVID-19'!$D$195)*$AW$11/'COVID-19'!D77/1000</f>
        <v>2.9338738839711014E-4</v>
      </c>
      <c r="AA79" s="103">
        <f>$AW$14*1000000000*('COVID-19'!D77/'COVID-19'!$D$195)*$AW$11/'COVID-19'!D77/1000</f>
        <v>3.8937396876691037E-4</v>
      </c>
      <c r="AB79" s="103">
        <f>0.25*'COVID-19'!D77*1000*$AW$11/'COVID-19'!D77/1000/$AW$15</f>
        <v>2.7083333333333332E-4</v>
      </c>
      <c r="AC79" s="103">
        <f>0.75*'COVID-19'!D77*1000*$AW$11/'COVID-19'!D77/1000/$AW$15</f>
        <v>8.1249999999999985E-4</v>
      </c>
      <c r="AD79" s="73">
        <v>80</v>
      </c>
      <c r="AE79" s="104">
        <f t="shared" si="37"/>
        <v>4.6941984368587581E-6</v>
      </c>
      <c r="AF79" s="103">
        <f t="shared" si="38"/>
        <v>6.2299837955717848E-6</v>
      </c>
      <c r="AG79" s="103">
        <f t="shared" si="39"/>
        <v>4.333333538733334E-6</v>
      </c>
      <c r="AH79" s="103">
        <f t="shared" si="40"/>
        <v>1.3000000616199999E-5</v>
      </c>
      <c r="AI79" s="105">
        <f>AE79*'COVID-19'!D77*1000*Hospital!$AI$3/1000</f>
        <v>0.16016591922806458</v>
      </c>
      <c r="AJ79" s="101">
        <f>AF79*'COVID-19'!D77*1000*Hospital!$AI$3/1000</f>
        <v>0.212566872665363</v>
      </c>
      <c r="AK79" s="101">
        <f>AG79*'COVID-19'!D77*1000*Hospital!$AI$3/1000</f>
        <v>0.14785321900824228</v>
      </c>
      <c r="AL79" s="101">
        <f>AH79*'COVID-19'!D77*1000*Hospital!$AI$3/1000</f>
        <v>0.44355965702472666</v>
      </c>
      <c r="AM79" s="101">
        <f t="shared" si="41"/>
        <v>0.14254766811297748</v>
      </c>
      <c r="AN79" s="101">
        <f t="shared" si="42"/>
        <v>0.18918451667217309</v>
      </c>
      <c r="AO79" s="101">
        <f t="shared" si="43"/>
        <v>0.13158936491733564</v>
      </c>
      <c r="AP79" s="101">
        <f t="shared" si="44"/>
        <v>0.39476809475200675</v>
      </c>
      <c r="AQ79" s="101">
        <f t="shared" si="24"/>
        <v>1.7618251115087104E-2</v>
      </c>
      <c r="AR79" s="101">
        <f t="shared" si="45"/>
        <v>2.338235599318993E-2</v>
      </c>
      <c r="AS79" s="101">
        <f t="shared" si="46"/>
        <v>1.6263854090906651E-2</v>
      </c>
      <c r="AT79" s="101">
        <f t="shared" si="47"/>
        <v>4.8791562272719934E-2</v>
      </c>
      <c r="AU79" s="74"/>
      <c r="AV79" s="31"/>
    </row>
    <row r="80" spans="1:48" ht="15">
      <c r="A80" s="2" t="s">
        <v>98</v>
      </c>
      <c r="B80" s="72">
        <v>0</v>
      </c>
      <c r="C80" s="77">
        <v>7.3899999999999995E-9</v>
      </c>
      <c r="D80" s="31">
        <v>2</v>
      </c>
      <c r="E80" s="103">
        <f>$AW$13*1000000000*('COVID-19'!D78/'COVID-19'!$D$195)*$AW$9/'COVID-19'!D78/1000</f>
        <v>2.3019625858850177E-4</v>
      </c>
      <c r="F80" s="103">
        <f>$AW$14*1000000000*('COVID-19'!D78/'COVID-19'!$D$195)*$AW$9/'COVID-19'!D78/1000</f>
        <v>3.0550880626326819E-4</v>
      </c>
      <c r="G80" s="103">
        <f>0.25*'COVID-19'!D78*1000*$AW$9/'COVID-19'!D78/1000/$AW$15</f>
        <v>2.1249999999999999E-4</v>
      </c>
      <c r="H80" s="103">
        <f>0.75*'COVID-19'!D78*1000*$AW$9/'COVID-19'!D78/1000/$AW$15</f>
        <v>6.3749999999999994E-4</v>
      </c>
      <c r="I80" s="73">
        <v>86.3</v>
      </c>
      <c r="J80" s="160">
        <f t="shared" si="28"/>
        <v>3.9731874379184679E-6</v>
      </c>
      <c r="K80" s="160">
        <f t="shared" si="25"/>
        <v>5.2730820155880476E-6</v>
      </c>
      <c r="L80" s="160">
        <f t="shared" si="26"/>
        <v>3.6677500135523359E-6</v>
      </c>
      <c r="M80" s="160">
        <f t="shared" si="27"/>
        <v>1.1003250040657007E-5</v>
      </c>
      <c r="N80" s="100">
        <f>J80*'COVID-19'!D78*1000*Hospital!$AI$3/1000</f>
        <v>0.268682505473616</v>
      </c>
      <c r="O80" s="101">
        <f>K80*'COVID-19'!D78*1000*Hospital!$AI$3/1000</f>
        <v>0.35658647110248293</v>
      </c>
      <c r="P80" s="101">
        <f>L80*'COVID-19'!D78*1000*Hospital!$AI$3/1000</f>
        <v>0.24802762982871207</v>
      </c>
      <c r="Q80" s="101">
        <f>M80*'COVID-19'!D78*1000*Hospital!$AI$3/1000</f>
        <v>0.74408288948613621</v>
      </c>
      <c r="R80" s="101">
        <f t="shared" si="29"/>
        <v>0.20688552921468431</v>
      </c>
      <c r="S80" s="101">
        <f t="shared" si="30"/>
        <v>0.27457158274891186</v>
      </c>
      <c r="T80" s="101">
        <f t="shared" si="31"/>
        <v>0.19098127496810829</v>
      </c>
      <c r="U80" s="101">
        <f t="shared" si="32"/>
        <v>0.57294382490432494</v>
      </c>
      <c r="V80" s="101">
        <f t="shared" si="33"/>
        <v>6.1796976258931678E-2</v>
      </c>
      <c r="W80" s="101">
        <f t="shared" si="34"/>
        <v>8.2014888353571069E-2</v>
      </c>
      <c r="X80" s="101">
        <f t="shared" si="35"/>
        <v>5.7046354860603776E-2</v>
      </c>
      <c r="Y80" s="101">
        <f t="shared" si="36"/>
        <v>0.17113906458181133</v>
      </c>
      <c r="Z80" s="102">
        <f>$AW$13*1000000000*('COVID-19'!D78/'COVID-19'!$D$195)*$AW$11/'COVID-19'!D78/1000</f>
        <v>2.9338738839711003E-4</v>
      </c>
      <c r="AA80" s="103">
        <f>$AW$14*1000000000*('COVID-19'!D78/'COVID-19'!$D$195)*$AW$11/'COVID-19'!D78/1000</f>
        <v>3.8937396876691043E-4</v>
      </c>
      <c r="AB80" s="103">
        <f>0.25*'COVID-19'!D78*1000*$AW$11/'COVID-19'!D78/1000/$AW$15</f>
        <v>2.7083333333333327E-4</v>
      </c>
      <c r="AC80" s="103">
        <f>0.75*'COVID-19'!D78*1000*$AW$11/'COVID-19'!D78/1000/$AW$15</f>
        <v>8.1249999999999996E-4</v>
      </c>
      <c r="AD80" s="73">
        <v>80</v>
      </c>
      <c r="AE80" s="104">
        <f t="shared" si="37"/>
        <v>4.6941982316988233E-6</v>
      </c>
      <c r="AF80" s="103">
        <f t="shared" si="38"/>
        <v>6.2299835232903554E-6</v>
      </c>
      <c r="AG80" s="103">
        <f t="shared" si="39"/>
        <v>4.3333333493449993E-6</v>
      </c>
      <c r="AH80" s="103">
        <f t="shared" si="40"/>
        <v>1.3000000048035E-5</v>
      </c>
      <c r="AI80" s="105">
        <f>AE80*'COVID-19'!D78*1000*Hospital!$AI$3/1000</f>
        <v>0.31744008099034454</v>
      </c>
      <c r="AJ80" s="101">
        <f>AF80*'COVID-19'!D78*1000*Hospital!$AI$3/1000</f>
        <v>0.42129590115032162</v>
      </c>
      <c r="AK80" s="101">
        <f>AG80*'COVID-19'!D78*1000*Hospital!$AI$3/1000</f>
        <v>0.29303698341610496</v>
      </c>
      <c r="AL80" s="101">
        <f>AH80*'COVID-19'!D78*1000*Hospital!$AI$3/1000</f>
        <v>0.87911095024831498</v>
      </c>
      <c r="AM80" s="101">
        <f t="shared" si="41"/>
        <v>0.28252167208140666</v>
      </c>
      <c r="AN80" s="101">
        <f t="shared" si="42"/>
        <v>0.37495335202378627</v>
      </c>
      <c r="AO80" s="101">
        <f t="shared" si="43"/>
        <v>0.26080291524033344</v>
      </c>
      <c r="AP80" s="101">
        <f t="shared" si="44"/>
        <v>0.78240874572100039</v>
      </c>
      <c r="AQ80" s="101">
        <f t="shared" si="24"/>
        <v>3.4918408908937902E-2</v>
      </c>
      <c r="AR80" s="101">
        <f t="shared" si="45"/>
        <v>4.6342549126535376E-2</v>
      </c>
      <c r="AS80" s="101">
        <f t="shared" si="46"/>
        <v>3.2234068175771548E-2</v>
      </c>
      <c r="AT80" s="101">
        <f t="shared" si="47"/>
        <v>9.670220452731465E-2</v>
      </c>
      <c r="AU80" s="74"/>
      <c r="AV80" s="31"/>
    </row>
    <row r="81" spans="1:48" ht="15">
      <c r="A81" s="2" t="s">
        <v>99</v>
      </c>
      <c r="B81" s="72">
        <v>0</v>
      </c>
      <c r="C81" s="77">
        <v>17.782894799999998</v>
      </c>
      <c r="D81" s="31">
        <v>2</v>
      </c>
      <c r="E81" s="103">
        <f>$AW$13*1000000000*('COVID-19'!D79/'COVID-19'!$D$195)*$AW$9/'COVID-19'!D79/1000</f>
        <v>2.3019625858850177E-4</v>
      </c>
      <c r="F81" s="103">
        <f>$AW$14*1000000000*('COVID-19'!D79/'COVID-19'!$D$195)*$AW$9/'COVID-19'!D79/1000</f>
        <v>3.0550880626326813E-4</v>
      </c>
      <c r="G81" s="103">
        <f>0.25*'COVID-19'!D79*1000*$AW$9/'COVID-19'!D79/1000/$AW$15</f>
        <v>2.1250000000000002E-4</v>
      </c>
      <c r="H81" s="103">
        <f>0.75*'COVID-19'!D79*1000*$AW$9/'COVID-19'!D79/1000/$AW$15</f>
        <v>6.3750000000000005E-4</v>
      </c>
      <c r="I81" s="73">
        <v>86.3</v>
      </c>
      <c r="J81" s="160">
        <f t="shared" si="28"/>
        <v>3.9300574407295661E-5</v>
      </c>
      <c r="K81" s="160">
        <f t="shared" si="25"/>
        <v>5.2158413200349795E-5</v>
      </c>
      <c r="L81" s="160">
        <f t="shared" si="26"/>
        <v>3.6279356201349994E-5</v>
      </c>
      <c r="M81" s="160">
        <f t="shared" si="27"/>
        <v>1.0883806860404999E-4</v>
      </c>
      <c r="N81" s="100">
        <f>J81*'COVID-19'!D79*1000*Hospital!$AI$3/1000</f>
        <v>9.450857782456664</v>
      </c>
      <c r="O81" s="101">
        <f>K81*'COVID-19'!D79*1000*Hospital!$AI$3/1000</f>
        <v>12.542863628568435</v>
      </c>
      <c r="P81" s="101">
        <f>L81*'COVID-19'!D79*1000*Hospital!$AI$3/1000</f>
        <v>8.72432632522532</v>
      </c>
      <c r="Q81" s="101">
        <f>M81*'COVID-19'!D79*1000*Hospital!$AI$3/1000</f>
        <v>26.172978975675964</v>
      </c>
      <c r="R81" s="101">
        <f t="shared" si="29"/>
        <v>7.2771604924916309</v>
      </c>
      <c r="S81" s="101">
        <f t="shared" si="30"/>
        <v>9.6580049939976949</v>
      </c>
      <c r="T81" s="101">
        <f t="shared" si="31"/>
        <v>6.7177312704234966</v>
      </c>
      <c r="U81" s="101">
        <f t="shared" si="32"/>
        <v>20.153193811270491</v>
      </c>
      <c r="V81" s="101">
        <f t="shared" si="33"/>
        <v>2.1736972899650326</v>
      </c>
      <c r="W81" s="101">
        <f t="shared" si="34"/>
        <v>2.8848586345707399</v>
      </c>
      <c r="X81" s="101">
        <f t="shared" si="35"/>
        <v>2.0065950548018234</v>
      </c>
      <c r="Y81" s="101">
        <f t="shared" si="36"/>
        <v>6.0197851644054721</v>
      </c>
      <c r="Z81" s="102">
        <f>$AW$13*1000000000*('COVID-19'!D79/'COVID-19'!$D$195)*$AW$11/'COVID-19'!D79/1000</f>
        <v>2.9338738839711003E-4</v>
      </c>
      <c r="AA81" s="103">
        <f>$AW$14*1000000000*('COVID-19'!D79/'COVID-19'!$D$195)*$AW$11/'COVID-19'!D79/1000</f>
        <v>3.8937396876691032E-4</v>
      </c>
      <c r="AB81" s="103">
        <f>0.25*'COVID-19'!D79*1000*$AW$11/'COVID-19'!D79/1000/$AW$15</f>
        <v>2.7083333333333332E-4</v>
      </c>
      <c r="AC81" s="103">
        <f>0.75*'COVID-19'!D79*1000*$AW$11/'COVID-19'!D79/1000/$AW$15</f>
        <v>8.1249999999999996E-4</v>
      </c>
      <c r="AD81" s="73">
        <v>80</v>
      </c>
      <c r="AE81" s="104">
        <f t="shared" si="37"/>
        <v>4.6432414722454138E-5</v>
      </c>
      <c r="AF81" s="103">
        <f t="shared" si="38"/>
        <v>6.162355409579418E-5</v>
      </c>
      <c r="AG81" s="103">
        <f t="shared" si="39"/>
        <v>4.2862938733333333E-5</v>
      </c>
      <c r="AH81" s="103">
        <f t="shared" si="40"/>
        <v>1.2858881619999998E-4</v>
      </c>
      <c r="AI81" s="105">
        <f>AE81*'COVID-19'!D79*1000*Hospital!$AI$3/1000</f>
        <v>11.165896546196496</v>
      </c>
      <c r="AJ81" s="101">
        <f>AF81*'COVID-19'!D79*1000*Hospital!$AI$3/1000</f>
        <v>14.819005945642392</v>
      </c>
      <c r="AK81" s="101">
        <f>AG81*'COVID-19'!D79*1000*Hospital!$AI$3/1000</f>
        <v>10.307522071018033</v>
      </c>
      <c r="AL81" s="101">
        <f>AH81*'COVID-19'!D79*1000*Hospital!$AI$3/1000</f>
        <v>30.922566213054093</v>
      </c>
      <c r="AM81" s="101">
        <f t="shared" si="41"/>
        <v>9.9376479261148809</v>
      </c>
      <c r="AN81" s="101">
        <f t="shared" si="42"/>
        <v>13.188915291621729</v>
      </c>
      <c r="AO81" s="101">
        <f t="shared" si="43"/>
        <v>9.1736946432060495</v>
      </c>
      <c r="AP81" s="101">
        <f t="shared" si="44"/>
        <v>27.521083929618143</v>
      </c>
      <c r="AQ81" s="101">
        <f t="shared" si="24"/>
        <v>1.2282486200816145</v>
      </c>
      <c r="AR81" s="101">
        <f t="shared" si="45"/>
        <v>1.6300906540206632</v>
      </c>
      <c r="AS81" s="101">
        <f t="shared" si="46"/>
        <v>1.1338274278119835</v>
      </c>
      <c r="AT81" s="101">
        <f t="shared" si="47"/>
        <v>3.4014822834359499</v>
      </c>
      <c r="AU81" s="74"/>
      <c r="AV81" s="31"/>
    </row>
    <row r="82" spans="1:48" ht="15">
      <c r="A82" s="2" t="s">
        <v>100</v>
      </c>
      <c r="B82" s="72">
        <v>0</v>
      </c>
      <c r="C82" s="77">
        <v>24.900968800000001</v>
      </c>
      <c r="D82" s="31">
        <v>2</v>
      </c>
      <c r="E82" s="103">
        <f>$AW$13*1000000000*('COVID-19'!D80/'COVID-19'!$D$195)*$AW$9/'COVID-19'!D80/1000</f>
        <v>2.3019625858850177E-4</v>
      </c>
      <c r="F82" s="103">
        <f>$AW$14*1000000000*('COVID-19'!D80/'COVID-19'!$D$195)*$AW$9/'COVID-19'!D80/1000</f>
        <v>3.0550880626326819E-4</v>
      </c>
      <c r="G82" s="103">
        <f>0.25*'COVID-19'!D80*1000*$AW$9/'COVID-19'!D80/1000/$AW$15</f>
        <v>2.1250000000000002E-4</v>
      </c>
      <c r="H82" s="103">
        <f>0.75*'COVID-19'!D80*1000*$AW$9/'COVID-19'!D80/1000/$AW$15</f>
        <v>6.3750000000000005E-4</v>
      </c>
      <c r="I82" s="73">
        <v>86.3</v>
      </c>
      <c r="J82" s="160">
        <f t="shared" si="28"/>
        <v>5.3441295454532739E-5</v>
      </c>
      <c r="K82" s="160">
        <f t="shared" si="25"/>
        <v>7.0925507128517839E-5</v>
      </c>
      <c r="L82" s="160">
        <f t="shared" si="26"/>
        <v>4.9333014158100009E-5</v>
      </c>
      <c r="M82" s="160">
        <f t="shared" si="27"/>
        <v>1.4799904247430001E-4</v>
      </c>
      <c r="N82" s="100">
        <f>J82*'COVID-19'!D80*1000*Hospital!$AI$3/1000</f>
        <v>575.41609667876855</v>
      </c>
      <c r="O82" s="101">
        <f>K82*'COVID-19'!D80*1000*Hospital!$AI$3/1000</f>
        <v>763.67307565693329</v>
      </c>
      <c r="P82" s="101">
        <f>L82*'COVID-19'!D80*1000*Hospital!$AI$3/1000</f>
        <v>531.18118119729502</v>
      </c>
      <c r="Q82" s="101">
        <f>M82*'COVID-19'!D80*1000*Hospital!$AI$3/1000</f>
        <v>1593.5435435918846</v>
      </c>
      <c r="R82" s="101">
        <f t="shared" si="29"/>
        <v>443.07039444265183</v>
      </c>
      <c r="S82" s="101">
        <f t="shared" si="30"/>
        <v>588.02826825583861</v>
      </c>
      <c r="T82" s="101">
        <f t="shared" si="31"/>
        <v>409.00950952191715</v>
      </c>
      <c r="U82" s="101">
        <f t="shared" si="32"/>
        <v>1227.0285285657512</v>
      </c>
      <c r="V82" s="101">
        <f t="shared" si="33"/>
        <v>132.34570223611678</v>
      </c>
      <c r="W82" s="101">
        <f t="shared" si="34"/>
        <v>175.64480740109465</v>
      </c>
      <c r="X82" s="101">
        <f t="shared" si="35"/>
        <v>122.17167167537785</v>
      </c>
      <c r="Y82" s="101">
        <f t="shared" si="36"/>
        <v>366.51501502613348</v>
      </c>
      <c r="Z82" s="102">
        <f>$AW$13*1000000000*('COVID-19'!D80/'COVID-19'!$D$195)*$AW$11/'COVID-19'!D80/1000</f>
        <v>2.9338738839711003E-4</v>
      </c>
      <c r="AA82" s="103">
        <f>$AW$14*1000000000*('COVID-19'!D80/'COVID-19'!$D$195)*$AW$11/'COVID-19'!D80/1000</f>
        <v>3.8937396876691048E-4</v>
      </c>
      <c r="AB82" s="103">
        <f>0.25*'COVID-19'!D80*1000*$AW$11/'COVID-19'!D80/1000/$AW$15</f>
        <v>2.7083333333333332E-4</v>
      </c>
      <c r="AC82" s="103">
        <f>0.75*'COVID-19'!D80*1000*$AW$11/'COVID-19'!D80/1000/$AW$15</f>
        <v>8.1249999999999996E-4</v>
      </c>
      <c r="AD82" s="73">
        <v>80</v>
      </c>
      <c r="AE82" s="104">
        <f t="shared" si="37"/>
        <v>6.3139239852673116E-5</v>
      </c>
      <c r="AF82" s="103">
        <f t="shared" si="38"/>
        <v>8.379629588264668E-5</v>
      </c>
      <c r="AG82" s="103">
        <f t="shared" si="39"/>
        <v>5.828543240000001E-5</v>
      </c>
      <c r="AH82" s="103">
        <f t="shared" si="40"/>
        <v>1.748562972E-4</v>
      </c>
      <c r="AI82" s="105">
        <f>AE82*'COVID-19'!D80*1000*Hospital!$AI$3/1000</f>
        <v>679.83634442769085</v>
      </c>
      <c r="AJ82" s="101">
        <f>AF82*'COVID-19'!D80*1000*Hospital!$AI$3/1000</f>
        <v>902.25615009566582</v>
      </c>
      <c r="AK82" s="101">
        <f>AG82*'COVID-19'!D80*1000*Hospital!$AI$3/1000</f>
        <v>627.57415814098863</v>
      </c>
      <c r="AL82" s="101">
        <f>AH82*'COVID-19'!D80*1000*Hospital!$AI$3/1000</f>
        <v>1882.7224744229657</v>
      </c>
      <c r="AM82" s="101">
        <f t="shared" si="41"/>
        <v>605.05434654064481</v>
      </c>
      <c r="AN82" s="101">
        <f t="shared" si="42"/>
        <v>803.00797358514262</v>
      </c>
      <c r="AO82" s="101">
        <f t="shared" si="43"/>
        <v>558.54100074547989</v>
      </c>
      <c r="AP82" s="101">
        <f t="shared" si="44"/>
        <v>1675.6230022364396</v>
      </c>
      <c r="AQ82" s="101">
        <f t="shared" si="24"/>
        <v>74.781997887045989</v>
      </c>
      <c r="AR82" s="101">
        <f t="shared" si="45"/>
        <v>99.248176510523251</v>
      </c>
      <c r="AS82" s="101">
        <f t="shared" si="46"/>
        <v>69.033157395508752</v>
      </c>
      <c r="AT82" s="101">
        <f t="shared" si="47"/>
        <v>207.09947218652621</v>
      </c>
      <c r="AU82" s="74"/>
      <c r="AV82" s="31"/>
    </row>
    <row r="83" spans="1:48" ht="15">
      <c r="A83" s="2" t="s">
        <v>101</v>
      </c>
      <c r="B83" s="72">
        <v>0</v>
      </c>
      <c r="C83" s="77">
        <v>35.582251999999997</v>
      </c>
      <c r="D83" s="31">
        <v>2</v>
      </c>
      <c r="E83" s="103">
        <f>$AW$13*1000000000*('COVID-19'!D81/'COVID-19'!$D$195)*$AW$9/'COVID-19'!D81/1000</f>
        <v>2.301962585885018E-4</v>
      </c>
      <c r="F83" s="103">
        <f>$AW$14*1000000000*('COVID-19'!D81/'COVID-19'!$D$195)*$AW$9/'COVID-19'!D81/1000</f>
        <v>3.0550880626326819E-4</v>
      </c>
      <c r="G83" s="103">
        <f>0.25*'COVID-19'!D81*1000*$AW$9/'COVID-19'!D81/1000/$AW$15</f>
        <v>2.1250000000000004E-4</v>
      </c>
      <c r="H83" s="103">
        <f>0.75*'COVID-19'!D81*1000*$AW$9/'COVID-19'!D81/1000/$AW$15</f>
        <v>6.3750000000000005E-4</v>
      </c>
      <c r="I83" s="73">
        <v>86.3</v>
      </c>
      <c r="J83" s="160">
        <f t="shared" si="28"/>
        <v>7.4660665491671962E-5</v>
      </c>
      <c r="K83" s="160">
        <f t="shared" si="25"/>
        <v>9.9087148197121941E-5</v>
      </c>
      <c r="L83" s="160">
        <f t="shared" si="26"/>
        <v>6.8921152386500011E-5</v>
      </c>
      <c r="M83" s="160">
        <f t="shared" si="27"/>
        <v>2.0676345715950001E-4</v>
      </c>
      <c r="N83" s="100">
        <f>J83*'COVID-19'!D81*1000*Hospital!$AI$3/1000</f>
        <v>589.2822972807071</v>
      </c>
      <c r="O83" s="101">
        <f>K83*'COVID-19'!D81*1000*Hospital!$AI$3/1000</f>
        <v>782.07583519473258</v>
      </c>
      <c r="P83" s="101">
        <f>L83*'COVID-19'!D81*1000*Hospital!$AI$3/1000</f>
        <v>543.98142237401703</v>
      </c>
      <c r="Q83" s="101">
        <f>M83*'COVID-19'!D81*1000*Hospital!$AI$3/1000</f>
        <v>1631.9442671220511</v>
      </c>
      <c r="R83" s="101">
        <f t="shared" si="29"/>
        <v>453.74736890614446</v>
      </c>
      <c r="S83" s="101">
        <f t="shared" si="30"/>
        <v>602.19839309994404</v>
      </c>
      <c r="T83" s="101">
        <f t="shared" si="31"/>
        <v>418.86569522799311</v>
      </c>
      <c r="U83" s="101">
        <f t="shared" si="32"/>
        <v>1256.5970856839795</v>
      </c>
      <c r="V83" s="101">
        <f t="shared" si="33"/>
        <v>135.53492837456261</v>
      </c>
      <c r="W83" s="101">
        <f t="shared" si="34"/>
        <v>179.87744209478851</v>
      </c>
      <c r="X83" s="101">
        <f t="shared" si="35"/>
        <v>125.11572714602391</v>
      </c>
      <c r="Y83" s="101">
        <f t="shared" si="36"/>
        <v>375.3471814380718</v>
      </c>
      <c r="Z83" s="102">
        <f>$AW$13*1000000000*('COVID-19'!D81/'COVID-19'!$D$195)*$AW$11/'COVID-19'!D81/1000</f>
        <v>2.9338738839711003E-4</v>
      </c>
      <c r="AA83" s="103">
        <f>$AW$14*1000000000*('COVID-19'!D81/'COVID-19'!$D$195)*$AW$11/'COVID-19'!D81/1000</f>
        <v>3.8937396876691043E-4</v>
      </c>
      <c r="AB83" s="103">
        <f>0.25*'COVID-19'!D81*1000*$AW$11/'COVID-19'!D81/1000/$AW$15</f>
        <v>2.7083333333333332E-4</v>
      </c>
      <c r="AC83" s="103">
        <f>0.75*'COVID-19'!D81*1000*$AW$11/'COVID-19'!D81/1000/$AW$15</f>
        <v>8.1249999999999996E-4</v>
      </c>
      <c r="AD83" s="73">
        <v>80</v>
      </c>
      <c r="AE83" s="104">
        <f t="shared" si="37"/>
        <v>8.8209270114896523E-5</v>
      </c>
      <c r="AF83" s="103">
        <f t="shared" si="38"/>
        <v>1.1706840493150525E-4</v>
      </c>
      <c r="AG83" s="103">
        <f t="shared" si="39"/>
        <v>8.1428212666666673E-5</v>
      </c>
      <c r="AH83" s="103">
        <f t="shared" si="40"/>
        <v>2.4428463799999999E-4</v>
      </c>
      <c r="AI83" s="105">
        <f>AE83*'COVID-19'!D81*1000*Hospital!$AI$3/1000</f>
        <v>696.21883213134208</v>
      </c>
      <c r="AJ83" s="101">
        <f>AF83*'COVID-19'!D81*1000*Hospital!$AI$3/1000</f>
        <v>923.9984420540768</v>
      </c>
      <c r="AK83" s="101">
        <f>AG83*'COVID-19'!D81*1000*Hospital!$AI$3/1000</f>
        <v>642.69724770974221</v>
      </c>
      <c r="AL83" s="101">
        <f>AH83*'COVID-19'!D81*1000*Hospital!$AI$3/1000</f>
        <v>1928.0917431292269</v>
      </c>
      <c r="AM83" s="101">
        <f t="shared" si="41"/>
        <v>619.63476059689447</v>
      </c>
      <c r="AN83" s="101">
        <f t="shared" si="42"/>
        <v>822.35861342812825</v>
      </c>
      <c r="AO83" s="101">
        <f t="shared" si="43"/>
        <v>572.00055046167063</v>
      </c>
      <c r="AP83" s="101">
        <f t="shared" si="44"/>
        <v>1716.0016513850119</v>
      </c>
      <c r="AQ83" s="101">
        <f t="shared" si="24"/>
        <v>76.584071534447631</v>
      </c>
      <c r="AR83" s="101">
        <f t="shared" si="45"/>
        <v>101.63982862594845</v>
      </c>
      <c r="AS83" s="101">
        <f t="shared" si="46"/>
        <v>70.696697248071644</v>
      </c>
      <c r="AT83" s="101">
        <f t="shared" si="47"/>
        <v>212.09009174421496</v>
      </c>
      <c r="AU83" s="74"/>
      <c r="AV83" s="31"/>
    </row>
    <row r="84" spans="1:48" ht="15">
      <c r="A84" s="2" t="s">
        <v>102</v>
      </c>
      <c r="B84" s="72">
        <v>0</v>
      </c>
      <c r="C84" s="77">
        <v>83.543825800000008</v>
      </c>
      <c r="D84" s="31">
        <v>2</v>
      </c>
      <c r="E84" s="103">
        <f>$AW$13*1000000000*('COVID-19'!D82/'COVID-19'!$D$195)*$AW$9/'COVID-19'!D82/1000</f>
        <v>2.3019625858850174E-4</v>
      </c>
      <c r="F84" s="103">
        <f>$AW$14*1000000000*('COVID-19'!D82/'COVID-19'!$D$195)*$AW$9/'COVID-19'!D82/1000</f>
        <v>3.0550880626326813E-4</v>
      </c>
      <c r="G84" s="103">
        <f>0.25*'COVID-19'!D82*1000*$AW$9/'COVID-19'!D82/1000/$AW$15</f>
        <v>2.1250000000000002E-4</v>
      </c>
      <c r="H84" s="103">
        <f>0.75*'COVID-19'!D82*1000*$AW$9/'COVID-19'!D82/1000/$AW$15</f>
        <v>6.3750000000000015E-4</v>
      </c>
      <c r="I84" s="73">
        <v>86.3</v>
      </c>
      <c r="J84" s="160">
        <f t="shared" si="28"/>
        <v>1.699408264020915E-4</v>
      </c>
      <c r="K84" s="160">
        <f t="shared" si="25"/>
        <v>2.2553980385191878E-4</v>
      </c>
      <c r="L84" s="160">
        <f t="shared" si="26"/>
        <v>1.5687668353897501E-4</v>
      </c>
      <c r="M84" s="160">
        <f t="shared" si="27"/>
        <v>4.7063005061692508E-4</v>
      </c>
      <c r="N84" s="100">
        <f>J84*'COVID-19'!D82*1000*Hospital!$AI$3/1000</f>
        <v>201.00036709307565</v>
      </c>
      <c r="O84" s="101">
        <f>K84*'COVID-19'!D82*1000*Hospital!$AI$3/1000</f>
        <v>266.76099162348203</v>
      </c>
      <c r="P84" s="101">
        <f>L84*'COVID-19'!D82*1000*Hospital!$AI$3/1000</f>
        <v>185.54853267025277</v>
      </c>
      <c r="Q84" s="101">
        <f>M84*'COVID-19'!D82*1000*Hospital!$AI$3/1000</f>
        <v>556.64559801075836</v>
      </c>
      <c r="R84" s="101">
        <f t="shared" si="29"/>
        <v>154.77028266166826</v>
      </c>
      <c r="S84" s="101">
        <f t="shared" si="30"/>
        <v>205.40596355008117</v>
      </c>
      <c r="T84" s="101">
        <f t="shared" si="31"/>
        <v>142.87237015609463</v>
      </c>
      <c r="U84" s="101">
        <f t="shared" si="32"/>
        <v>428.61711046828395</v>
      </c>
      <c r="V84" s="101">
        <f t="shared" si="33"/>
        <v>46.230084431407406</v>
      </c>
      <c r="W84" s="101">
        <f t="shared" si="34"/>
        <v>61.35502807340086</v>
      </c>
      <c r="X84" s="101">
        <f t="shared" si="35"/>
        <v>42.676162514158143</v>
      </c>
      <c r="Y84" s="101">
        <f t="shared" si="36"/>
        <v>128.02848754247444</v>
      </c>
      <c r="Z84" s="102">
        <f>$AW$13*1000000000*('COVID-19'!D82/'COVID-19'!$D$195)*$AW$11/'COVID-19'!D82/1000</f>
        <v>2.9338738839710998E-4</v>
      </c>
      <c r="AA84" s="103">
        <f>$AW$14*1000000000*('COVID-19'!D82/'COVID-19'!$D$195)*$AW$11/'COVID-19'!D82/1000</f>
        <v>3.8937396876691037E-4</v>
      </c>
      <c r="AB84" s="103">
        <f>0.25*'COVID-19'!D82*1000*$AW$11/'COVID-19'!D82/1000/$AW$15</f>
        <v>2.7083333333333327E-4</v>
      </c>
      <c r="AC84" s="103">
        <f>0.75*'COVID-19'!D82*1000*$AW$11/'COVID-19'!D82/1000/$AW$15</f>
        <v>8.1249999999999996E-4</v>
      </c>
      <c r="AD84" s="73">
        <v>80</v>
      </c>
      <c r="AE84" s="104">
        <f t="shared" si="37"/>
        <v>2.0077983715967456E-4</v>
      </c>
      <c r="AF84" s="103">
        <f t="shared" si="38"/>
        <v>2.6646831164200979E-4</v>
      </c>
      <c r="AG84" s="103">
        <f t="shared" si="39"/>
        <v>1.8534495589999996E-4</v>
      </c>
      <c r="AH84" s="103">
        <f t="shared" si="40"/>
        <v>5.5603486770000002E-4</v>
      </c>
      <c r="AI84" s="105">
        <f>AE84*'COVID-19'!D82*1000*Hospital!$AI$3/1000</f>
        <v>237.47572510030969</v>
      </c>
      <c r="AJ84" s="101">
        <f>AF84*'COVID-19'!D82*1000*Hospital!$AI$3/1000</f>
        <v>315.16987172928606</v>
      </c>
      <c r="AK84" s="101">
        <f>AG84*'COVID-19'!D82*1000*Hospital!$AI$3/1000</f>
        <v>219.21986001529416</v>
      </c>
      <c r="AL84" s="101">
        <f>AH84*'COVID-19'!D82*1000*Hospital!$AI$3/1000</f>
        <v>657.65958004588265</v>
      </c>
      <c r="AM84" s="101">
        <f t="shared" si="41"/>
        <v>211.35339533927564</v>
      </c>
      <c r="AN84" s="101">
        <f t="shared" si="42"/>
        <v>280.50118583906459</v>
      </c>
      <c r="AO84" s="101">
        <f t="shared" si="43"/>
        <v>195.10567541361178</v>
      </c>
      <c r="AP84" s="101">
        <f t="shared" si="44"/>
        <v>585.3170262408355</v>
      </c>
      <c r="AQ84" s="101">
        <f t="shared" si="24"/>
        <v>26.122329761034067</v>
      </c>
      <c r="AR84" s="101">
        <f t="shared" si="45"/>
        <v>34.668685890221468</v>
      </c>
      <c r="AS84" s="101">
        <f t="shared" si="46"/>
        <v>24.114184601682361</v>
      </c>
      <c r="AT84" s="101">
        <f t="shared" si="47"/>
        <v>72.342553805047089</v>
      </c>
      <c r="AU84" s="74"/>
      <c r="AV84" s="31"/>
    </row>
    <row r="85" spans="1:48" ht="15">
      <c r="A85" s="2" t="s">
        <v>103</v>
      </c>
      <c r="B85" s="72">
        <v>0</v>
      </c>
      <c r="C85" s="77">
        <v>83.47648439999999</v>
      </c>
      <c r="D85" s="31">
        <v>2</v>
      </c>
      <c r="E85" s="103">
        <f>$AW$13*1000000000*('COVID-19'!D83/'COVID-19'!$D$195)*$AW$9/'COVID-19'!D83/1000</f>
        <v>2.3019625858850177E-4</v>
      </c>
      <c r="F85" s="103">
        <f>$AW$14*1000000000*('COVID-19'!D83/'COVID-19'!$D$195)*$AW$9/'COVID-19'!D83/1000</f>
        <v>3.0550880626326819E-4</v>
      </c>
      <c r="G85" s="103">
        <f>0.25*'COVID-19'!D83*1000*$AW$9/'COVID-19'!D83/1000/$AW$15</f>
        <v>2.1250000000000002E-4</v>
      </c>
      <c r="H85" s="103">
        <f>0.75*'COVID-19'!D83*1000*$AW$9/'COVID-19'!D83/1000/$AW$15</f>
        <v>6.3749999999999994E-4</v>
      </c>
      <c r="I85" s="73">
        <v>86.3</v>
      </c>
      <c r="J85" s="160">
        <f t="shared" si="28"/>
        <v>1.698070464003199E-4</v>
      </c>
      <c r="K85" s="160">
        <f t="shared" si="25"/>
        <v>2.2536225548995257E-4</v>
      </c>
      <c r="L85" s="160">
        <f t="shared" si="26"/>
        <v>1.5675318782905001E-4</v>
      </c>
      <c r="M85" s="160">
        <f t="shared" si="27"/>
        <v>4.7025956348714995E-4</v>
      </c>
      <c r="N85" s="100">
        <f>J85*'COVID-19'!D83*1000*Hospital!$AI$3/1000</f>
        <v>80.27151962636313</v>
      </c>
      <c r="O85" s="101">
        <f>K85*'COVID-19'!D83*1000*Hospital!$AI$3/1000</f>
        <v>106.53368689986888</v>
      </c>
      <c r="P85" s="101">
        <f>L85*'COVID-19'!D83*1000*Hospital!$AI$3/1000</f>
        <v>74.100674030043479</v>
      </c>
      <c r="Q85" s="101">
        <f>M85*'COVID-19'!D83*1000*Hospital!$AI$3/1000</f>
        <v>222.30202209013041</v>
      </c>
      <c r="R85" s="101">
        <f t="shared" si="29"/>
        <v>61.809070112299615</v>
      </c>
      <c r="S85" s="101">
        <f t="shared" si="30"/>
        <v>82.030938912899032</v>
      </c>
      <c r="T85" s="101">
        <f t="shared" si="31"/>
        <v>57.057519003133478</v>
      </c>
      <c r="U85" s="101">
        <f t="shared" si="32"/>
        <v>171.17255700940041</v>
      </c>
      <c r="V85" s="101">
        <f t="shared" si="33"/>
        <v>18.462449514063518</v>
      </c>
      <c r="W85" s="101">
        <f t="shared" si="34"/>
        <v>24.502747986969844</v>
      </c>
      <c r="X85" s="101">
        <f t="shared" si="35"/>
        <v>17.04315502691</v>
      </c>
      <c r="Y85" s="101">
        <f t="shared" si="36"/>
        <v>51.12946508073</v>
      </c>
      <c r="Z85" s="102">
        <f>$AW$13*1000000000*('COVID-19'!D83/'COVID-19'!$D$195)*$AW$11/'COVID-19'!D83/1000</f>
        <v>2.9338738839711009E-4</v>
      </c>
      <c r="AA85" s="103">
        <f>$AW$14*1000000000*('COVID-19'!D83/'COVID-19'!$D$195)*$AW$11/'COVID-19'!D83/1000</f>
        <v>3.8937396876691037E-4</v>
      </c>
      <c r="AB85" s="103">
        <f>0.25*'COVID-19'!D83*1000*$AW$11/'COVID-19'!D83/1000/$AW$15</f>
        <v>2.7083333333333332E-4</v>
      </c>
      <c r="AC85" s="103">
        <f>0.75*'COVID-19'!D83*1000*$AW$11/'COVID-19'!D83/1000/$AW$15</f>
        <v>8.1249999999999985E-4</v>
      </c>
      <c r="AD85" s="73">
        <v>80</v>
      </c>
      <c r="AE85" s="104">
        <f t="shared" si="37"/>
        <v>2.0062178021985856E-4</v>
      </c>
      <c r="AF85" s="103">
        <f t="shared" si="38"/>
        <v>2.6625854373656723E-4</v>
      </c>
      <c r="AG85" s="103">
        <f t="shared" si="39"/>
        <v>1.8519904953333334E-4</v>
      </c>
      <c r="AH85" s="103">
        <f t="shared" si="40"/>
        <v>5.5559714859999983E-4</v>
      </c>
      <c r="AI85" s="105">
        <f>AE85*'COVID-19'!D83*1000*Hospital!$AI$3/1000</f>
        <v>94.838320963598989</v>
      </c>
      <c r="AJ85" s="101">
        <f>AF85*'COVID-19'!D83*1000*Hospital!$AI$3/1000</f>
        <v>125.86626039563723</v>
      </c>
      <c r="AK85" s="101">
        <f>AG85*'COVID-19'!D83*1000*Hospital!$AI$3/1000</f>
        <v>87.547657500335362</v>
      </c>
      <c r="AL85" s="101">
        <f>AH85*'COVID-19'!D83*1000*Hospital!$AI$3/1000</f>
        <v>262.64297250100606</v>
      </c>
      <c r="AM85" s="101">
        <f t="shared" si="41"/>
        <v>84.406105657603092</v>
      </c>
      <c r="AN85" s="101">
        <f t="shared" si="42"/>
        <v>112.02097175211713</v>
      </c>
      <c r="AO85" s="101">
        <f t="shared" si="43"/>
        <v>77.917415175298473</v>
      </c>
      <c r="AP85" s="101">
        <f t="shared" si="44"/>
        <v>233.75224552589538</v>
      </c>
      <c r="AQ85" s="101">
        <f t="shared" si="24"/>
        <v>10.432215305995889</v>
      </c>
      <c r="AR85" s="101">
        <f t="shared" si="45"/>
        <v>13.845288643520096</v>
      </c>
      <c r="AS85" s="101">
        <f t="shared" si="46"/>
        <v>9.6302423250368889</v>
      </c>
      <c r="AT85" s="101">
        <f t="shared" si="47"/>
        <v>28.890726975110667</v>
      </c>
      <c r="AU85" s="74"/>
      <c r="AV85" s="31"/>
    </row>
    <row r="86" spans="1:48" ht="15">
      <c r="A86" s="2" t="s">
        <v>104</v>
      </c>
      <c r="B86" s="72">
        <v>0</v>
      </c>
      <c r="C86" s="77">
        <v>36.417003399999999</v>
      </c>
      <c r="D86" s="31">
        <v>2</v>
      </c>
      <c r="E86" s="103">
        <f>$AW$13*1000000000*('COVID-19'!D84/'COVID-19'!$D$195)*$AW$9/'COVID-19'!D84/1000</f>
        <v>2.3019625858850177E-4</v>
      </c>
      <c r="F86" s="103">
        <f>$AW$14*1000000000*('COVID-19'!D84/'COVID-19'!$D$195)*$AW$9/'COVID-19'!D84/1000</f>
        <v>3.0550880626326813E-4</v>
      </c>
      <c r="G86" s="103">
        <f>0.25*'COVID-19'!D84*1000*$AW$9/'COVID-19'!D84/1000/$AW$15</f>
        <v>2.1250000000000002E-4</v>
      </c>
      <c r="H86" s="103">
        <f>0.75*'COVID-19'!D84*1000*$AW$9/'COVID-19'!D84/1000/$AW$15</f>
        <v>6.3750000000000005E-4</v>
      </c>
      <c r="I86" s="73">
        <v>86.3</v>
      </c>
      <c r="J86" s="160">
        <f t="shared" si="28"/>
        <v>7.6318977373676915E-5</v>
      </c>
      <c r="K86" s="160">
        <f t="shared" si="25"/>
        <v>1.0128800448640323E-4</v>
      </c>
      <c r="L86" s="160">
        <f t="shared" si="26"/>
        <v>7.0451982110174998E-5</v>
      </c>
      <c r="M86" s="160">
        <f t="shared" si="27"/>
        <v>2.1135594633052502E-4</v>
      </c>
      <c r="N86" s="100">
        <f>J86*'COVID-19'!D84*1000*Hospital!$AI$3/1000</f>
        <v>523.00802447579213</v>
      </c>
      <c r="O86" s="101">
        <f>K86*'COVID-19'!D84*1000*Hospital!$AI$3/1000</f>
        <v>694.11882800987689</v>
      </c>
      <c r="P86" s="101">
        <f>L86*'COVID-19'!D84*1000*Hospital!$AI$3/1000</f>
        <v>482.80196160693464</v>
      </c>
      <c r="Q86" s="101">
        <f>M86*'COVID-19'!D84*1000*Hospital!$AI$3/1000</f>
        <v>1448.4058848208042</v>
      </c>
      <c r="R86" s="101">
        <f t="shared" si="29"/>
        <v>402.71617884635992</v>
      </c>
      <c r="S86" s="101">
        <f t="shared" si="30"/>
        <v>534.47149756760518</v>
      </c>
      <c r="T86" s="101">
        <f t="shared" si="31"/>
        <v>371.75751043733965</v>
      </c>
      <c r="U86" s="101">
        <f t="shared" si="32"/>
        <v>1115.2725313120193</v>
      </c>
      <c r="V86" s="101">
        <f t="shared" si="33"/>
        <v>120.29184562943219</v>
      </c>
      <c r="W86" s="101">
        <f t="shared" si="34"/>
        <v>159.64733044227168</v>
      </c>
      <c r="X86" s="101">
        <f t="shared" si="35"/>
        <v>111.04445116959496</v>
      </c>
      <c r="Y86" s="101">
        <f t="shared" si="36"/>
        <v>333.13335350878492</v>
      </c>
      <c r="Z86" s="102">
        <f>$AW$13*1000000000*('COVID-19'!D84/'COVID-19'!$D$195)*$AW$11/'COVID-19'!D84/1000</f>
        <v>2.9338738839711003E-4</v>
      </c>
      <c r="AA86" s="103">
        <f>$AW$14*1000000000*('COVID-19'!D84/'COVID-19'!$D$195)*$AW$11/'COVID-19'!D84/1000</f>
        <v>3.8937396876691037E-4</v>
      </c>
      <c r="AB86" s="103">
        <f>0.25*'COVID-19'!D84*1000*$AW$11/'COVID-19'!D84/1000/$AW$15</f>
        <v>2.7083333333333338E-4</v>
      </c>
      <c r="AC86" s="103">
        <f>0.75*'COVID-19'!D84*1000*$AW$11/'COVID-19'!D84/1000/$AW$15</f>
        <v>8.1249999999999996E-4</v>
      </c>
      <c r="AD86" s="73">
        <v>80</v>
      </c>
      <c r="AE86" s="104">
        <f t="shared" si="37"/>
        <v>9.0168514380551169E-5</v>
      </c>
      <c r="AF86" s="103">
        <f t="shared" si="38"/>
        <v>1.1966864865591912E-4</v>
      </c>
      <c r="AG86" s="103">
        <f t="shared" si="39"/>
        <v>8.3236840700000013E-5</v>
      </c>
      <c r="AH86" s="103">
        <f t="shared" si="40"/>
        <v>2.497105221E-4</v>
      </c>
      <c r="AI86" s="105">
        <f>AE86*'COVID-19'!D84*1000*Hospital!$AI$3/1000</f>
        <v>617.9178259319109</v>
      </c>
      <c r="AJ86" s="101">
        <f>AF86*'COVID-19'!D84*1000*Hospital!$AI$3/1000</f>
        <v>820.07995493407861</v>
      </c>
      <c r="AK86" s="101">
        <f>AG86*'COVID-19'!D84*1000*Hospital!$AI$3/1000</f>
        <v>570.41560456139337</v>
      </c>
      <c r="AL86" s="101">
        <f>AH86*'COVID-19'!D84*1000*Hospital!$AI$3/1000</f>
        <v>1711.2468136841801</v>
      </c>
      <c r="AM86" s="101">
        <f t="shared" si="41"/>
        <v>549.94686507940071</v>
      </c>
      <c r="AN86" s="101">
        <f t="shared" si="42"/>
        <v>729.87115989133008</v>
      </c>
      <c r="AO86" s="101">
        <f t="shared" si="43"/>
        <v>507.66988805964007</v>
      </c>
      <c r="AP86" s="101">
        <f t="shared" si="44"/>
        <v>1523.0096641789203</v>
      </c>
      <c r="AQ86" s="101">
        <f t="shared" si="24"/>
        <v>67.970960852510203</v>
      </c>
      <c r="AR86" s="101">
        <f t="shared" si="45"/>
        <v>90.208795042748648</v>
      </c>
      <c r="AS86" s="101">
        <f t="shared" si="46"/>
        <v>62.745716501753265</v>
      </c>
      <c r="AT86" s="101">
        <f t="shared" si="47"/>
        <v>188.23714950525979</v>
      </c>
      <c r="AU86" s="74"/>
      <c r="AV86" s="31"/>
    </row>
    <row r="87" spans="1:48" ht="15">
      <c r="A87" s="2" t="s">
        <v>105</v>
      </c>
      <c r="B87" s="72">
        <v>0</v>
      </c>
      <c r="C87" s="77">
        <v>47.278488799999998</v>
      </c>
      <c r="D87" s="31">
        <v>2</v>
      </c>
      <c r="E87" s="103">
        <f>$AW$13*1000000000*('COVID-19'!D85/'COVID-19'!$D$195)*$AW$9/'COVID-19'!D85/1000</f>
        <v>2.3019625858850177E-4</v>
      </c>
      <c r="F87" s="103">
        <f>$AW$14*1000000000*('COVID-19'!D85/'COVID-19'!$D$195)*$AW$9/'COVID-19'!D85/1000</f>
        <v>3.0550880626326819E-4</v>
      </c>
      <c r="G87" s="103">
        <f>0.25*'COVID-19'!D85*1000*$AW$9/'COVID-19'!D85/1000/$AW$15</f>
        <v>2.1249999999999999E-4</v>
      </c>
      <c r="H87" s="103">
        <f>0.75*'COVID-19'!D85*1000*$AW$9/'COVID-19'!D85/1000/$AW$15</f>
        <v>6.3749999999999994E-4</v>
      </c>
      <c r="I87" s="73">
        <v>86.3</v>
      </c>
      <c r="J87" s="160">
        <f t="shared" si="28"/>
        <v>9.7896335968155991E-5</v>
      </c>
      <c r="K87" s="160">
        <f t="shared" si="25"/>
        <v>1.2992475604324652E-4</v>
      </c>
      <c r="L87" s="160">
        <f t="shared" si="26"/>
        <v>9.0370588648099981E-5</v>
      </c>
      <c r="M87" s="160">
        <f t="shared" si="27"/>
        <v>2.7111176594429994E-4</v>
      </c>
      <c r="N87" s="100">
        <f>J87*'COVID-19'!D85*1000*Hospital!$AI$3/1000</f>
        <v>582.74452427293215</v>
      </c>
      <c r="O87" s="101">
        <f>K87*'COVID-19'!D85*1000*Hospital!$AI$3/1000</f>
        <v>773.39912064049668</v>
      </c>
      <c r="P87" s="101">
        <f>L87*'COVID-19'!D85*1000*Hospital!$AI$3/1000</f>
        <v>537.94623842849671</v>
      </c>
      <c r="Q87" s="101">
        <f>M87*'COVID-19'!D85*1000*Hospital!$AI$3/1000</f>
        <v>1613.8387152854907</v>
      </c>
      <c r="R87" s="101">
        <f t="shared" si="29"/>
        <v>448.71328369015777</v>
      </c>
      <c r="S87" s="101">
        <f t="shared" si="30"/>
        <v>595.51732289318238</v>
      </c>
      <c r="T87" s="101">
        <f t="shared" si="31"/>
        <v>414.21860358994252</v>
      </c>
      <c r="U87" s="101">
        <f t="shared" si="32"/>
        <v>1242.6558107698279</v>
      </c>
      <c r="V87" s="101">
        <f t="shared" si="33"/>
        <v>134.03124058277439</v>
      </c>
      <c r="W87" s="101">
        <f t="shared" si="34"/>
        <v>177.88179774731424</v>
      </c>
      <c r="X87" s="101">
        <f t="shared" si="35"/>
        <v>123.72763483855424</v>
      </c>
      <c r="Y87" s="101">
        <f t="shared" si="36"/>
        <v>371.18290451566287</v>
      </c>
      <c r="Z87" s="102">
        <f>$AW$13*1000000000*('COVID-19'!D85/'COVID-19'!$D$195)*$AW$11/'COVID-19'!D85/1000</f>
        <v>2.9338738839711003E-4</v>
      </c>
      <c r="AA87" s="103">
        <f>$AW$14*1000000000*('COVID-19'!D85/'COVID-19'!$D$195)*$AW$11/'COVID-19'!D85/1000</f>
        <v>3.8937396876691037E-4</v>
      </c>
      <c r="AB87" s="103">
        <f>0.25*'COVID-19'!D85*1000*$AW$11/'COVID-19'!D85/1000/$AW$15</f>
        <v>2.7083333333333332E-4</v>
      </c>
      <c r="AC87" s="103">
        <f>0.75*'COVID-19'!D85*1000*$AW$11/'COVID-19'!D85/1000/$AW$15</f>
        <v>8.1249999999999996E-4</v>
      </c>
      <c r="AD87" s="73">
        <v>80</v>
      </c>
      <c r="AE87" s="104">
        <f t="shared" si="37"/>
        <v>1.1566149706550589E-4</v>
      </c>
      <c r="AF87" s="103">
        <f t="shared" si="38"/>
        <v>1.5350208607113394E-4</v>
      </c>
      <c r="AG87" s="103">
        <f t="shared" si="39"/>
        <v>1.0677005906666667E-4</v>
      </c>
      <c r="AH87" s="103">
        <f t="shared" si="40"/>
        <v>3.2031017719999998E-4</v>
      </c>
      <c r="AI87" s="105">
        <f>AE87*'COVID-19'!D85*1000*Hospital!$AI$3/1000</f>
        <v>688.49465526531867</v>
      </c>
      <c r="AJ87" s="101">
        <f>AF87*'COVID-19'!D85*1000*Hospital!$AI$3/1000</f>
        <v>913.74717181982203</v>
      </c>
      <c r="AK87" s="101">
        <f>AG87*'COVID-19'!D85*1000*Hospital!$AI$3/1000</f>
        <v>635.56686429649972</v>
      </c>
      <c r="AL87" s="101">
        <f>AH87*'COVID-19'!D85*1000*Hospital!$AI$3/1000</f>
        <v>1906.7005928894989</v>
      </c>
      <c r="AM87" s="101">
        <f t="shared" si="41"/>
        <v>612.76024318613361</v>
      </c>
      <c r="AN87" s="101">
        <f t="shared" si="42"/>
        <v>813.23498291964165</v>
      </c>
      <c r="AO87" s="101">
        <f t="shared" si="43"/>
        <v>565.6545092238847</v>
      </c>
      <c r="AP87" s="101">
        <f t="shared" si="44"/>
        <v>1696.963527671654</v>
      </c>
      <c r="AQ87" s="101">
        <f t="shared" ref="AQ87:AQ150" si="48">AI87*$AW$19/100</f>
        <v>75.734412079185063</v>
      </c>
      <c r="AR87" s="101">
        <f t="shared" si="45"/>
        <v>100.51218890018043</v>
      </c>
      <c r="AS87" s="101">
        <f t="shared" si="46"/>
        <v>69.912355072614972</v>
      </c>
      <c r="AT87" s="101">
        <f t="shared" si="47"/>
        <v>209.73706521784487</v>
      </c>
      <c r="AU87" s="74"/>
      <c r="AV87" s="31"/>
    </row>
    <row r="88" spans="1:48" ht="15">
      <c r="A88" s="2" t="s">
        <v>106</v>
      </c>
      <c r="B88" s="72">
        <v>0</v>
      </c>
      <c r="C88" s="77">
        <v>39.978019799999998</v>
      </c>
      <c r="D88" s="31">
        <v>2</v>
      </c>
      <c r="E88" s="103">
        <f>$AW$13*1000000000*('COVID-19'!D86/'COVID-19'!$D$195)*$AW$9/'COVID-19'!D86/1000</f>
        <v>2.3019625858850177E-4</v>
      </c>
      <c r="F88" s="103">
        <f>$AW$14*1000000000*('COVID-19'!D86/'COVID-19'!$D$195)*$AW$9/'COVID-19'!D86/1000</f>
        <v>3.0550880626326819E-4</v>
      </c>
      <c r="G88" s="103">
        <f>0.25*'COVID-19'!D86*1000*$AW$9/'COVID-19'!D86/1000/$AW$15</f>
        <v>2.1250000000000002E-4</v>
      </c>
      <c r="H88" s="103">
        <f>0.75*'COVID-19'!D86*1000*$AW$9/'COVID-19'!D86/1000/$AW$15</f>
        <v>6.3750000000000015E-4</v>
      </c>
      <c r="I88" s="73">
        <v>86.3</v>
      </c>
      <c r="J88" s="160">
        <f t="shared" si="28"/>
        <v>8.3393270160888228E-5</v>
      </c>
      <c r="K88" s="160">
        <f t="shared" si="25"/>
        <v>1.106767702197388E-4</v>
      </c>
      <c r="L88" s="160">
        <f t="shared" si="26"/>
        <v>7.6982441060725E-5</v>
      </c>
      <c r="M88" s="160">
        <f t="shared" si="27"/>
        <v>2.3094732318217501E-4</v>
      </c>
      <c r="N88" s="100">
        <f>J88*'COVID-19'!D86*1000*Hospital!$AI$3/1000</f>
        <v>484.17051461664062</v>
      </c>
      <c r="O88" s="101">
        <f>K88*'COVID-19'!D86*1000*Hospital!$AI$3/1000</f>
        <v>642.57497865254459</v>
      </c>
      <c r="P88" s="101">
        <f>L88*'COVID-19'!D86*1000*Hospital!$AI$3/1000</f>
        <v>446.95007202508583</v>
      </c>
      <c r="Q88" s="101">
        <f>M88*'COVID-19'!D86*1000*Hospital!$AI$3/1000</f>
        <v>1340.8502160752578</v>
      </c>
      <c r="R88" s="101">
        <f t="shared" si="29"/>
        <v>372.81129625481327</v>
      </c>
      <c r="S88" s="101">
        <f t="shared" si="30"/>
        <v>494.78273356245933</v>
      </c>
      <c r="T88" s="101">
        <f t="shared" si="31"/>
        <v>344.15155545931606</v>
      </c>
      <c r="U88" s="101">
        <f t="shared" si="32"/>
        <v>1032.4546663779483</v>
      </c>
      <c r="V88" s="101">
        <f t="shared" si="33"/>
        <v>111.35921836182733</v>
      </c>
      <c r="W88" s="101">
        <f t="shared" si="34"/>
        <v>147.79224509008526</v>
      </c>
      <c r="X88" s="101">
        <f t="shared" si="35"/>
        <v>102.79851656576973</v>
      </c>
      <c r="Y88" s="101">
        <f t="shared" si="36"/>
        <v>308.39554969730926</v>
      </c>
      <c r="Z88" s="102">
        <f>$AW$13*1000000000*('COVID-19'!D86/'COVID-19'!$D$195)*$AW$11/'COVID-19'!D86/1000</f>
        <v>2.9338738839711003E-4</v>
      </c>
      <c r="AA88" s="103">
        <f>$AW$14*1000000000*('COVID-19'!D86/'COVID-19'!$D$195)*$AW$11/'COVID-19'!D86/1000</f>
        <v>3.8937396876691043E-4</v>
      </c>
      <c r="AB88" s="103">
        <f>0.25*'COVID-19'!D86*1000*$AW$11/'COVID-19'!D86/1000/$AW$15</f>
        <v>2.7083333333333327E-4</v>
      </c>
      <c r="AC88" s="103">
        <f>0.75*'COVID-19'!D86*1000*$AW$11/'COVID-19'!D86/1000/$AW$15</f>
        <v>8.1249999999999996E-4</v>
      </c>
      <c r="AD88" s="73">
        <v>80</v>
      </c>
      <c r="AE88" s="104">
        <f t="shared" si="37"/>
        <v>9.8526572793633405E-5</v>
      </c>
      <c r="AF88" s="103">
        <f t="shared" si="38"/>
        <v>1.3076118536401558E-4</v>
      </c>
      <c r="AG88" s="103">
        <f t="shared" si="39"/>
        <v>9.0952376233333299E-5</v>
      </c>
      <c r="AH88" s="103">
        <f t="shared" si="40"/>
        <v>2.7285712869999998E-4</v>
      </c>
      <c r="AI88" s="105">
        <f>AE88*'COVID-19'!D86*1000*Hospital!$AI$3/1000</f>
        <v>572.03250766967278</v>
      </c>
      <c r="AJ88" s="101">
        <f>AF88*'COVID-19'!D86*1000*Hospital!$AI$3/1000</f>
        <v>759.18248903579206</v>
      </c>
      <c r="AK88" s="101">
        <f>AG88*'COVID-19'!D86*1000*Hospital!$AI$3/1000</f>
        <v>528.05770443515462</v>
      </c>
      <c r="AL88" s="101">
        <f>AH88*'COVID-19'!D86*1000*Hospital!$AI$3/1000</f>
        <v>1584.1731133054639</v>
      </c>
      <c r="AM88" s="101">
        <f t="shared" si="41"/>
        <v>509.10893182600876</v>
      </c>
      <c r="AN88" s="101">
        <f t="shared" si="42"/>
        <v>675.67241524185488</v>
      </c>
      <c r="AO88" s="101">
        <f t="shared" si="43"/>
        <v>469.97135694728763</v>
      </c>
      <c r="AP88" s="101">
        <f t="shared" si="44"/>
        <v>1409.9140708418627</v>
      </c>
      <c r="AQ88" s="101">
        <f t="shared" si="48"/>
        <v>62.923575843664004</v>
      </c>
      <c r="AR88" s="101">
        <f t="shared" si="45"/>
        <v>83.510073793937124</v>
      </c>
      <c r="AS88" s="101">
        <f t="shared" si="46"/>
        <v>58.086347487867009</v>
      </c>
      <c r="AT88" s="101">
        <f t="shared" si="47"/>
        <v>174.25904246360105</v>
      </c>
      <c r="AU88" s="74"/>
      <c r="AV88" s="31"/>
    </row>
    <row r="89" spans="1:48" ht="15">
      <c r="A89" s="2" t="s">
        <v>107</v>
      </c>
      <c r="B89" s="72">
        <v>0</v>
      </c>
      <c r="C89" s="82">
        <v>1.1707407122716054</v>
      </c>
      <c r="D89" s="31">
        <v>2</v>
      </c>
      <c r="E89" s="103">
        <f>$AW$13*1000000000*('COVID-19'!D87/'COVID-19'!$D$195)*$AW$9/'COVID-19'!D87/1000</f>
        <v>2.3019625858850177E-4</v>
      </c>
      <c r="F89" s="103">
        <f>$AW$14*1000000000*('COVID-19'!D87/'COVID-19'!$D$195)*$AW$9/'COVID-19'!D87/1000</f>
        <v>3.0550880626326824E-4</v>
      </c>
      <c r="G89" s="103">
        <f>0.25*'COVID-19'!D87*1000*$AW$9/'COVID-19'!D87/1000/$AW$15</f>
        <v>2.1250000000000002E-4</v>
      </c>
      <c r="H89" s="103">
        <f>0.75*'COVID-19'!D87*1000*$AW$9/'COVID-19'!D87/1000/$AW$15</f>
        <v>6.3750000000000005E-4</v>
      </c>
      <c r="I89" s="73">
        <v>86.3</v>
      </c>
      <c r="J89" s="160">
        <f t="shared" si="28"/>
        <v>6.2989735601723915E-6</v>
      </c>
      <c r="K89" s="160">
        <f t="shared" si="25"/>
        <v>8.3597878820967031E-6</v>
      </c>
      <c r="L89" s="160">
        <f t="shared" si="26"/>
        <v>5.8147421237170905E-6</v>
      </c>
      <c r="M89" s="160">
        <f t="shared" si="27"/>
        <v>1.7444226371151273E-5</v>
      </c>
      <c r="N89" s="100">
        <f>J89*'COVID-19'!D87*1000*Hospital!$AI$3/1000</f>
        <v>1.2918643611727061</v>
      </c>
      <c r="O89" s="101">
        <f>K89*'COVID-19'!D87*1000*Hospital!$AI$3/1000</f>
        <v>1.7145193464740653</v>
      </c>
      <c r="P89" s="101">
        <f>L89*'COVID-19'!D87*1000*Hospital!$AI$3/1000</f>
        <v>1.1925527305807928</v>
      </c>
      <c r="Q89" s="101">
        <f>M89*'COVID-19'!D87*1000*Hospital!$AI$3/1000</f>
        <v>3.5776581917423784</v>
      </c>
      <c r="R89" s="101">
        <f t="shared" si="29"/>
        <v>0.99473555810298364</v>
      </c>
      <c r="S89" s="101">
        <f t="shared" si="30"/>
        <v>1.3201798967850302</v>
      </c>
      <c r="T89" s="101">
        <f t="shared" si="31"/>
        <v>0.91826560254721046</v>
      </c>
      <c r="U89" s="101">
        <f t="shared" si="32"/>
        <v>2.7547968076416316</v>
      </c>
      <c r="V89" s="101">
        <f t="shared" si="33"/>
        <v>0.29712880306972239</v>
      </c>
      <c r="W89" s="101">
        <f t="shared" si="34"/>
        <v>0.39433944968903506</v>
      </c>
      <c r="X89" s="101">
        <f t="shared" si="35"/>
        <v>0.27428712803358235</v>
      </c>
      <c r="Y89" s="101">
        <f t="shared" si="36"/>
        <v>0.82286138410074694</v>
      </c>
      <c r="Z89" s="102">
        <f>$AW$13*1000000000*('COVID-19'!D87/'COVID-19'!$D$195)*$AW$11/'COVID-19'!D87/1000</f>
        <v>2.9338738839711009E-4</v>
      </c>
      <c r="AA89" s="103">
        <f>$AW$14*1000000000*('COVID-19'!D87/'COVID-19'!$D$195)*$AW$11/'COVID-19'!D87/1000</f>
        <v>3.8937396876691048E-4</v>
      </c>
      <c r="AB89" s="103">
        <f>0.25*'COVID-19'!D87*1000*$AW$11/'COVID-19'!D87/1000/$AW$15</f>
        <v>2.7083333333333332E-4</v>
      </c>
      <c r="AC89" s="103">
        <f>0.75*'COVID-19'!D87*1000*$AW$11/'COVID-19'!D87/1000/$AW$15</f>
        <v>8.1249999999999996E-4</v>
      </c>
      <c r="AD89" s="73">
        <v>80</v>
      </c>
      <c r="AE89" s="104">
        <f t="shared" si="37"/>
        <v>7.4420426948620705E-6</v>
      </c>
      <c r="AF89" s="103">
        <f t="shared" si="38"/>
        <v>9.8768311605441259E-6</v>
      </c>
      <c r="AG89" s="103">
        <f t="shared" si="39"/>
        <v>6.8699382099218116E-6</v>
      </c>
      <c r="AH89" s="103">
        <f t="shared" si="40"/>
        <v>2.0609814629765434E-5</v>
      </c>
      <c r="AI89" s="105">
        <f>AE89*'COVID-19'!D87*1000*Hospital!$AI$3/1000</f>
        <v>1.5262978388426305</v>
      </c>
      <c r="AJ89" s="101">
        <f>AF89*'COVID-19'!D87*1000*Hospital!$AI$3/1000</f>
        <v>2.0256516487549456</v>
      </c>
      <c r="AK89" s="101">
        <f>AG89*'COVID-19'!D87*1000*Hospital!$AI$3/1000</f>
        <v>1.4089642148956265</v>
      </c>
      <c r="AL89" s="101">
        <f>AH89*'COVID-19'!D87*1000*Hospital!$AI$3/1000</f>
        <v>4.2268926446868802</v>
      </c>
      <c r="AM89" s="101">
        <f t="shared" si="41"/>
        <v>1.3584050765699411</v>
      </c>
      <c r="AN89" s="101">
        <f t="shared" si="42"/>
        <v>1.8028299673919017</v>
      </c>
      <c r="AO89" s="101">
        <f t="shared" si="43"/>
        <v>1.2539781512571075</v>
      </c>
      <c r="AP89" s="101">
        <f t="shared" si="44"/>
        <v>3.7619344537713233</v>
      </c>
      <c r="AQ89" s="101">
        <f t="shared" si="48"/>
        <v>0.16789276227268934</v>
      </c>
      <c r="AR89" s="101">
        <f t="shared" si="45"/>
        <v>0.22282168136304403</v>
      </c>
      <c r="AS89" s="101">
        <f t="shared" si="46"/>
        <v>0.15498606363851891</v>
      </c>
      <c r="AT89" s="101">
        <f t="shared" si="47"/>
        <v>0.46495819091555679</v>
      </c>
      <c r="AU89" s="74"/>
      <c r="AV89" s="31"/>
    </row>
    <row r="90" spans="1:48" ht="15">
      <c r="A90" s="2" t="s">
        <v>108</v>
      </c>
      <c r="B90" s="72">
        <f>[1]Supplement!B11/[1]Supplement!$B$13*100</f>
        <v>0.24452515372721059</v>
      </c>
      <c r="C90" s="77">
        <v>2.1900000000000001E-8</v>
      </c>
      <c r="D90" s="31">
        <v>2</v>
      </c>
      <c r="E90" s="103">
        <f>$AW$13*1000000000*('COVID-19'!D88/'COVID-19'!$D$195)*$AW$9/'COVID-19'!D88/1000</f>
        <v>2.3019625858850177E-4</v>
      </c>
      <c r="F90" s="103">
        <f>$AW$14*1000000000*('COVID-19'!D88/'COVID-19'!$D$195)*$AW$9/'COVID-19'!D88/1000</f>
        <v>3.0550880626326819E-4</v>
      </c>
      <c r="G90" s="103">
        <f>0.25*'COVID-19'!D88*1000*$AW$9/'COVID-19'!D88/1000/$AW$15</f>
        <v>2.1250000000000002E-4</v>
      </c>
      <c r="H90" s="103">
        <f>0.75*'COVID-19'!D88*1000*$AW$9/'COVID-19'!D88/1000/$AW$15</f>
        <v>6.3750000000000015E-4</v>
      </c>
      <c r="I90" s="73">
        <v>86.3</v>
      </c>
      <c r="J90" s="160">
        <f t="shared" si="28"/>
        <v>3.9731874667439427E-6</v>
      </c>
      <c r="K90" s="160">
        <f t="shared" si="25"/>
        <v>5.2730820538442568E-6</v>
      </c>
      <c r="L90" s="160">
        <f t="shared" si="26"/>
        <v>3.6677500401618624E-6</v>
      </c>
      <c r="M90" s="160">
        <f t="shared" si="27"/>
        <v>1.1003250120485588E-5</v>
      </c>
      <c r="N90" s="100">
        <f>J90*'COVID-19'!D88*1000*Hospital!$AI$3/1000</f>
        <v>3295.292692046743</v>
      </c>
      <c r="O90" s="101">
        <f>K90*'COVID-19'!D88*1000*Hospital!$AI$3/1000</f>
        <v>4373.4026904186976</v>
      </c>
      <c r="P90" s="101">
        <f>L90*'COVID-19'!D88*1000*Hospital!$AI$3/1000</f>
        <v>3041.9681942428851</v>
      </c>
      <c r="Q90" s="101">
        <f>M90*'COVID-19'!D88*1000*Hospital!$AI$3/1000</f>
        <v>9125.9045827286554</v>
      </c>
      <c r="R90" s="101">
        <f t="shared" si="29"/>
        <v>2537.3753728759921</v>
      </c>
      <c r="S90" s="101">
        <f t="shared" si="30"/>
        <v>3367.5200716223972</v>
      </c>
      <c r="T90" s="101">
        <f t="shared" si="31"/>
        <v>2342.3155095670213</v>
      </c>
      <c r="U90" s="101">
        <f t="shared" si="32"/>
        <v>7026.9465287010653</v>
      </c>
      <c r="V90" s="101">
        <f t="shared" si="33"/>
        <v>757.91731917075083</v>
      </c>
      <c r="W90" s="101">
        <f t="shared" si="34"/>
        <v>1005.8826187963003</v>
      </c>
      <c r="X90" s="101">
        <f t="shared" si="35"/>
        <v>699.65268467586361</v>
      </c>
      <c r="Y90" s="101">
        <f t="shared" si="36"/>
        <v>2098.9580540275911</v>
      </c>
      <c r="Z90" s="102">
        <f>$AW$13*1000000000*('COVID-19'!D88/'COVID-19'!$D$195)*$AW$11/'COVID-19'!D88/1000</f>
        <v>2.9338738839711003E-4</v>
      </c>
      <c r="AA90" s="103">
        <f>$AW$14*1000000000*('COVID-19'!D88/'COVID-19'!$D$195)*$AW$11/'COVID-19'!D88/1000</f>
        <v>3.8937396876691037E-4</v>
      </c>
      <c r="AB90" s="103">
        <f>0.25*'COVID-19'!D88*1000*$AW$11/'COVID-19'!D88/1000/$AW$15</f>
        <v>2.7083333333333332E-4</v>
      </c>
      <c r="AC90" s="103">
        <f>0.75*'COVID-19'!D88*1000*$AW$11/'COVID-19'!D88/1000/$AW$15</f>
        <v>8.1249999999999996E-4</v>
      </c>
      <c r="AD90" s="73">
        <v>80</v>
      </c>
      <c r="AE90" s="104">
        <f t="shared" si="37"/>
        <v>4.6941982657552305E-6</v>
      </c>
      <c r="AF90" s="103">
        <f t="shared" si="38"/>
        <v>6.2299835684888856E-6</v>
      </c>
      <c r="AG90" s="103">
        <f t="shared" si="39"/>
        <v>4.3333333807833336E-6</v>
      </c>
      <c r="AH90" s="103">
        <f t="shared" si="40"/>
        <v>1.3000000142349998E-5</v>
      </c>
      <c r="AI90" s="105">
        <f>AE90*'COVID-19'!D88*1000*Hospital!$AI$3/1000</f>
        <v>3893.2865286717697</v>
      </c>
      <c r="AJ90" s="101">
        <f>AF90*'COVID-19'!D88*1000*Hospital!$AI$3/1000</f>
        <v>5167.0401904385581</v>
      </c>
      <c r="AK90" s="101">
        <f>AG90*'COVID-19'!D88*1000*Hospital!$AI$3/1000</f>
        <v>3593.9914593558728</v>
      </c>
      <c r="AL90" s="101">
        <f>AH90*'COVID-19'!D88*1000*Hospital!$AI$3/1000</f>
        <v>10781.974378067616</v>
      </c>
      <c r="AM90" s="101">
        <f t="shared" si="41"/>
        <v>3465.0250105178752</v>
      </c>
      <c r="AN90" s="101">
        <f t="shared" si="42"/>
        <v>4598.665769490317</v>
      </c>
      <c r="AO90" s="101">
        <f t="shared" si="43"/>
        <v>3198.6523988267268</v>
      </c>
      <c r="AP90" s="101">
        <f t="shared" si="44"/>
        <v>9595.9571964801798</v>
      </c>
      <c r="AQ90" s="101">
        <f t="shared" si="48"/>
        <v>428.26151815389466</v>
      </c>
      <c r="AR90" s="101">
        <f t="shared" si="45"/>
        <v>568.37442094824144</v>
      </c>
      <c r="AS90" s="101">
        <f t="shared" si="46"/>
        <v>395.33906052914602</v>
      </c>
      <c r="AT90" s="101">
        <f t="shared" si="47"/>
        <v>1186.0171815874378</v>
      </c>
      <c r="AU90" s="74"/>
      <c r="AV90" s="31"/>
    </row>
    <row r="91" spans="1:48" ht="15">
      <c r="A91" s="2" t="s">
        <v>109</v>
      </c>
      <c r="B91" s="72">
        <v>0</v>
      </c>
      <c r="C91" s="77">
        <v>85.385714899999996</v>
      </c>
      <c r="D91" s="31">
        <v>2</v>
      </c>
      <c r="E91" s="103">
        <f>$AW$13*1000000000*('COVID-19'!D89/'COVID-19'!$D$195)*$AW$9/'COVID-19'!D89/1000</f>
        <v>2.3019625858850177E-4</v>
      </c>
      <c r="F91" s="103">
        <f>$AW$14*1000000000*('COVID-19'!D89/'COVID-19'!$D$195)*$AW$9/'COVID-19'!D89/1000</f>
        <v>3.0550880626326819E-4</v>
      </c>
      <c r="G91" s="103">
        <f>0.25*'COVID-19'!D89*1000*$AW$9/'COVID-19'!D89/1000/$AW$15</f>
        <v>2.1250000000000002E-4</v>
      </c>
      <c r="H91" s="103">
        <f>0.75*'COVID-19'!D89*1000*$AW$9/'COVID-19'!D89/1000/$AW$15</f>
        <v>6.3749999999999994E-4</v>
      </c>
      <c r="I91" s="73">
        <v>86.3</v>
      </c>
      <c r="J91" s="160">
        <f t="shared" si="28"/>
        <v>1.7359991170565067E-4</v>
      </c>
      <c r="K91" s="160">
        <f t="shared" si="25"/>
        <v>2.3039601997793392E-4</v>
      </c>
      <c r="L91" s="160">
        <f t="shared" si="26"/>
        <v>1.6025447791223751E-4</v>
      </c>
      <c r="M91" s="160">
        <f t="shared" si="27"/>
        <v>4.8076343373671244E-4</v>
      </c>
      <c r="N91" s="100">
        <f>J91*'COVID-19'!D89*1000*Hospital!$AI$3/1000</f>
        <v>28537.689549460923</v>
      </c>
      <c r="O91" s="101">
        <f>K91*'COVID-19'!D89*1000*Hospital!$AI$3/1000</f>
        <v>37874.270942660049</v>
      </c>
      <c r="P91" s="101">
        <f>L91*'COVID-19'!D89*1000*Hospital!$AI$3/1000</f>
        <v>26343.864433091858</v>
      </c>
      <c r="Q91" s="101">
        <f>M91*'COVID-19'!D89*1000*Hospital!$AI$3/1000</f>
        <v>79031.593299275526</v>
      </c>
      <c r="R91" s="101">
        <f t="shared" si="29"/>
        <v>21974.02095308491</v>
      </c>
      <c r="S91" s="101">
        <f t="shared" si="30"/>
        <v>29163.188625848237</v>
      </c>
      <c r="T91" s="101">
        <f t="shared" si="31"/>
        <v>20284.775613480728</v>
      </c>
      <c r="U91" s="101">
        <f t="shared" si="32"/>
        <v>60854.326840442161</v>
      </c>
      <c r="V91" s="101">
        <f t="shared" si="33"/>
        <v>6563.6685963760119</v>
      </c>
      <c r="W91" s="101">
        <f t="shared" si="34"/>
        <v>8711.0823168118113</v>
      </c>
      <c r="X91" s="101">
        <f t="shared" si="35"/>
        <v>6059.0888196111273</v>
      </c>
      <c r="Y91" s="101">
        <f t="shared" si="36"/>
        <v>18177.266458833372</v>
      </c>
      <c r="Z91" s="102">
        <f>$AW$13*1000000000*('COVID-19'!D89/'COVID-19'!$D$195)*$AW$11/'COVID-19'!D89/1000</f>
        <v>2.9338738839711003E-4</v>
      </c>
      <c r="AA91" s="103">
        <f>$AW$14*1000000000*('COVID-19'!D89/'COVID-19'!$D$195)*$AW$11/'COVID-19'!D89/1000</f>
        <v>3.8937396876691043E-4</v>
      </c>
      <c r="AB91" s="103">
        <f>0.25*'COVID-19'!D89*1000*$AW$11/'COVID-19'!D89/1000/$AW$15</f>
        <v>2.7083333333333332E-4</v>
      </c>
      <c r="AC91" s="103">
        <f>0.75*'COVID-19'!D89*1000*$AW$11/'COVID-19'!D89/1000/$AW$15</f>
        <v>8.1249999999999996E-4</v>
      </c>
      <c r="AD91" s="73">
        <v>80</v>
      </c>
      <c r="AE91" s="104">
        <f t="shared" si="37"/>
        <v>2.0510293342180339E-4</v>
      </c>
      <c r="AF91" s="103">
        <f t="shared" si="38"/>
        <v>2.7220578099317391E-4</v>
      </c>
      <c r="AG91" s="103">
        <f t="shared" si="39"/>
        <v>1.8933571561666668E-4</v>
      </c>
      <c r="AH91" s="103">
        <f t="shared" si="40"/>
        <v>5.6800714684999997E-4</v>
      </c>
      <c r="AI91" s="105">
        <f>AE91*'COVID-19'!D89*1000*Hospital!$AI$3/1000</f>
        <v>33716.3987133794</v>
      </c>
      <c r="AJ91" s="101">
        <f>AF91*'COVID-19'!D89*1000*Hospital!$AI$3/1000</f>
        <v>44747.281235505921</v>
      </c>
      <c r="AK91" s="101">
        <f>AG91*'COVID-19'!D89*1000*Hospital!$AI$3/1000</f>
        <v>31124.462102578244</v>
      </c>
      <c r="AL91" s="101">
        <f>AH91*'COVID-19'!D89*1000*Hospital!$AI$3/1000</f>
        <v>93373.386307734734</v>
      </c>
      <c r="AM91" s="101">
        <f t="shared" si="41"/>
        <v>30007.594854907664</v>
      </c>
      <c r="AN91" s="101">
        <f t="shared" si="42"/>
        <v>39825.080299600268</v>
      </c>
      <c r="AO91" s="101">
        <f t="shared" si="43"/>
        <v>27700.771271294634</v>
      </c>
      <c r="AP91" s="101">
        <f t="shared" si="44"/>
        <v>83102.313813883913</v>
      </c>
      <c r="AQ91" s="101">
        <f t="shared" si="48"/>
        <v>3708.8038584717342</v>
      </c>
      <c r="AR91" s="101">
        <f t="shared" si="45"/>
        <v>4922.200935905651</v>
      </c>
      <c r="AS91" s="101">
        <f t="shared" si="46"/>
        <v>3423.6908312836067</v>
      </c>
      <c r="AT91" s="101">
        <f t="shared" si="47"/>
        <v>10271.072493850821</v>
      </c>
      <c r="AU91" s="74"/>
      <c r="AV91" s="31"/>
    </row>
    <row r="92" spans="1:48" ht="15">
      <c r="A92" s="2" t="s">
        <v>110</v>
      </c>
      <c r="B92" s="72">
        <v>0</v>
      </c>
      <c r="C92" s="77">
        <v>80.67247429999999</v>
      </c>
      <c r="D92" s="31">
        <v>2</v>
      </c>
      <c r="E92" s="103">
        <f>$AW$13*1000000000*('COVID-19'!D90/'COVID-19'!$D$195)*$AW$9/'COVID-19'!D90/1000</f>
        <v>2.3019625858850174E-4</v>
      </c>
      <c r="F92" s="103">
        <f>$AW$14*1000000000*('COVID-19'!D90/'COVID-19'!$D$195)*$AW$9/'COVID-19'!D90/1000</f>
        <v>3.0550880626326813E-4</v>
      </c>
      <c r="G92" s="103">
        <f>0.25*'COVID-19'!D90*1000*$AW$9/'COVID-19'!D90/1000/$AW$15</f>
        <v>2.1250000000000002E-4</v>
      </c>
      <c r="H92" s="103">
        <f>0.75*'COVID-19'!D90*1000*$AW$9/'COVID-19'!D90/1000/$AW$15</f>
        <v>6.3750000000000005E-4</v>
      </c>
      <c r="I92" s="73">
        <v>86.3</v>
      </c>
      <c r="J92" s="160">
        <f t="shared" si="28"/>
        <v>1.6423661756834434E-4</v>
      </c>
      <c r="K92" s="160">
        <f t="shared" si="25"/>
        <v>2.1796936790235061E-4</v>
      </c>
      <c r="L92" s="160">
        <f t="shared" si="26"/>
        <v>1.5161098380691248E-4</v>
      </c>
      <c r="M92" s="160">
        <f t="shared" si="27"/>
        <v>4.5483295142073745E-4</v>
      </c>
      <c r="N92" s="100">
        <f>J92*'COVID-19'!D90*1000*Hospital!$AI$3/1000</f>
        <v>8290.6258186784489</v>
      </c>
      <c r="O92" s="101">
        <f>K92*'COVID-19'!D90*1000*Hospital!$AI$3/1000</f>
        <v>11003.042415070764</v>
      </c>
      <c r="P92" s="101">
        <f>L92*'COVID-19'!D90*1000*Hospital!$AI$3/1000</f>
        <v>7653.2867965438336</v>
      </c>
      <c r="Q92" s="101">
        <f>M92*'COVID-19'!D90*1000*Hospital!$AI$3/1000</f>
        <v>22959.860389631503</v>
      </c>
      <c r="R92" s="101">
        <f t="shared" si="29"/>
        <v>6383.7818803824057</v>
      </c>
      <c r="S92" s="101">
        <f t="shared" si="30"/>
        <v>8472.3426596044883</v>
      </c>
      <c r="T92" s="101">
        <f t="shared" si="31"/>
        <v>5893.030833338752</v>
      </c>
      <c r="U92" s="101">
        <f t="shared" si="32"/>
        <v>17679.092500016257</v>
      </c>
      <c r="V92" s="101">
        <f t="shared" si="33"/>
        <v>1906.8439382960432</v>
      </c>
      <c r="W92" s="101">
        <f t="shared" si="34"/>
        <v>2530.6997554662757</v>
      </c>
      <c r="X92" s="101">
        <f t="shared" si="35"/>
        <v>1760.2559632050816</v>
      </c>
      <c r="Y92" s="101">
        <f t="shared" si="36"/>
        <v>5280.7678896152465</v>
      </c>
      <c r="Z92" s="102">
        <f>$AW$13*1000000000*('COVID-19'!D90/'COVID-19'!$D$195)*$AW$11/'COVID-19'!D90/1000</f>
        <v>2.9338738839711003E-4</v>
      </c>
      <c r="AA92" s="103">
        <f>$AW$14*1000000000*('COVID-19'!D90/'COVID-19'!$D$195)*$AW$11/'COVID-19'!D90/1000</f>
        <v>3.8937396876691032E-4</v>
      </c>
      <c r="AB92" s="103">
        <f>0.25*'COVID-19'!D90*1000*$AW$11/'COVID-19'!D90/1000/$AW$15</f>
        <v>2.7083333333333332E-4</v>
      </c>
      <c r="AC92" s="103">
        <f>0.75*'COVID-19'!D90*1000*$AW$11/'COVID-19'!D90/1000/$AW$15</f>
        <v>8.1249999999999996E-4</v>
      </c>
      <c r="AD92" s="73">
        <v>80</v>
      </c>
      <c r="AE92" s="104">
        <f t="shared" si="37"/>
        <v>1.9404049061763355E-4</v>
      </c>
      <c r="AF92" s="103">
        <f t="shared" si="38"/>
        <v>2.5752407540777114E-4</v>
      </c>
      <c r="AG92" s="103">
        <f t="shared" si="39"/>
        <v>1.7912369431666666E-4</v>
      </c>
      <c r="AH92" s="103">
        <f t="shared" si="40"/>
        <v>5.3737108294999987E-4</v>
      </c>
      <c r="AI92" s="105">
        <f>AE92*'COVID-19'!D90*1000*Hospital!$AI$3/1000</f>
        <v>9795.1183189348449</v>
      </c>
      <c r="AJ92" s="101">
        <f>AF92*'COVID-19'!D90*1000*Hospital!$AI$3/1000</f>
        <v>12999.754744818119</v>
      </c>
      <c r="AK92" s="101">
        <f>AG92*'COVID-19'!D90*1000*Hospital!$AI$3/1000</f>
        <v>9042.1219507936166</v>
      </c>
      <c r="AL92" s="101">
        <f>AH92*'COVID-19'!D90*1000*Hospital!$AI$3/1000</f>
        <v>27126.365852380837</v>
      </c>
      <c r="AM92" s="101">
        <f t="shared" si="41"/>
        <v>8717.6553038520124</v>
      </c>
      <c r="AN92" s="101">
        <f t="shared" si="42"/>
        <v>11569.781722888127</v>
      </c>
      <c r="AO92" s="101">
        <f t="shared" si="43"/>
        <v>8047.4885362063187</v>
      </c>
      <c r="AP92" s="101">
        <f t="shared" si="44"/>
        <v>24142.465608618942</v>
      </c>
      <c r="AQ92" s="101">
        <f t="shared" si="48"/>
        <v>1077.463015082833</v>
      </c>
      <c r="AR92" s="101">
        <f t="shared" si="45"/>
        <v>1429.9730219299931</v>
      </c>
      <c r="AS92" s="101">
        <f t="shared" si="46"/>
        <v>994.63341458729792</v>
      </c>
      <c r="AT92" s="101">
        <f t="shared" si="47"/>
        <v>2983.9002437618924</v>
      </c>
      <c r="AU92" s="74"/>
      <c r="AV92" s="31"/>
    </row>
    <row r="93" spans="1:48" ht="15">
      <c r="A93" s="2" t="s">
        <v>111</v>
      </c>
      <c r="B93" s="72">
        <v>0</v>
      </c>
      <c r="C93" s="77">
        <v>49.943986600000002</v>
      </c>
      <c r="D93" s="31">
        <v>2</v>
      </c>
      <c r="E93" s="103">
        <f>$AW$13*1000000000*('COVID-19'!D91/'COVID-19'!$D$195)*$AW$9/'COVID-19'!D91/1000</f>
        <v>2.3019625858850174E-4</v>
      </c>
      <c r="F93" s="103">
        <f>$AW$14*1000000000*('COVID-19'!D91/'COVID-19'!$D$195)*$AW$9/'COVID-19'!D91/1000</f>
        <v>3.0550880626326819E-4</v>
      </c>
      <c r="G93" s="103">
        <f>0.25*'COVID-19'!D91*1000*$AW$9/'COVID-19'!D91/1000/$AW$15</f>
        <v>2.1250000000000004E-4</v>
      </c>
      <c r="H93" s="103">
        <f>0.75*'COVID-19'!D91*1000*$AW$9/'COVID-19'!D91/1000/$AW$15</f>
        <v>6.3749999999999994E-4</v>
      </c>
      <c r="I93" s="73">
        <v>86.3</v>
      </c>
      <c r="J93" s="160">
        <f t="shared" si="28"/>
        <v>1.0319159713596965E-4</v>
      </c>
      <c r="K93" s="160">
        <f t="shared" si="25"/>
        <v>1.3695245027316394E-4</v>
      </c>
      <c r="L93" s="160">
        <f t="shared" si="26"/>
        <v>9.5258778426075025E-5</v>
      </c>
      <c r="M93" s="160">
        <f t="shared" si="27"/>
        <v>2.8577633527822501E-4</v>
      </c>
      <c r="N93" s="100">
        <f>J93*'COVID-19'!D91*1000*Hospital!$AI$3/1000</f>
        <v>2494.5252195511744</v>
      </c>
      <c r="O93" s="101">
        <f>K93*'COVID-19'!D91*1000*Hospital!$AI$3/1000</f>
        <v>3310.6507755237822</v>
      </c>
      <c r="P93" s="101">
        <f>L93*'COVID-19'!D91*1000*Hospital!$AI$3/1000</f>
        <v>2302.7594471125021</v>
      </c>
      <c r="Q93" s="101">
        <f>M93*'COVID-19'!D91*1000*Hospital!$AI$3/1000</f>
        <v>6908.2783413375028</v>
      </c>
      <c r="R93" s="101">
        <f t="shared" si="29"/>
        <v>1920.7844190544042</v>
      </c>
      <c r="S93" s="101">
        <f t="shared" si="30"/>
        <v>2549.2010971533123</v>
      </c>
      <c r="T93" s="101">
        <f t="shared" si="31"/>
        <v>1773.1247742766268</v>
      </c>
      <c r="U93" s="101">
        <f t="shared" si="32"/>
        <v>5319.3743228298772</v>
      </c>
      <c r="V93" s="101">
        <f t="shared" si="33"/>
        <v>573.74080049677013</v>
      </c>
      <c r="W93" s="101">
        <f t="shared" si="34"/>
        <v>761.44967837046988</v>
      </c>
      <c r="X93" s="101">
        <f t="shared" si="35"/>
        <v>529.63467283587545</v>
      </c>
      <c r="Y93" s="101">
        <f t="shared" si="36"/>
        <v>1588.9040185076258</v>
      </c>
      <c r="Z93" s="102">
        <f>$AW$13*1000000000*('COVID-19'!D91/'COVID-19'!$D$195)*$AW$11/'COVID-19'!D91/1000</f>
        <v>2.9338738839711003E-4</v>
      </c>
      <c r="AA93" s="103">
        <f>$AW$14*1000000000*('COVID-19'!D91/'COVID-19'!$D$195)*$AW$11/'COVID-19'!D91/1000</f>
        <v>3.8937396876691037E-4</v>
      </c>
      <c r="AB93" s="103">
        <f>0.25*'COVID-19'!D91*1000*$AW$11/'COVID-19'!D91/1000/$AW$15</f>
        <v>2.7083333333333332E-4</v>
      </c>
      <c r="AC93" s="103">
        <f>0.75*'COVID-19'!D91*1000*$AW$11/'COVID-19'!D91/1000/$AW$15</f>
        <v>8.1249999999999985E-4</v>
      </c>
      <c r="AD93" s="73">
        <v>80</v>
      </c>
      <c r="AE93" s="104">
        <f t="shared" si="37"/>
        <v>1.2191768457206783E-4</v>
      </c>
      <c r="AF93" s="103">
        <f t="shared" si="38"/>
        <v>1.6180508972813771E-4</v>
      </c>
      <c r="AG93" s="103">
        <f t="shared" si="39"/>
        <v>1.1254530430000002E-4</v>
      </c>
      <c r="AH93" s="103">
        <f t="shared" si="40"/>
        <v>3.3763591289999993E-4</v>
      </c>
      <c r="AI93" s="105">
        <f>AE93*'COVID-19'!D91*1000*Hospital!$AI$3/1000</f>
        <v>2947.2044945052844</v>
      </c>
      <c r="AJ93" s="101">
        <f>AF93*'COVID-19'!D91*1000*Hospital!$AI$3/1000</f>
        <v>3911.4316299101779</v>
      </c>
      <c r="AK93" s="101">
        <f>AG93*'COVID-19'!D91*1000*Hospital!$AI$3/1000</f>
        <v>2720.6391577454401</v>
      </c>
      <c r="AL93" s="101">
        <f>AH93*'COVID-19'!D91*1000*Hospital!$AI$3/1000</f>
        <v>8161.917473236319</v>
      </c>
      <c r="AM93" s="101">
        <f t="shared" si="41"/>
        <v>2623.012000109703</v>
      </c>
      <c r="AN93" s="101">
        <f t="shared" si="42"/>
        <v>3481.1741506200578</v>
      </c>
      <c r="AO93" s="101">
        <f t="shared" si="43"/>
        <v>2421.3688503934418</v>
      </c>
      <c r="AP93" s="101">
        <f t="shared" si="44"/>
        <v>7264.1065511803235</v>
      </c>
      <c r="AQ93" s="101">
        <f t="shared" si="48"/>
        <v>324.19249439558126</v>
      </c>
      <c r="AR93" s="101">
        <f t="shared" si="45"/>
        <v>430.25747929011959</v>
      </c>
      <c r="AS93" s="101">
        <f t="shared" si="46"/>
        <v>299.27030735199844</v>
      </c>
      <c r="AT93" s="101">
        <f t="shared" si="47"/>
        <v>897.81092205599498</v>
      </c>
      <c r="AU93" s="74"/>
      <c r="AV93" s="31"/>
    </row>
    <row r="94" spans="1:48" ht="15">
      <c r="A94" s="2" t="s">
        <v>112</v>
      </c>
      <c r="B94" s="72">
        <v>0</v>
      </c>
      <c r="C94" s="77">
        <v>63.1997012</v>
      </c>
      <c r="D94" s="31">
        <v>2</v>
      </c>
      <c r="E94" s="103">
        <f>$AW$13*1000000000*('COVID-19'!D92/'COVID-19'!$D$195)*$AW$9/'COVID-19'!D92/1000</f>
        <v>2.3019625858850174E-4</v>
      </c>
      <c r="F94" s="103">
        <f>$AW$14*1000000000*('COVID-19'!D92/'COVID-19'!$D$195)*$AW$9/'COVID-19'!D92/1000</f>
        <v>3.0550880626326819E-4</v>
      </c>
      <c r="G94" s="103">
        <f>0.25*'COVID-19'!D92*1000*$AW$9/'COVID-19'!D92/1000/$AW$15</f>
        <v>2.1249999999999999E-4</v>
      </c>
      <c r="H94" s="103">
        <f>0.75*'COVID-19'!D92*1000*$AW$9/'COVID-19'!D92/1000/$AW$15</f>
        <v>6.3749999999999994E-4</v>
      </c>
      <c r="I94" s="73">
        <v>86.3</v>
      </c>
      <c r="J94" s="160">
        <f t="shared" si="28"/>
        <v>1.2952531640334278E-4</v>
      </c>
      <c r="K94" s="160">
        <f t="shared" si="25"/>
        <v>1.7190168527454047E-4</v>
      </c>
      <c r="L94" s="160">
        <f t="shared" si="26"/>
        <v>1.1956810203814999E-4</v>
      </c>
      <c r="M94" s="160">
        <f t="shared" si="27"/>
        <v>3.5870430611444998E-4</v>
      </c>
      <c r="N94" s="100">
        <f>J94*'COVID-19'!D92*1000*Hospital!$AI$3/1000</f>
        <v>384.3813231303314</v>
      </c>
      <c r="O94" s="101">
        <f>K94*'COVID-19'!D92*1000*Hospital!$AI$3/1000</f>
        <v>510.13808781907284</v>
      </c>
      <c r="P94" s="101">
        <f>L94*'COVID-19'!D92*1000*Hospital!$AI$3/1000</f>
        <v>354.83214047891289</v>
      </c>
      <c r="Q94" s="101">
        <f>M94*'COVID-19'!D92*1000*Hospital!$AI$3/1000</f>
        <v>1064.4964214367387</v>
      </c>
      <c r="R94" s="101">
        <f t="shared" si="29"/>
        <v>295.97361881035516</v>
      </c>
      <c r="S94" s="101">
        <f t="shared" si="30"/>
        <v>392.80632762068603</v>
      </c>
      <c r="T94" s="101">
        <f t="shared" si="31"/>
        <v>273.2207481687629</v>
      </c>
      <c r="U94" s="101">
        <f t="shared" si="32"/>
        <v>819.66224450628886</v>
      </c>
      <c r="V94" s="101">
        <f t="shared" si="33"/>
        <v>88.407704319976219</v>
      </c>
      <c r="W94" s="101">
        <f t="shared" si="34"/>
        <v>117.33176019838675</v>
      </c>
      <c r="X94" s="101">
        <f t="shared" si="35"/>
        <v>81.611392310149967</v>
      </c>
      <c r="Y94" s="101">
        <f t="shared" si="36"/>
        <v>244.8341769304499</v>
      </c>
      <c r="Z94" s="102">
        <f>$AW$13*1000000000*('COVID-19'!D92/'COVID-19'!$D$195)*$AW$11/'COVID-19'!D92/1000</f>
        <v>2.9338738839711003E-4</v>
      </c>
      <c r="AA94" s="103">
        <f>$AW$14*1000000000*('COVID-19'!D92/'COVID-19'!$D$195)*$AW$11/'COVID-19'!D92/1000</f>
        <v>3.8937396876691037E-4</v>
      </c>
      <c r="AB94" s="103">
        <f>0.25*'COVID-19'!D92*1000*$AW$11/'COVID-19'!D92/1000/$AW$15</f>
        <v>2.7083333333333327E-4</v>
      </c>
      <c r="AC94" s="103">
        <f>0.75*'COVID-19'!D92*1000*$AW$11/'COVID-19'!D92/1000/$AW$15</f>
        <v>8.1249999999999996E-4</v>
      </c>
      <c r="AD94" s="73">
        <v>80</v>
      </c>
      <c r="AE94" s="104">
        <f t="shared" si="37"/>
        <v>1.5303016047471939E-4</v>
      </c>
      <c r="AF94" s="103">
        <f t="shared" si="38"/>
        <v>2.0309653134928553E-4</v>
      </c>
      <c r="AG94" s="103">
        <f t="shared" si="39"/>
        <v>1.4126601926666663E-4</v>
      </c>
      <c r="AH94" s="103">
        <f t="shared" si="40"/>
        <v>4.237980578E-4</v>
      </c>
      <c r="AI94" s="105">
        <f>AE94*'COVID-19'!D92*1000*Hospital!$AI$3/1000</f>
        <v>454.13466027712792</v>
      </c>
      <c r="AJ94" s="101">
        <f>AF94*'COVID-19'!D92*1000*Hospital!$AI$3/1000</f>
        <v>602.71239330633637</v>
      </c>
      <c r="AK94" s="101">
        <f>AG94*'COVID-19'!D92*1000*Hospital!$AI$3/1000</f>
        <v>419.22321370739257</v>
      </c>
      <c r="AL94" s="101">
        <f>AH94*'COVID-19'!D92*1000*Hospital!$AI$3/1000</f>
        <v>1257.6696411221781</v>
      </c>
      <c r="AM94" s="101">
        <f t="shared" si="41"/>
        <v>404.17984764664385</v>
      </c>
      <c r="AN94" s="101">
        <f t="shared" si="42"/>
        <v>536.4140300426393</v>
      </c>
      <c r="AO94" s="101">
        <f t="shared" si="43"/>
        <v>373.10866019957939</v>
      </c>
      <c r="AP94" s="101">
        <f t="shared" si="44"/>
        <v>1119.3259805987386</v>
      </c>
      <c r="AQ94" s="101">
        <f t="shared" si="48"/>
        <v>49.954812630484078</v>
      </c>
      <c r="AR94" s="101">
        <f t="shared" si="45"/>
        <v>66.298363263696999</v>
      </c>
      <c r="AS94" s="101">
        <f t="shared" si="46"/>
        <v>46.114553507813177</v>
      </c>
      <c r="AT94" s="101">
        <f t="shared" si="47"/>
        <v>138.34366052343958</v>
      </c>
      <c r="AU94" s="74"/>
      <c r="AV94" s="31"/>
    </row>
    <row r="95" spans="1:48" ht="15">
      <c r="A95" s="2" t="s">
        <v>113</v>
      </c>
      <c r="B95" s="72">
        <v>0</v>
      </c>
      <c r="C95" s="77">
        <v>5.1300000000000003E-9</v>
      </c>
      <c r="D95" s="31">
        <v>2</v>
      </c>
      <c r="E95" s="103">
        <f>$AW$13*1000000000*('COVID-19'!D93/'COVID-19'!$D$195)*$AW$9/'COVID-19'!D93/1000</f>
        <v>2.301962585885018E-4</v>
      </c>
      <c r="F95" s="103">
        <f>$AW$14*1000000000*('COVID-19'!D93/'COVID-19'!$D$195)*$AW$9/'COVID-19'!D93/1000</f>
        <v>3.0550880626326819E-4</v>
      </c>
      <c r="G95" s="103">
        <f>0.25*'COVID-19'!D93*1000*$AW$9/'COVID-19'!D93/1000/$AW$15</f>
        <v>2.1250000000000002E-4</v>
      </c>
      <c r="H95" s="103">
        <f>0.75*'COVID-19'!D93*1000*$AW$9/'COVID-19'!D93/1000/$AW$15</f>
        <v>6.3750000000000015E-4</v>
      </c>
      <c r="I95" s="73">
        <v>86.3</v>
      </c>
      <c r="J95" s="160">
        <f t="shared" si="28"/>
        <v>3.9731874334287672E-6</v>
      </c>
      <c r="K95" s="160">
        <f t="shared" si="25"/>
        <v>5.2730820096294639E-6</v>
      </c>
      <c r="L95" s="160">
        <f t="shared" si="26"/>
        <v>3.6677500094077787E-6</v>
      </c>
      <c r="M95" s="160">
        <f t="shared" si="27"/>
        <v>1.1003250028223336E-5</v>
      </c>
      <c r="N95" s="100">
        <f>J95*'COVID-19'!D93*1000*Hospital!$AI$3/1000</f>
        <v>20.668442125167207</v>
      </c>
      <c r="O95" s="101">
        <f>K95*'COVID-19'!D93*1000*Hospital!$AI$3/1000</f>
        <v>27.430467895956841</v>
      </c>
      <c r="P95" s="101">
        <f>L95*'COVID-19'!D93*1000*Hospital!$AI$3/1000</f>
        <v>19.079562711091828</v>
      </c>
      <c r="Q95" s="101">
        <f>M95*'COVID-19'!D93*1000*Hospital!$AI$3/1000</f>
        <v>57.238688133275474</v>
      </c>
      <c r="R95" s="101">
        <f t="shared" si="29"/>
        <v>15.91470043637875</v>
      </c>
      <c r="S95" s="101">
        <f t="shared" si="30"/>
        <v>21.121460279886769</v>
      </c>
      <c r="T95" s="101">
        <f t="shared" si="31"/>
        <v>14.691263287540707</v>
      </c>
      <c r="U95" s="101">
        <f t="shared" si="32"/>
        <v>44.073789862622114</v>
      </c>
      <c r="V95" s="101">
        <f t="shared" si="33"/>
        <v>4.7537416887884572</v>
      </c>
      <c r="W95" s="101">
        <f t="shared" si="34"/>
        <v>6.3090076160700734</v>
      </c>
      <c r="X95" s="101">
        <f t="shared" si="35"/>
        <v>4.3882994235511203</v>
      </c>
      <c r="Y95" s="101">
        <f t="shared" si="36"/>
        <v>13.16489827065336</v>
      </c>
      <c r="Z95" s="102">
        <f>$AW$13*1000000000*('COVID-19'!D93/'COVID-19'!$D$195)*$AW$11/'COVID-19'!D93/1000</f>
        <v>2.9338738839711009E-4</v>
      </c>
      <c r="AA95" s="103">
        <f>$AW$14*1000000000*('COVID-19'!D93/'COVID-19'!$D$195)*$AW$11/'COVID-19'!D93/1000</f>
        <v>3.8937396876691043E-4</v>
      </c>
      <c r="AB95" s="103">
        <f>0.25*'COVID-19'!D93*1000*$AW$11/'COVID-19'!D93/1000/$AW$15</f>
        <v>2.7083333333333332E-4</v>
      </c>
      <c r="AC95" s="103">
        <f>0.75*'COVID-19'!D93*1000*$AW$11/'COVID-19'!D93/1000/$AW$15</f>
        <v>8.1249999999999996E-4</v>
      </c>
      <c r="AD95" s="73">
        <v>80</v>
      </c>
      <c r="AE95" s="104">
        <f t="shared" si="37"/>
        <v>4.6941982263943794E-6</v>
      </c>
      <c r="AF95" s="103">
        <f t="shared" si="38"/>
        <v>6.229983516250474E-6</v>
      </c>
      <c r="AG95" s="103">
        <f t="shared" si="39"/>
        <v>4.3333333444483332E-6</v>
      </c>
      <c r="AH95" s="103">
        <f t="shared" si="40"/>
        <v>1.3000000033345E-5</v>
      </c>
      <c r="AI95" s="105">
        <f>AE95*'COVID-19'!D93*1000*Hospital!$AI$3/1000</f>
        <v>24.41912595162098</v>
      </c>
      <c r="AJ95" s="101">
        <f>AF95*'COVID-19'!D93*1000*Hospital!$AI$3/1000</f>
        <v>32.408250530292314</v>
      </c>
      <c r="AK95" s="101">
        <f>AG95*'COVID-19'!D93*1000*Hospital!$AI$3/1000</f>
        <v>22.541914002153337</v>
      </c>
      <c r="AL95" s="101">
        <f>AH95*'COVID-19'!D93*1000*Hospital!$AI$3/1000</f>
        <v>67.625742006460015</v>
      </c>
      <c r="AM95" s="101">
        <f t="shared" si="41"/>
        <v>21.733022096942673</v>
      </c>
      <c r="AN95" s="101">
        <f t="shared" si="42"/>
        <v>28.843342971960158</v>
      </c>
      <c r="AO95" s="101">
        <f t="shared" si="43"/>
        <v>20.062303461916471</v>
      </c>
      <c r="AP95" s="101">
        <f t="shared" si="44"/>
        <v>60.186910385749414</v>
      </c>
      <c r="AQ95" s="101">
        <f t="shared" si="48"/>
        <v>2.6861038546783078</v>
      </c>
      <c r="AR95" s="101">
        <f t="shared" si="45"/>
        <v>3.5649075583321546</v>
      </c>
      <c r="AS95" s="101">
        <f t="shared" si="46"/>
        <v>2.4796105402368669</v>
      </c>
      <c r="AT95" s="101">
        <f t="shared" si="47"/>
        <v>7.4388316207106016</v>
      </c>
      <c r="AU95" s="74"/>
      <c r="AV95" s="31"/>
    </row>
    <row r="96" spans="1:48" ht="15">
      <c r="A96" s="2" t="s">
        <v>114</v>
      </c>
      <c r="B96" s="72">
        <f>[1]Supplement!B10/[1]Supplement!$B$13*100</f>
        <v>0.25171707001330501</v>
      </c>
      <c r="C96" s="77">
        <v>0.63682929999999993</v>
      </c>
      <c r="D96" s="31">
        <v>2</v>
      </c>
      <c r="E96" s="103">
        <f>$AW$13*1000000000*('COVID-19'!D94/'COVID-19'!$D$195)*$AW$9/'COVID-19'!D94/1000</f>
        <v>2.3019625858850174E-4</v>
      </c>
      <c r="F96" s="103">
        <f>$AW$14*1000000000*('COVID-19'!D94/'COVID-19'!$D$195)*$AW$9/'COVID-19'!D94/1000</f>
        <v>3.0550880626326819E-4</v>
      </c>
      <c r="G96" s="103">
        <f>0.25*'COVID-19'!D94*1000*$AW$9/'COVID-19'!D94/1000/$AW$15</f>
        <v>2.1250000000000002E-4</v>
      </c>
      <c r="H96" s="103">
        <f>0.75*'COVID-19'!D94*1000*$AW$9/'COVID-19'!D94/1000/$AW$15</f>
        <v>6.3750000000000005E-4</v>
      </c>
      <c r="I96" s="73">
        <v>86.3</v>
      </c>
      <c r="J96" s="160">
        <f t="shared" si="28"/>
        <v>5.2383085059921231E-6</v>
      </c>
      <c r="K96" s="160">
        <f t="shared" si="25"/>
        <v>6.9521085543147687E-6</v>
      </c>
      <c r="L96" s="160">
        <f t="shared" si="26"/>
        <v>4.8356153325375001E-6</v>
      </c>
      <c r="M96" s="160">
        <f t="shared" si="27"/>
        <v>1.4506845997612501E-5</v>
      </c>
      <c r="N96" s="100">
        <f>J96*'COVID-19'!D94*1000*Hospital!$AI$3/1000</f>
        <v>190.34734244803985</v>
      </c>
      <c r="O96" s="101">
        <f>K96*'COVID-19'!D94*1000*Hospital!$AI$3/1000</f>
        <v>252.62265218063322</v>
      </c>
      <c r="P96" s="101">
        <f>L96*'COVID-19'!D94*1000*Hospital!$AI$3/1000</f>
        <v>175.71445564853713</v>
      </c>
      <c r="Q96" s="101">
        <f>M96*'COVID-19'!D94*1000*Hospital!$AI$3/1000</f>
        <v>527.14336694561143</v>
      </c>
      <c r="R96" s="101">
        <f t="shared" si="29"/>
        <v>146.56745368499068</v>
      </c>
      <c r="S96" s="101">
        <f t="shared" si="30"/>
        <v>194.5194421790876</v>
      </c>
      <c r="T96" s="101">
        <f t="shared" si="31"/>
        <v>135.30013084937357</v>
      </c>
      <c r="U96" s="101">
        <f t="shared" si="32"/>
        <v>405.90039254812081</v>
      </c>
      <c r="V96" s="101">
        <f t="shared" si="33"/>
        <v>43.779888763049165</v>
      </c>
      <c r="W96" s="101">
        <f t="shared" si="34"/>
        <v>58.103210001545641</v>
      </c>
      <c r="X96" s="101">
        <f t="shared" si="35"/>
        <v>40.414324799163538</v>
      </c>
      <c r="Y96" s="101">
        <f t="shared" si="36"/>
        <v>121.24297439749063</v>
      </c>
      <c r="Z96" s="102">
        <f>$AW$13*1000000000*('COVID-19'!D94/'COVID-19'!$D$195)*$AW$11/'COVID-19'!D94/1000</f>
        <v>2.9338738839711003E-4</v>
      </c>
      <c r="AA96" s="103">
        <f>$AW$14*1000000000*('COVID-19'!D94/'COVID-19'!$D$195)*$AW$11/'COVID-19'!D94/1000</f>
        <v>3.8937396876691043E-4</v>
      </c>
      <c r="AB96" s="103">
        <f>0.25*'COVID-19'!D94*1000*$AW$11/'COVID-19'!D94/1000/$AW$15</f>
        <v>2.7083333333333332E-4</v>
      </c>
      <c r="AC96" s="103">
        <f>0.75*'COVID-19'!D94*1000*$AW$11/'COVID-19'!D94/1000/$AW$15</f>
        <v>8.1249999999999996E-4</v>
      </c>
      <c r="AD96" s="73">
        <v>80</v>
      </c>
      <c r="AE96" s="104">
        <f t="shared" si="37"/>
        <v>6.1888996958078386E-6</v>
      </c>
      <c r="AF96" s="103">
        <f t="shared" si="38"/>
        <v>8.213701516014994E-6</v>
      </c>
      <c r="AG96" s="103">
        <f t="shared" si="39"/>
        <v>5.7131301500000007E-6</v>
      </c>
      <c r="AH96" s="103">
        <f t="shared" si="40"/>
        <v>1.7139390449999999E-5</v>
      </c>
      <c r="AI96" s="105">
        <f>AE96*'COVID-19'!D94*1000*Hospital!$AI$3/1000</f>
        <v>224.88950553922874</v>
      </c>
      <c r="AJ96" s="101">
        <f>AF96*'COVID-19'!D94*1000*Hospital!$AI$3/1000</f>
        <v>298.46586039108729</v>
      </c>
      <c r="AK96" s="101">
        <f>AG96*'COVID-19'!D94*1000*Hospital!$AI$3/1000</f>
        <v>207.60120177501949</v>
      </c>
      <c r="AL96" s="101">
        <f>AH96*'COVID-19'!D94*1000*Hospital!$AI$3/1000</f>
        <v>622.80360532505824</v>
      </c>
      <c r="AM96" s="101">
        <f t="shared" si="41"/>
        <v>200.15165992991359</v>
      </c>
      <c r="AN96" s="101">
        <f t="shared" si="42"/>
        <v>265.63461574806769</v>
      </c>
      <c r="AO96" s="101">
        <f t="shared" si="43"/>
        <v>184.76506957976733</v>
      </c>
      <c r="AP96" s="101">
        <f t="shared" si="44"/>
        <v>554.29520873930187</v>
      </c>
      <c r="AQ96" s="101">
        <f t="shared" si="48"/>
        <v>24.737845609315158</v>
      </c>
      <c r="AR96" s="101">
        <f t="shared" si="45"/>
        <v>32.831244643019602</v>
      </c>
      <c r="AS96" s="101">
        <f t="shared" si="46"/>
        <v>22.836132195252144</v>
      </c>
      <c r="AT96" s="101">
        <f t="shared" si="47"/>
        <v>68.508396585756415</v>
      </c>
      <c r="AU96" s="74"/>
      <c r="AV96" s="31"/>
    </row>
    <row r="97" spans="1:48" ht="15">
      <c r="A97" s="2" t="s">
        <v>115</v>
      </c>
      <c r="B97" s="72">
        <v>0</v>
      </c>
      <c r="C97" s="77">
        <v>1.59E-8</v>
      </c>
      <c r="D97" s="31">
        <v>2</v>
      </c>
      <c r="E97" s="103">
        <f>$AW$13*1000000000*('COVID-19'!D95/'COVID-19'!$D$195)*$AW$9/'COVID-19'!D95/1000</f>
        <v>2.3019625858850174E-4</v>
      </c>
      <c r="F97" s="103">
        <f>$AW$14*1000000000*('COVID-19'!D95/'COVID-19'!$D$195)*$AW$9/'COVID-19'!D95/1000</f>
        <v>3.0550880626326819E-4</v>
      </c>
      <c r="G97" s="103">
        <f>0.25*'COVID-19'!D95*1000*$AW$9/'COVID-19'!D95/1000/$AW$15</f>
        <v>2.1250000000000002E-4</v>
      </c>
      <c r="H97" s="103">
        <f>0.75*'COVID-19'!D95*1000*$AW$9/'COVID-19'!D95/1000/$AW$15</f>
        <v>6.3750000000000015E-4</v>
      </c>
      <c r="I97" s="73">
        <v>86.3</v>
      </c>
      <c r="J97" s="160">
        <f t="shared" si="28"/>
        <v>3.9731874548243798E-6</v>
      </c>
      <c r="K97" s="160">
        <f t="shared" si="25"/>
        <v>5.273082038025011E-6</v>
      </c>
      <c r="L97" s="160">
        <f t="shared" si="26"/>
        <v>3.667750029158613E-6</v>
      </c>
      <c r="M97" s="160">
        <f t="shared" si="27"/>
        <v>1.1003250087475839E-5</v>
      </c>
      <c r="N97" s="100">
        <f>J97*'COVID-19'!D95*1000*Hospital!$AI$3/1000</f>
        <v>7.0709138898860449</v>
      </c>
      <c r="O97" s="101">
        <f>K97*'COVID-19'!D95*1000*Hospital!$AI$3/1000</f>
        <v>9.3842813733609081</v>
      </c>
      <c r="P97" s="101">
        <f>L97*'COVID-19'!D95*1000*Hospital!$AI$3/1000</f>
        <v>6.5273398048001017</v>
      </c>
      <c r="Q97" s="101">
        <f>M97*'COVID-19'!D95*1000*Hospital!$AI$3/1000</f>
        <v>19.582019414400303</v>
      </c>
      <c r="R97" s="101">
        <f t="shared" si="29"/>
        <v>5.4446036952122538</v>
      </c>
      <c r="S97" s="101">
        <f t="shared" si="30"/>
        <v>7.2258966574878993</v>
      </c>
      <c r="T97" s="101">
        <f t="shared" si="31"/>
        <v>5.0260516496960781</v>
      </c>
      <c r="U97" s="101">
        <f t="shared" si="32"/>
        <v>15.078154949088235</v>
      </c>
      <c r="V97" s="101">
        <f t="shared" si="33"/>
        <v>1.6263101946737901</v>
      </c>
      <c r="W97" s="101">
        <f t="shared" si="34"/>
        <v>2.1583847158730087</v>
      </c>
      <c r="X97" s="101">
        <f t="shared" si="35"/>
        <v>1.5012881551040236</v>
      </c>
      <c r="Y97" s="101">
        <f t="shared" si="36"/>
        <v>4.5038644653120699</v>
      </c>
      <c r="Z97" s="102">
        <f>$AW$13*1000000000*('COVID-19'!D95/'COVID-19'!$D$195)*$AW$11/'COVID-19'!D95/1000</f>
        <v>2.9338738839711003E-4</v>
      </c>
      <c r="AA97" s="103">
        <f>$AW$14*1000000000*('COVID-19'!D95/'COVID-19'!$D$195)*$AW$11/'COVID-19'!D95/1000</f>
        <v>3.8937396876691037E-4</v>
      </c>
      <c r="AB97" s="103">
        <f>0.25*'COVID-19'!D95*1000*$AW$11/'COVID-19'!D95/1000/$AW$15</f>
        <v>2.7083333333333332E-4</v>
      </c>
      <c r="AC97" s="103">
        <f>0.75*'COVID-19'!D95*1000*$AW$11/'COVID-19'!D95/1000/$AW$15</f>
        <v>8.1249999999999996E-4</v>
      </c>
      <c r="AD97" s="73">
        <v>80</v>
      </c>
      <c r="AE97" s="104">
        <f t="shared" si="37"/>
        <v>4.6941982516726369E-6</v>
      </c>
      <c r="AF97" s="103">
        <f t="shared" si="38"/>
        <v>6.2299835497989359E-6</v>
      </c>
      <c r="AG97" s="103">
        <f t="shared" si="39"/>
        <v>4.3333333677833336E-6</v>
      </c>
      <c r="AH97" s="103">
        <f t="shared" si="40"/>
        <v>1.3000000103350001E-5</v>
      </c>
      <c r="AI97" s="105">
        <f>AE97*'COVID-19'!D95*1000*Hospital!$AI$3/1000</f>
        <v>8.3540663502618386</v>
      </c>
      <c r="AJ97" s="101">
        <f>AF97*'COVID-19'!D95*1000*Hospital!$AI$3/1000</f>
        <v>11.087238575302006</v>
      </c>
      <c r="AK97" s="101">
        <f>AG97*'COVID-19'!D95*1000*Hospital!$AI$3/1000</f>
        <v>7.7118503589758767</v>
      </c>
      <c r="AL97" s="101">
        <f>AH97*'COVID-19'!D95*1000*Hospital!$AI$3/1000</f>
        <v>23.135551076927634</v>
      </c>
      <c r="AM97" s="101">
        <f t="shared" si="41"/>
        <v>7.4351190517330359</v>
      </c>
      <c r="AN97" s="101">
        <f t="shared" si="42"/>
        <v>9.8676423320187858</v>
      </c>
      <c r="AO97" s="101">
        <f t="shared" si="43"/>
        <v>6.8635468194885298</v>
      </c>
      <c r="AP97" s="101">
        <f t="shared" si="44"/>
        <v>20.590640458465597</v>
      </c>
      <c r="AQ97" s="101">
        <f t="shared" si="48"/>
        <v>0.9189472985288023</v>
      </c>
      <c r="AR97" s="101">
        <f t="shared" si="45"/>
        <v>1.2195962432832206</v>
      </c>
      <c r="AS97" s="101">
        <f t="shared" si="46"/>
        <v>0.84830353948734638</v>
      </c>
      <c r="AT97" s="101">
        <f t="shared" si="47"/>
        <v>2.5449106184620396</v>
      </c>
      <c r="AU97" s="74"/>
      <c r="AV97" s="31"/>
    </row>
    <row r="98" spans="1:48" ht="15">
      <c r="A98" s="2" t="s">
        <v>116</v>
      </c>
      <c r="B98" s="72">
        <f>[1]Supplement!B5/[1]Supplement!$B$13*100</f>
        <v>7.1919162860944299</v>
      </c>
      <c r="C98" s="77">
        <v>26.5310956</v>
      </c>
      <c r="D98" s="31">
        <v>2</v>
      </c>
      <c r="E98" s="103">
        <f>$AW$13*1000000000*('COVID-19'!D96/'COVID-19'!$D$195)*$AW$9/'COVID-19'!D96/1000</f>
        <v>2.3019625858850174E-4</v>
      </c>
      <c r="F98" s="103">
        <f>$AW$14*1000000000*('COVID-19'!D96/'COVID-19'!$D$195)*$AW$9/'COVID-19'!D96/1000</f>
        <v>3.0550880626326813E-4</v>
      </c>
      <c r="G98" s="103">
        <f>0.25*'COVID-19'!D96*1000*$AW$9/'COVID-19'!D96/1000/$AW$15</f>
        <v>2.1250000000000002E-4</v>
      </c>
      <c r="H98" s="103">
        <f>0.75*'COVID-19'!D96*1000*$AW$9/'COVID-19'!D96/1000/$AW$15</f>
        <v>6.3750000000000005E-4</v>
      </c>
      <c r="I98" s="73">
        <v>86.3</v>
      </c>
      <c r="J98" s="160">
        <f t="shared" si="28"/>
        <v>5.6679695104553957E-5</v>
      </c>
      <c r="K98" s="160">
        <f t="shared" si="25"/>
        <v>7.5223403268741135E-5</v>
      </c>
      <c r="L98" s="160">
        <f t="shared" si="26"/>
        <v>5.2322462943450005E-5</v>
      </c>
      <c r="M98" s="160">
        <f t="shared" si="27"/>
        <v>1.5696738883035001E-4</v>
      </c>
      <c r="N98" s="100">
        <f>J98*'COVID-19'!D96*1000*Hospital!$AI$3/1000</f>
        <v>4308.3568934836985</v>
      </c>
      <c r="O98" s="101">
        <f>K98*'COVID-19'!D96*1000*Hospital!$AI$3/1000</f>
        <v>5717.9077520857363</v>
      </c>
      <c r="P98" s="101">
        <f>L98*'COVID-19'!D96*1000*Hospital!$AI$3/1000</f>
        <v>3977.1534319412103</v>
      </c>
      <c r="Q98" s="101">
        <f>M98*'COVID-19'!D96*1000*Hospital!$AI$3/1000</f>
        <v>11931.46029582363</v>
      </c>
      <c r="R98" s="101">
        <f t="shared" si="29"/>
        <v>3317.4348079824476</v>
      </c>
      <c r="S98" s="101">
        <f t="shared" si="30"/>
        <v>4402.7889691060172</v>
      </c>
      <c r="T98" s="101">
        <f t="shared" si="31"/>
        <v>3062.4081425947315</v>
      </c>
      <c r="U98" s="101">
        <f t="shared" si="32"/>
        <v>9187.2244277841946</v>
      </c>
      <c r="V98" s="101">
        <f t="shared" si="33"/>
        <v>990.92208550125065</v>
      </c>
      <c r="W98" s="101">
        <f t="shared" si="34"/>
        <v>1315.1187829797193</v>
      </c>
      <c r="X98" s="101">
        <f t="shared" si="35"/>
        <v>914.74528934647833</v>
      </c>
      <c r="Y98" s="101">
        <f t="shared" si="36"/>
        <v>2744.235868039435</v>
      </c>
      <c r="Z98" s="102">
        <f>$AW$13*1000000000*('COVID-19'!D96/'COVID-19'!$D$195)*$AW$11/'COVID-19'!D96/1000</f>
        <v>2.9338738839711003E-4</v>
      </c>
      <c r="AA98" s="103">
        <f>$AW$14*1000000000*('COVID-19'!D96/'COVID-19'!$D$195)*$AW$11/'COVID-19'!D96/1000</f>
        <v>3.8937396876691037E-4</v>
      </c>
      <c r="AB98" s="103">
        <f>0.25*'COVID-19'!D96*1000*$AW$11/'COVID-19'!D96/1000/$AW$15</f>
        <v>2.7083333333333332E-4</v>
      </c>
      <c r="AC98" s="103">
        <f>0.75*'COVID-19'!D96*1000*$AW$11/'COVID-19'!D96/1000/$AW$15</f>
        <v>8.1249999999999996E-4</v>
      </c>
      <c r="AD98" s="73">
        <v>80</v>
      </c>
      <c r="AE98" s="104">
        <f t="shared" si="37"/>
        <v>6.696530900953822E-5</v>
      </c>
      <c r="AF98" s="103">
        <f t="shared" si="38"/>
        <v>8.8874127416321082E-5</v>
      </c>
      <c r="AG98" s="103">
        <f t="shared" si="39"/>
        <v>6.1817373800000008E-5</v>
      </c>
      <c r="AH98" s="103">
        <f t="shared" si="40"/>
        <v>1.8545212139999998E-4</v>
      </c>
      <c r="AI98" s="105">
        <f>AE98*'COVID-19'!D96*1000*Hospital!$AI$3/1000</f>
        <v>5090.1905905335316</v>
      </c>
      <c r="AJ98" s="101">
        <f>AF98*'COVID-19'!D96*1000*Hospital!$AI$3/1000</f>
        <v>6755.5313909176457</v>
      </c>
      <c r="AK98" s="101">
        <f>AG98*'COVID-19'!D96*1000*Hospital!$AI$3/1000</f>
        <v>4698.8839311326865</v>
      </c>
      <c r="AL98" s="101">
        <f>AH98*'COVID-19'!D96*1000*Hospital!$AI$3/1000</f>
        <v>14096.651793398058</v>
      </c>
      <c r="AM98" s="101">
        <f t="shared" si="41"/>
        <v>4530.2696255748433</v>
      </c>
      <c r="AN98" s="101">
        <f t="shared" si="42"/>
        <v>6012.4229379167045</v>
      </c>
      <c r="AO98" s="101">
        <f t="shared" si="43"/>
        <v>4182.0066987080909</v>
      </c>
      <c r="AP98" s="101">
        <f t="shared" si="44"/>
        <v>12546.020096124272</v>
      </c>
      <c r="AQ98" s="101">
        <f t="shared" si="48"/>
        <v>559.9209649586885</v>
      </c>
      <c r="AR98" s="101">
        <f t="shared" si="45"/>
        <v>743.10845300094104</v>
      </c>
      <c r="AS98" s="101">
        <f t="shared" si="46"/>
        <v>516.87723242459549</v>
      </c>
      <c r="AT98" s="101">
        <f t="shared" si="47"/>
        <v>1550.6316972737864</v>
      </c>
      <c r="AU98" s="74"/>
      <c r="AV98" s="31"/>
    </row>
    <row r="99" spans="1:48" ht="15">
      <c r="A99" s="2" t="s">
        <v>117</v>
      </c>
      <c r="B99" s="72">
        <v>0</v>
      </c>
      <c r="C99" s="77">
        <v>1.4900000000000002E-9</v>
      </c>
      <c r="D99" s="31">
        <v>2</v>
      </c>
      <c r="E99" s="103">
        <f>$AW$13*1000000000*('COVID-19'!D97/'COVID-19'!$D$195)*$AW$9/'COVID-19'!D97/1000</f>
        <v>2.301962585885018E-4</v>
      </c>
      <c r="F99" s="103">
        <f>$AW$14*1000000000*('COVID-19'!D97/'COVID-19'!$D$195)*$AW$9/'COVID-19'!D97/1000</f>
        <v>3.0550880626326819E-4</v>
      </c>
      <c r="G99" s="103">
        <f>0.25*'COVID-19'!D97*1000*$AW$9/'COVID-19'!D97/1000/$AW$15</f>
        <v>2.1250000000000002E-4</v>
      </c>
      <c r="H99" s="103">
        <f>0.75*'COVID-19'!D97*1000*$AW$9/'COVID-19'!D97/1000/$AW$15</f>
        <v>6.3750000000000015E-4</v>
      </c>
      <c r="I99" s="73">
        <v>86.3</v>
      </c>
      <c r="J99" s="160">
        <f t="shared" si="28"/>
        <v>3.9731874261975665E-6</v>
      </c>
      <c r="K99" s="160">
        <f t="shared" si="25"/>
        <v>5.2730820000324552E-6</v>
      </c>
      <c r="L99" s="160">
        <f t="shared" si="26"/>
        <v>3.6677500027324742E-6</v>
      </c>
      <c r="M99" s="160">
        <f t="shared" si="27"/>
        <v>1.1003250008197422E-5</v>
      </c>
      <c r="N99" s="100">
        <f>J99*'COVID-19'!D97*1000*Hospital!$AI$3/1000</f>
        <v>24.363931520995791</v>
      </c>
      <c r="O99" s="101">
        <f>K99*'COVID-19'!D97*1000*Hospital!$AI$3/1000</f>
        <v>32.334998320564495</v>
      </c>
      <c r="P99" s="101">
        <f>L99*'COVID-19'!D97*1000*Hospital!$AI$3/1000</f>
        <v>22.490962624490766</v>
      </c>
      <c r="Q99" s="101">
        <f>M99*'COVID-19'!D97*1000*Hospital!$AI$3/1000</f>
        <v>67.472887873472317</v>
      </c>
      <c r="R99" s="101">
        <f t="shared" si="29"/>
        <v>18.760227271166759</v>
      </c>
      <c r="S99" s="101">
        <f t="shared" si="30"/>
        <v>24.897948706834658</v>
      </c>
      <c r="T99" s="101">
        <f t="shared" si="31"/>
        <v>17.318041220857889</v>
      </c>
      <c r="U99" s="101">
        <f t="shared" si="32"/>
        <v>51.954123662573686</v>
      </c>
      <c r="V99" s="101">
        <f t="shared" si="33"/>
        <v>5.6037042498290317</v>
      </c>
      <c r="W99" s="101">
        <f t="shared" si="34"/>
        <v>7.4370496137298332</v>
      </c>
      <c r="X99" s="101">
        <f t="shared" si="35"/>
        <v>5.172921403632877</v>
      </c>
      <c r="Y99" s="101">
        <f t="shared" si="36"/>
        <v>15.518764210898633</v>
      </c>
      <c r="Z99" s="102">
        <f>$AW$13*1000000000*('COVID-19'!D97/'COVID-19'!$D$195)*$AW$11/'COVID-19'!D97/1000</f>
        <v>2.9338738839711003E-4</v>
      </c>
      <c r="AA99" s="103">
        <f>$AW$14*1000000000*('COVID-19'!D97/'COVID-19'!$D$195)*$AW$11/'COVID-19'!D97/1000</f>
        <v>3.8937396876691043E-4</v>
      </c>
      <c r="AB99" s="103">
        <f>0.25*'COVID-19'!D97*1000*$AW$11/'COVID-19'!D97/1000/$AW$15</f>
        <v>2.7083333333333338E-4</v>
      </c>
      <c r="AC99" s="103">
        <f>0.75*'COVID-19'!D97*1000*$AW$11/'COVID-19'!D97/1000/$AW$15</f>
        <v>8.1249999999999996E-4</v>
      </c>
      <c r="AD99" s="73">
        <v>80</v>
      </c>
      <c r="AE99" s="104">
        <f t="shared" si="37"/>
        <v>4.6941982178509383E-6</v>
      </c>
      <c r="AF99" s="103">
        <f t="shared" si="38"/>
        <v>6.2299835049119046E-6</v>
      </c>
      <c r="AG99" s="103">
        <f t="shared" si="39"/>
        <v>4.3333333365616679E-6</v>
      </c>
      <c r="AH99" s="103">
        <f t="shared" si="40"/>
        <v>1.3000000009685001E-5</v>
      </c>
      <c r="AI99" s="105">
        <f>AE99*'COVID-19'!D97*1000*Hospital!$AI$3/1000</f>
        <v>28.785232524294653</v>
      </c>
      <c r="AJ99" s="101">
        <f>AF99*'COVID-19'!D97*1000*Hospital!$AI$3/1000</f>
        <v>38.202801732882413</v>
      </c>
      <c r="AK99" s="101">
        <f>AG99*'COVID-19'!D97*1000*Hospital!$AI$3/1000</f>
        <v>26.572377626463094</v>
      </c>
      <c r="AL99" s="101">
        <f>AH99*'COVID-19'!D97*1000*Hospital!$AI$3/1000</f>
        <v>79.717132879389254</v>
      </c>
      <c r="AM99" s="101">
        <f t="shared" si="41"/>
        <v>25.618856946622241</v>
      </c>
      <c r="AN99" s="101">
        <f t="shared" si="42"/>
        <v>34.000493542265346</v>
      </c>
      <c r="AO99" s="101">
        <f t="shared" si="43"/>
        <v>23.649416087552154</v>
      </c>
      <c r="AP99" s="101">
        <f t="shared" si="44"/>
        <v>70.948248262656435</v>
      </c>
      <c r="AQ99" s="101">
        <f t="shared" si="48"/>
        <v>3.1663755776724116</v>
      </c>
      <c r="AR99" s="101">
        <f t="shared" si="45"/>
        <v>4.2023081906170656</v>
      </c>
      <c r="AS99" s="101">
        <f t="shared" si="46"/>
        <v>2.9229615389109402</v>
      </c>
      <c r="AT99" s="101">
        <f t="shared" si="47"/>
        <v>8.7688846167328176</v>
      </c>
      <c r="AU99" s="74"/>
      <c r="AV99" s="31"/>
    </row>
    <row r="100" spans="1:48" ht="15">
      <c r="A100" s="2" t="s">
        <v>118</v>
      </c>
      <c r="B100" s="72">
        <v>0</v>
      </c>
      <c r="C100" s="77">
        <v>57.912410000000001</v>
      </c>
      <c r="D100" s="31">
        <v>2</v>
      </c>
      <c r="E100" s="103">
        <f>$AW$13*1000000000*('COVID-19'!D98/'COVID-19'!$D$195)*$AW$9/'COVID-19'!D98/1000</f>
        <v>2.3019625858850177E-4</v>
      </c>
      <c r="F100" s="103">
        <f>$AW$14*1000000000*('COVID-19'!D98/'COVID-19'!$D$195)*$AW$9/'COVID-19'!D98/1000</f>
        <v>3.0550880626326824E-4</v>
      </c>
      <c r="G100" s="103">
        <f>0.25*'COVID-19'!D98*1000*$AW$9/'COVID-19'!D98/1000/$AW$15</f>
        <v>2.1250000000000002E-4</v>
      </c>
      <c r="H100" s="103">
        <f>0.75*'COVID-19'!D98*1000*$AW$9/'COVID-19'!D98/1000/$AW$15</f>
        <v>6.3750000000000015E-4</v>
      </c>
      <c r="I100" s="73">
        <v>86.3</v>
      </c>
      <c r="J100" s="160">
        <f t="shared" si="28"/>
        <v>1.1902161695392553E-4</v>
      </c>
      <c r="K100" s="160">
        <f t="shared" ref="K100:K163" si="49">F100*I100/100*(C100/100+D100/100)</f>
        <v>1.5796152525710094E-4</v>
      </c>
      <c r="L100" s="160">
        <f t="shared" ref="L100:L163" si="50">G100*I100/100*(C100/100+D100/100)</f>
        <v>1.0987187088875001E-4</v>
      </c>
      <c r="M100" s="160">
        <f t="shared" ref="M100:M163" si="51">H100*I100/100*(C100/100+D100/100)</f>
        <v>3.2961561266625004E-4</v>
      </c>
      <c r="N100" s="100">
        <f>J100*'COVID-19'!D98*1000*Hospital!$AI$3/1000</f>
        <v>1343.1352509542651</v>
      </c>
      <c r="O100" s="101">
        <f>K100*'COVID-19'!D98*1000*Hospital!$AI$3/1000</f>
        <v>1782.5643634924363</v>
      </c>
      <c r="P100" s="101">
        <f>L100*'COVID-19'!D98*1000*Hospital!$AI$3/1000</f>
        <v>1239.8821882591528</v>
      </c>
      <c r="Q100" s="101">
        <f>M100*'COVID-19'!D98*1000*Hospital!$AI$3/1000</f>
        <v>3719.6465647774585</v>
      </c>
      <c r="R100" s="101">
        <f t="shared" si="29"/>
        <v>1034.2141432347842</v>
      </c>
      <c r="S100" s="101">
        <f t="shared" si="30"/>
        <v>1372.5745598891758</v>
      </c>
      <c r="T100" s="101">
        <f t="shared" si="31"/>
        <v>954.70928495954763</v>
      </c>
      <c r="U100" s="101">
        <f t="shared" si="32"/>
        <v>2864.1278548786427</v>
      </c>
      <c r="V100" s="101">
        <f t="shared" si="33"/>
        <v>308.92110771948097</v>
      </c>
      <c r="W100" s="101">
        <f t="shared" si="34"/>
        <v>409.98980360326038</v>
      </c>
      <c r="X100" s="101">
        <f t="shared" si="35"/>
        <v>285.1729032996052</v>
      </c>
      <c r="Y100" s="101">
        <f t="shared" si="36"/>
        <v>855.51870989881547</v>
      </c>
      <c r="Z100" s="102">
        <f>$AW$13*1000000000*('COVID-19'!D98/'COVID-19'!$D$195)*$AW$11/'COVID-19'!D98/1000</f>
        <v>2.9338738839711009E-4</v>
      </c>
      <c r="AA100" s="103">
        <f>$AW$14*1000000000*('COVID-19'!D98/'COVID-19'!$D$195)*$AW$11/'COVID-19'!D98/1000</f>
        <v>3.8937396876691043E-4</v>
      </c>
      <c r="AB100" s="103">
        <f>0.25*'COVID-19'!D98*1000*$AW$11/'COVID-19'!D98/1000/$AW$15</f>
        <v>2.7083333333333332E-4</v>
      </c>
      <c r="AC100" s="103">
        <f>0.75*'COVID-19'!D98*1000*$AW$11/'COVID-19'!D98/1000/$AW$15</f>
        <v>8.1249999999999996E-4</v>
      </c>
      <c r="AD100" s="73">
        <v>80</v>
      </c>
      <c r="AE100" s="104">
        <f t="shared" si="37"/>
        <v>1.4062036401981521E-4</v>
      </c>
      <c r="AF100" s="103">
        <f t="shared" si="38"/>
        <v>1.8662666288072266E-4</v>
      </c>
      <c r="AG100" s="103">
        <f t="shared" si="39"/>
        <v>1.2981022166666669E-4</v>
      </c>
      <c r="AH100" s="103">
        <f t="shared" si="40"/>
        <v>3.8943066500000002E-4</v>
      </c>
      <c r="AI100" s="105">
        <f>AE100*'COVID-19'!D98*1000*Hospital!$AI$3/1000</f>
        <v>1586.8728114334808</v>
      </c>
      <c r="AJ100" s="101">
        <f>AF100*'COVID-19'!D98*1000*Hospital!$AI$3/1000</f>
        <v>2106.0447345467619</v>
      </c>
      <c r="AK100" s="101">
        <f>AG100*'COVID-19'!D98*1000*Hospital!$AI$3/1000</f>
        <v>1464.8825072018712</v>
      </c>
      <c r="AL100" s="101">
        <f>AH100*'COVID-19'!D98*1000*Hospital!$AI$3/1000</f>
        <v>4394.6475216056133</v>
      </c>
      <c r="AM100" s="101">
        <f t="shared" si="41"/>
        <v>1412.3168021757979</v>
      </c>
      <c r="AN100" s="101">
        <f t="shared" si="42"/>
        <v>1874.3798137466181</v>
      </c>
      <c r="AO100" s="101">
        <f t="shared" si="43"/>
        <v>1303.7454314096656</v>
      </c>
      <c r="AP100" s="101">
        <f t="shared" si="44"/>
        <v>3911.2362942289956</v>
      </c>
      <c r="AQ100" s="101">
        <f t="shared" si="48"/>
        <v>174.55600925768289</v>
      </c>
      <c r="AR100" s="101">
        <f t="shared" si="45"/>
        <v>231.66492080014382</v>
      </c>
      <c r="AS100" s="101">
        <f t="shared" si="46"/>
        <v>161.13707579220582</v>
      </c>
      <c r="AT100" s="101">
        <f t="shared" si="47"/>
        <v>483.41122737661749</v>
      </c>
      <c r="AU100" s="74"/>
      <c r="AV100" s="31"/>
    </row>
    <row r="101" spans="1:48" ht="15">
      <c r="A101" s="2" t="s">
        <v>119</v>
      </c>
      <c r="B101" s="72">
        <v>0</v>
      </c>
      <c r="C101" s="82">
        <v>33.103088668679256</v>
      </c>
      <c r="D101" s="31">
        <v>2</v>
      </c>
      <c r="E101" s="103">
        <f>$AW$13*1000000000*('COVID-19'!D99/'COVID-19'!$D$195)*$AW$9/'COVID-19'!D99/1000</f>
        <v>2.301962585885018E-4</v>
      </c>
      <c r="F101" s="103">
        <f>$AW$14*1000000000*('COVID-19'!D99/'COVID-19'!$D$195)*$AW$9/'COVID-19'!D99/1000</f>
        <v>3.0550880626326824E-4</v>
      </c>
      <c r="G101" s="103">
        <f>0.25*'COVID-19'!D99*1000*$AW$9/'COVID-19'!D99/1000/$AW$15</f>
        <v>2.1249999999999999E-4</v>
      </c>
      <c r="H101" s="103">
        <f>0.75*'COVID-19'!D99*1000*$AW$9/'COVID-19'!D99/1000/$AW$15</f>
        <v>6.3750000000000015E-4</v>
      </c>
      <c r="I101" s="73">
        <v>86.3</v>
      </c>
      <c r="J101" s="160">
        <f t="shared" si="28"/>
        <v>6.9735575207594333E-5</v>
      </c>
      <c r="K101" s="160">
        <f t="shared" si="49"/>
        <v>9.2550732433227634E-5</v>
      </c>
      <c r="L101" s="160">
        <f t="shared" si="50"/>
        <v>6.4374676732274159E-5</v>
      </c>
      <c r="M101" s="160">
        <f t="shared" si="51"/>
        <v>1.9312403019682253E-4</v>
      </c>
      <c r="N101" s="100">
        <f>J101*'COVID-19'!D99*1000*Hospital!$AI$3/1000</f>
        <v>2253.6132936312306</v>
      </c>
      <c r="O101" s="101">
        <f>K101*'COVID-19'!D99*1000*Hospital!$AI$3/1000</f>
        <v>2990.9204925309746</v>
      </c>
      <c r="P101" s="101">
        <f>L101*'COVID-19'!D99*1000*Hospital!$AI$3/1000</f>
        <v>2080.3675430394542</v>
      </c>
      <c r="Q101" s="101">
        <f>M101*'COVID-19'!D99*1000*Hospital!$AI$3/1000</f>
        <v>6241.1026291183643</v>
      </c>
      <c r="R101" s="101">
        <f t="shared" si="29"/>
        <v>1735.2822360960477</v>
      </c>
      <c r="S101" s="101">
        <f t="shared" si="30"/>
        <v>2303.0087792488503</v>
      </c>
      <c r="T101" s="101">
        <f t="shared" si="31"/>
        <v>1601.8830081403796</v>
      </c>
      <c r="U101" s="101">
        <f t="shared" si="32"/>
        <v>4805.6490244211409</v>
      </c>
      <c r="V101" s="101">
        <f t="shared" si="33"/>
        <v>518.33105753518305</v>
      </c>
      <c r="W101" s="101">
        <f t="shared" si="34"/>
        <v>687.91171328212408</v>
      </c>
      <c r="X101" s="101">
        <f t="shared" si="35"/>
        <v>478.4845348990745</v>
      </c>
      <c r="Y101" s="101">
        <f t="shared" si="36"/>
        <v>1435.4536046972239</v>
      </c>
      <c r="Z101" s="102">
        <f>$AW$13*1000000000*('COVID-19'!D99/'COVID-19'!$D$195)*$AW$11/'COVID-19'!D99/1000</f>
        <v>2.9338738839711009E-4</v>
      </c>
      <c r="AA101" s="103">
        <f>$AW$14*1000000000*('COVID-19'!D99/'COVID-19'!$D$195)*$AW$11/'COVID-19'!D99/1000</f>
        <v>3.8937396876691037E-4</v>
      </c>
      <c r="AB101" s="103">
        <f>0.25*'COVID-19'!D99*1000*$AW$11/'COVID-19'!D99/1000/$AW$15</f>
        <v>2.7083333333333332E-4</v>
      </c>
      <c r="AC101" s="103">
        <f>0.75*'COVID-19'!D99*1000*$AW$11/'COVID-19'!D99/1000/$AW$15</f>
        <v>8.1249999999999996E-4</v>
      </c>
      <c r="AD101" s="73">
        <v>80</v>
      </c>
      <c r="AE101" s="104">
        <f t="shared" si="37"/>
        <v>8.2390428073407954E-5</v>
      </c>
      <c r="AF101" s="103">
        <f t="shared" si="38"/>
        <v>1.0934583160720322E-4</v>
      </c>
      <c r="AG101" s="103">
        <f t="shared" si="39"/>
        <v>7.6056692115471724E-5</v>
      </c>
      <c r="AH101" s="103">
        <f t="shared" si="40"/>
        <v>2.2817007634641514E-4</v>
      </c>
      <c r="AI101" s="105">
        <f>AE101*'COVID-19'!D99*1000*Hospital!$AI$3/1000</f>
        <v>2662.5744954632487</v>
      </c>
      <c r="AJ101" s="101">
        <f>AF101*'COVID-19'!D99*1000*Hospital!$AI$3/1000</f>
        <v>3533.6801765753444</v>
      </c>
      <c r="AK101" s="101">
        <f>AG101*'COVID-19'!D99*1000*Hospital!$AI$3/1000</f>
        <v>2457.8899924579478</v>
      </c>
      <c r="AL101" s="101">
        <f>AH101*'COVID-19'!D99*1000*Hospital!$AI$3/1000</f>
        <v>7373.6699773738419</v>
      </c>
      <c r="AM101" s="101">
        <f t="shared" si="41"/>
        <v>2369.6913009622913</v>
      </c>
      <c r="AN101" s="101">
        <f t="shared" si="42"/>
        <v>3144.9753571520564</v>
      </c>
      <c r="AO101" s="101">
        <f t="shared" si="43"/>
        <v>2187.5220932875732</v>
      </c>
      <c r="AP101" s="101">
        <f t="shared" si="44"/>
        <v>6562.56627986272</v>
      </c>
      <c r="AQ101" s="101">
        <f t="shared" si="48"/>
        <v>292.88319450095736</v>
      </c>
      <c r="AR101" s="101">
        <f t="shared" si="45"/>
        <v>388.70481942328786</v>
      </c>
      <c r="AS101" s="101">
        <f t="shared" si="46"/>
        <v>270.36789917037424</v>
      </c>
      <c r="AT101" s="101">
        <f t="shared" si="47"/>
        <v>811.10369751112262</v>
      </c>
      <c r="AU101" s="74"/>
      <c r="AV101" s="31"/>
    </row>
    <row r="102" spans="1:48" ht="15">
      <c r="A102" s="2" t="s">
        <v>120</v>
      </c>
      <c r="B102" s="72">
        <v>0</v>
      </c>
      <c r="C102" s="148">
        <v>0</v>
      </c>
      <c r="D102" s="31">
        <v>2</v>
      </c>
      <c r="E102" s="103">
        <f>$AW$13*1000000000*('COVID-19'!D100/'COVID-19'!$D$195)*$AW$9/'COVID-19'!D100/1000</f>
        <v>2.301962585885018E-4</v>
      </c>
      <c r="F102" s="103">
        <f>$AW$14*1000000000*('COVID-19'!D100/'COVID-19'!$D$195)*$AW$9/'COVID-19'!D100/1000</f>
        <v>3.0550880626326819E-4</v>
      </c>
      <c r="G102" s="103">
        <f>0.25*'COVID-19'!D100*1000*$AW$9/'COVID-19'!D100/1000/$AW$15</f>
        <v>2.1250000000000002E-4</v>
      </c>
      <c r="H102" s="103">
        <f>0.75*'COVID-19'!D100*1000*$AW$9/'COVID-19'!D100/1000/$AW$15</f>
        <v>6.3750000000000015E-4</v>
      </c>
      <c r="I102" s="73">
        <v>86.3</v>
      </c>
      <c r="J102" s="160">
        <f t="shared" si="28"/>
        <v>3.9731874232375412E-6</v>
      </c>
      <c r="K102" s="160">
        <f t="shared" si="49"/>
        <v>5.2730819961040087E-6</v>
      </c>
      <c r="L102" s="160">
        <f t="shared" si="50"/>
        <v>3.6677500000000002E-6</v>
      </c>
      <c r="M102" s="160">
        <f t="shared" si="51"/>
        <v>1.1003250000000002E-5</v>
      </c>
      <c r="N102" s="100">
        <f>J102*'COVID-19'!D100*1000*Hospital!$AI$3/1000</f>
        <v>122.42494593025364</v>
      </c>
      <c r="O102" s="101">
        <f>K102*'COVID-19'!D100*1000*Hospital!$AI$3/1000</f>
        <v>162.47831010518931</v>
      </c>
      <c r="P102" s="101">
        <f>L102*'COVID-19'!D100*1000*Hospital!$AI$3/1000</f>
        <v>113.01357011489826</v>
      </c>
      <c r="Q102" s="101">
        <f>M102*'COVID-19'!D100*1000*Hospital!$AI$3/1000</f>
        <v>339.04071034469479</v>
      </c>
      <c r="R102" s="101">
        <f t="shared" si="29"/>
        <v>94.267208366295307</v>
      </c>
      <c r="S102" s="101">
        <f t="shared" si="30"/>
        <v>125.10829878099577</v>
      </c>
      <c r="T102" s="101">
        <f t="shared" si="31"/>
        <v>87.020448988471657</v>
      </c>
      <c r="U102" s="101">
        <f t="shared" si="32"/>
        <v>261.061346965415</v>
      </c>
      <c r="V102" s="101">
        <f t="shared" si="33"/>
        <v>28.157737563958339</v>
      </c>
      <c r="W102" s="101">
        <f t="shared" si="34"/>
        <v>37.370011324193541</v>
      </c>
      <c r="X102" s="101">
        <f t="shared" si="35"/>
        <v>25.993121126426601</v>
      </c>
      <c r="Y102" s="101">
        <f t="shared" si="36"/>
        <v>77.979363379279803</v>
      </c>
      <c r="Z102" s="102">
        <f>$AW$13*1000000000*('COVID-19'!D100/'COVID-19'!$D$195)*$AW$11/'COVID-19'!D100/1000</f>
        <v>2.9338738839711009E-4</v>
      </c>
      <c r="AA102" s="103">
        <f>$AW$14*1000000000*('COVID-19'!D100/'COVID-19'!$D$195)*$AW$11/'COVID-19'!D100/1000</f>
        <v>3.8937396876691043E-4</v>
      </c>
      <c r="AB102" s="103">
        <f>0.25*'COVID-19'!D100*1000*$AW$11/'COVID-19'!D100/1000/$AW$15</f>
        <v>2.7083333333333332E-4</v>
      </c>
      <c r="AC102" s="103">
        <f>0.75*'COVID-19'!D100*1000*$AW$11/'COVID-19'!D100/1000/$AW$15</f>
        <v>8.1249999999999996E-4</v>
      </c>
      <c r="AD102" s="73">
        <v>80</v>
      </c>
      <c r="AE102" s="104">
        <f t="shared" si="37"/>
        <v>4.6941982143537612E-6</v>
      </c>
      <c r="AF102" s="103">
        <f t="shared" si="38"/>
        <v>6.2299835002705664E-6</v>
      </c>
      <c r="AG102" s="103">
        <f t="shared" si="39"/>
        <v>4.3333333333333339E-6</v>
      </c>
      <c r="AH102" s="103">
        <f t="shared" si="40"/>
        <v>1.2999999999999999E-5</v>
      </c>
      <c r="AI102" s="105">
        <f>AE102*'COVID-19'!D100*1000*Hospital!$AI$3/1000</f>
        <v>144.64129208127568</v>
      </c>
      <c r="AJ102" s="101">
        <f>AF102*'COVID-19'!D100*1000*Hospital!$AI$3/1000</f>
        <v>191.96310466157365</v>
      </c>
      <c r="AK102" s="101">
        <f>AG102*'COVID-19'!D100*1000*Hospital!$AI$3/1000</f>
        <v>133.52204225966665</v>
      </c>
      <c r="AL102" s="101">
        <f>AH102*'COVID-19'!D100*1000*Hospital!$AI$3/1000</f>
        <v>400.56612677899994</v>
      </c>
      <c r="AM102" s="101">
        <f t="shared" si="41"/>
        <v>128.73074995233534</v>
      </c>
      <c r="AN102" s="101">
        <f t="shared" si="42"/>
        <v>170.84716314880055</v>
      </c>
      <c r="AO102" s="101">
        <f t="shared" si="43"/>
        <v>118.83461761110331</v>
      </c>
      <c r="AP102" s="101">
        <f t="shared" si="44"/>
        <v>356.50385283330996</v>
      </c>
      <c r="AQ102" s="101">
        <f t="shared" si="48"/>
        <v>15.910542128940325</v>
      </c>
      <c r="AR102" s="101">
        <f t="shared" si="45"/>
        <v>21.115941512773102</v>
      </c>
      <c r="AS102" s="101">
        <f t="shared" si="46"/>
        <v>14.687424648563331</v>
      </c>
      <c r="AT102" s="101">
        <f t="shared" si="47"/>
        <v>44.062273945689995</v>
      </c>
      <c r="AU102" s="74"/>
      <c r="AV102" s="31"/>
    </row>
    <row r="103" spans="1:48" ht="15">
      <c r="A103" s="2" t="s">
        <v>121</v>
      </c>
      <c r="B103" s="72">
        <v>0</v>
      </c>
      <c r="C103" s="77">
        <v>82.689300399999993</v>
      </c>
      <c r="D103" s="31">
        <v>2</v>
      </c>
      <c r="E103" s="103">
        <f>$AW$13*1000000000*('COVID-19'!D101/'COVID-19'!$D$195)*$AW$9/'COVID-19'!D101/1000</f>
        <v>2.301962585885018E-4</v>
      </c>
      <c r="F103" s="103">
        <f>$AW$14*1000000000*('COVID-19'!D101/'COVID-19'!$D$195)*$AW$9/'COVID-19'!D101/1000</f>
        <v>3.0550880626326819E-4</v>
      </c>
      <c r="G103" s="103">
        <f>0.25*'COVID-19'!D101*1000*$AW$9/'COVID-19'!D101/1000/$AW$15</f>
        <v>2.1250000000000002E-4</v>
      </c>
      <c r="H103" s="103">
        <f>0.75*'COVID-19'!D101*1000*$AW$9/'COVID-19'!D101/1000/$AW$15</f>
        <v>6.3750000000000005E-4</v>
      </c>
      <c r="I103" s="73">
        <v>86.3</v>
      </c>
      <c r="J103" s="160">
        <f t="shared" si="28"/>
        <v>1.6824323161603304E-4</v>
      </c>
      <c r="K103" s="160">
        <f t="shared" si="49"/>
        <v>2.2328681260094202E-4</v>
      </c>
      <c r="L103" s="160">
        <f t="shared" si="50"/>
        <v>1.5530959077105001E-4</v>
      </c>
      <c r="M103" s="160">
        <f t="shared" si="51"/>
        <v>4.6592877231315007E-4</v>
      </c>
      <c r="N103" s="100">
        <f>J103*'COVID-19'!D101*1000*Hospital!$AI$3/1000</f>
        <v>431.81448528385647</v>
      </c>
      <c r="O103" s="101">
        <f>K103*'COVID-19'!D101*1000*Hospital!$AI$3/1000</f>
        <v>573.08980056919154</v>
      </c>
      <c r="P103" s="101">
        <f>L103*'COVID-19'!D101*1000*Hospital!$AI$3/1000</f>
        <v>398.61889452708459</v>
      </c>
      <c r="Q103" s="101">
        <f>M103*'COVID-19'!D101*1000*Hospital!$AI$3/1000</f>
        <v>1195.8566835812539</v>
      </c>
      <c r="R103" s="101">
        <f t="shared" si="29"/>
        <v>332.49715366856952</v>
      </c>
      <c r="S103" s="101">
        <f t="shared" si="30"/>
        <v>441.27914643827745</v>
      </c>
      <c r="T103" s="101">
        <f t="shared" si="31"/>
        <v>306.93654878585511</v>
      </c>
      <c r="U103" s="101">
        <f t="shared" si="32"/>
        <v>920.8096463575655</v>
      </c>
      <c r="V103" s="101">
        <f t="shared" si="33"/>
        <v>99.317331615286989</v>
      </c>
      <c r="W103" s="101">
        <f t="shared" si="34"/>
        <v>131.81065413091403</v>
      </c>
      <c r="X103" s="101">
        <f t="shared" si="35"/>
        <v>91.682345741229454</v>
      </c>
      <c r="Y103" s="101">
        <f t="shared" si="36"/>
        <v>275.04703722368845</v>
      </c>
      <c r="Z103" s="102">
        <f>$AW$13*1000000000*('COVID-19'!D101/'COVID-19'!$D$195)*$AW$11/'COVID-19'!D101/1000</f>
        <v>2.9338738839711009E-4</v>
      </c>
      <c r="AA103" s="103">
        <f>$AW$14*1000000000*('COVID-19'!D101/'COVID-19'!$D$195)*$AW$11/'COVID-19'!D101/1000</f>
        <v>3.8937396876691037E-4</v>
      </c>
      <c r="AB103" s="103">
        <f>0.25*'COVID-19'!D101*1000*$AW$11/'COVID-19'!D101/1000/$AW$15</f>
        <v>2.7083333333333327E-4</v>
      </c>
      <c r="AC103" s="103">
        <f>0.75*'COVID-19'!D101*1000*$AW$11/'COVID-19'!D101/1000/$AW$15</f>
        <v>8.1249999999999996E-4</v>
      </c>
      <c r="AD103" s="73">
        <v>80</v>
      </c>
      <c r="AE103" s="104">
        <f t="shared" si="37"/>
        <v>1.9877418135627462E-4</v>
      </c>
      <c r="AF103" s="103">
        <f t="shared" si="38"/>
        <v>2.6380647207072875E-4</v>
      </c>
      <c r="AG103" s="103">
        <f t="shared" si="39"/>
        <v>1.8349348419999996E-4</v>
      </c>
      <c r="AH103" s="103">
        <f t="shared" si="40"/>
        <v>5.5048045260000001E-4</v>
      </c>
      <c r="AI103" s="105">
        <f>AE103*'COVID-19'!D101*1000*Hospital!$AI$3/1000</f>
        <v>510.1754762174931</v>
      </c>
      <c r="AJ103" s="101">
        <f>AF103*'COVID-19'!D101*1000*Hospital!$AI$3/1000</f>
        <v>677.08789743025829</v>
      </c>
      <c r="AK103" s="101">
        <f>AG103*'COVID-19'!D101*1000*Hospital!$AI$3/1000</f>
        <v>470.95591110372828</v>
      </c>
      <c r="AL103" s="101">
        <f>AH103*'COVID-19'!D101*1000*Hospital!$AI$3/1000</f>
        <v>1412.8677333111852</v>
      </c>
      <c r="AM103" s="101">
        <f t="shared" si="41"/>
        <v>454.05617383356883</v>
      </c>
      <c r="AN103" s="101">
        <f t="shared" si="42"/>
        <v>602.60822871292987</v>
      </c>
      <c r="AO103" s="101">
        <f t="shared" si="43"/>
        <v>419.15076088231814</v>
      </c>
      <c r="AP103" s="101">
        <f t="shared" si="44"/>
        <v>1257.4522826469549</v>
      </c>
      <c r="AQ103" s="101">
        <f t="shared" si="48"/>
        <v>56.119302383924243</v>
      </c>
      <c r="AR103" s="101">
        <f t="shared" si="45"/>
        <v>74.479668717328408</v>
      </c>
      <c r="AS103" s="101">
        <f t="shared" si="46"/>
        <v>51.805150221410116</v>
      </c>
      <c r="AT103" s="101">
        <f t="shared" si="47"/>
        <v>155.41545066423038</v>
      </c>
      <c r="AU103" s="74"/>
      <c r="AV103" s="31"/>
    </row>
    <row r="104" spans="1:48" ht="15">
      <c r="A104" s="2" t="s">
        <v>122</v>
      </c>
      <c r="B104" s="72">
        <v>0</v>
      </c>
      <c r="C104" s="77">
        <v>7.8100000000000001E-3</v>
      </c>
      <c r="D104" s="31">
        <v>2</v>
      </c>
      <c r="E104" s="103">
        <f>$AW$13*1000000000*('COVID-19'!D102/'COVID-19'!$D$195)*$AW$9/'COVID-19'!D102/1000</f>
        <v>2.301962585885018E-4</v>
      </c>
      <c r="F104" s="103">
        <f>$AW$14*1000000000*('COVID-19'!D102/'COVID-19'!$D$195)*$AW$9/'COVID-19'!D102/1000</f>
        <v>3.0550880626326819E-4</v>
      </c>
      <c r="G104" s="103">
        <f>0.25*'COVID-19'!D102*1000*$AW$9/'COVID-19'!D102/1000/$AW$15</f>
        <v>2.1250000000000002E-4</v>
      </c>
      <c r="H104" s="103">
        <f>0.75*'COVID-19'!D102*1000*$AW$9/'COVID-19'!D102/1000/$AW$15</f>
        <v>6.3750000000000005E-4</v>
      </c>
      <c r="I104" s="73">
        <v>86.3</v>
      </c>
      <c r="J104" s="160">
        <f t="shared" si="28"/>
        <v>3.988702720125284E-6</v>
      </c>
      <c r="K104" s="160">
        <f t="shared" si="49"/>
        <v>5.2936733812987957E-6</v>
      </c>
      <c r="L104" s="160">
        <f t="shared" si="50"/>
        <v>3.6820725637500002E-6</v>
      </c>
      <c r="M104" s="160">
        <f t="shared" si="51"/>
        <v>1.1046217691250001E-5</v>
      </c>
      <c r="N104" s="100">
        <f>J104*'COVID-19'!D102*1000*Hospital!$AI$3/1000</f>
        <v>15.639858091378454</v>
      </c>
      <c r="O104" s="101">
        <f>K104*'COVID-19'!D102*1000*Hospital!$AI$3/1000</f>
        <v>20.756698674956713</v>
      </c>
      <c r="P104" s="101">
        <f>L104*'COVID-19'!D102*1000*Hospital!$AI$3/1000</f>
        <v>14.43754935374057</v>
      </c>
      <c r="Q104" s="101">
        <f>M104*'COVID-19'!D102*1000*Hospital!$AI$3/1000</f>
        <v>43.312648061221722</v>
      </c>
      <c r="R104" s="101">
        <f t="shared" si="29"/>
        <v>12.042690730361409</v>
      </c>
      <c r="S104" s="101">
        <f t="shared" si="30"/>
        <v>15.982657979716668</v>
      </c>
      <c r="T104" s="101">
        <f t="shared" si="31"/>
        <v>11.116913002380238</v>
      </c>
      <c r="U104" s="101">
        <f t="shared" si="32"/>
        <v>33.350739007140731</v>
      </c>
      <c r="V104" s="101">
        <f t="shared" si="33"/>
        <v>3.5971673610170445</v>
      </c>
      <c r="W104" s="101">
        <f t="shared" si="34"/>
        <v>4.7740406952400436</v>
      </c>
      <c r="X104" s="101">
        <f t="shared" si="35"/>
        <v>3.320636351360331</v>
      </c>
      <c r="Y104" s="101">
        <f t="shared" si="36"/>
        <v>9.961909054080996</v>
      </c>
      <c r="Z104" s="102">
        <f>$AW$13*1000000000*('COVID-19'!D102/'COVID-19'!$D$195)*$AW$11/'COVID-19'!D102/1000</f>
        <v>2.9338738839711009E-4</v>
      </c>
      <c r="AA104" s="103">
        <f>$AW$14*1000000000*('COVID-19'!D102/'COVID-19'!$D$195)*$AW$11/'COVID-19'!D102/1000</f>
        <v>3.8937396876691043E-4</v>
      </c>
      <c r="AB104" s="103">
        <f>0.25*'COVID-19'!D102*1000*$AW$11/'COVID-19'!D102/1000/$AW$15</f>
        <v>2.7083333333333332E-4</v>
      </c>
      <c r="AC104" s="103">
        <f>0.75*'COVID-19'!D102*1000*$AW$11/'COVID-19'!D102/1000/$AW$15</f>
        <v>8.1249999999999996E-4</v>
      </c>
      <c r="AD104" s="73">
        <v>80</v>
      </c>
      <c r="AE104" s="104">
        <f t="shared" si="37"/>
        <v>4.7125290583808128E-6</v>
      </c>
      <c r="AF104" s="103">
        <f t="shared" si="38"/>
        <v>6.2543115858391238E-6</v>
      </c>
      <c r="AG104" s="103">
        <f t="shared" si="39"/>
        <v>4.3502550000000008E-6</v>
      </c>
      <c r="AH104" s="103">
        <f t="shared" si="40"/>
        <v>1.3050765E-5</v>
      </c>
      <c r="AI104" s="105">
        <f>AE104*'COVID-19'!D102*1000*Hospital!$AI$3/1000</f>
        <v>18.47800924162587</v>
      </c>
      <c r="AJ104" s="101">
        <f>AF104*'COVID-19'!D102*1000*Hospital!$AI$3/1000</f>
        <v>24.523398339075932</v>
      </c>
      <c r="AK104" s="101">
        <f>AG104*'COVID-19'!D102*1000*Hospital!$AI$3/1000</f>
        <v>17.057518605741709</v>
      </c>
      <c r="AL104" s="101">
        <f>AH104*'COVID-19'!D102*1000*Hospital!$AI$3/1000</f>
        <v>51.172555817225117</v>
      </c>
      <c r="AM104" s="101">
        <f t="shared" si="41"/>
        <v>16.445428225047024</v>
      </c>
      <c r="AN104" s="101">
        <f t="shared" si="42"/>
        <v>21.82582452177758</v>
      </c>
      <c r="AO104" s="101">
        <f t="shared" si="43"/>
        <v>15.18119155911012</v>
      </c>
      <c r="AP104" s="101">
        <f t="shared" si="44"/>
        <v>45.543574677330355</v>
      </c>
      <c r="AQ104" s="101">
        <f t="shared" si="48"/>
        <v>2.0325810165788458</v>
      </c>
      <c r="AR104" s="101">
        <f t="shared" si="45"/>
        <v>2.6975738172983523</v>
      </c>
      <c r="AS104" s="101">
        <f t="shared" si="46"/>
        <v>1.876327046631588</v>
      </c>
      <c r="AT104" s="101">
        <f t="shared" si="47"/>
        <v>5.6289811398947629</v>
      </c>
      <c r="AU104" s="74"/>
      <c r="AV104" s="31"/>
    </row>
    <row r="105" spans="1:48" ht="15">
      <c r="A105" s="14" t="s">
        <v>123</v>
      </c>
      <c r="B105" s="72">
        <v>0</v>
      </c>
      <c r="C105" s="82">
        <v>82.182096928571454</v>
      </c>
      <c r="D105" s="31">
        <v>2</v>
      </c>
      <c r="E105" s="103">
        <f>$AW$13*1000000000*('COVID-19'!D103/'COVID-19'!$D$195)*$AW$9/'COVID-19'!D103/1000</f>
        <v>2.301962585885018E-4</v>
      </c>
      <c r="F105" s="103">
        <f>$AW$14*1000000000*('COVID-19'!D103/'COVID-19'!$D$195)*$AW$9/'COVID-19'!D103/1000</f>
        <v>3.0550880626326819E-4</v>
      </c>
      <c r="G105" s="103">
        <f>0.25*'COVID-19'!D103*1000*$AW$9/'COVID-19'!D103/1000/$AW$15</f>
        <v>2.1250000000000004E-4</v>
      </c>
      <c r="H105" s="103">
        <f>0.75*'COVID-19'!D103*1000*$AW$9/'COVID-19'!D103/1000/$AW$15</f>
        <v>6.3749999999999994E-4</v>
      </c>
      <c r="I105" s="73">
        <v>86.3</v>
      </c>
      <c r="J105" s="160">
        <f t="shared" si="28"/>
        <v>1.6723562438918189E-4</v>
      </c>
      <c r="K105" s="160">
        <f t="shared" si="49"/>
        <v>2.2194954985416639E-4</v>
      </c>
      <c r="L105" s="160">
        <f t="shared" si="50"/>
        <v>1.54379443004884E-4</v>
      </c>
      <c r="M105" s="160">
        <f t="shared" si="51"/>
        <v>4.6313832901465188E-4</v>
      </c>
      <c r="N105" s="100">
        <f>J105*'COVID-19'!D103*1000*Hospital!$AI$3/1000</f>
        <v>731.25602241351362</v>
      </c>
      <c r="O105" s="101">
        <f>K105*'COVID-19'!D103*1000*Hospital!$AI$3/1000</f>
        <v>970.49863386240634</v>
      </c>
      <c r="P105" s="101">
        <f>L105*'COVID-19'!D103*1000*Hospital!$AI$3/1000</f>
        <v>675.04096598133583</v>
      </c>
      <c r="Q105" s="101">
        <f>M105*'COVID-19'!D103*1000*Hospital!$AI$3/1000</f>
        <v>2025.1228979440073</v>
      </c>
      <c r="R105" s="101">
        <f t="shared" si="29"/>
        <v>563.06713725840552</v>
      </c>
      <c r="S105" s="101">
        <f t="shared" si="30"/>
        <v>747.28394807405289</v>
      </c>
      <c r="T105" s="101">
        <f t="shared" si="31"/>
        <v>519.78154380562864</v>
      </c>
      <c r="U105" s="101">
        <f t="shared" si="32"/>
        <v>1559.3446314168855</v>
      </c>
      <c r="V105" s="101">
        <f t="shared" si="33"/>
        <v>168.18888515510815</v>
      </c>
      <c r="W105" s="101">
        <f t="shared" si="34"/>
        <v>223.21468578835345</v>
      </c>
      <c r="X105" s="101">
        <f t="shared" si="35"/>
        <v>155.25942217570724</v>
      </c>
      <c r="Y105" s="101">
        <f t="shared" si="36"/>
        <v>465.77826652712167</v>
      </c>
      <c r="Z105" s="102">
        <f>$AW$13*1000000000*('COVID-19'!D103/'COVID-19'!$D$195)*$AW$11/'COVID-19'!D103/1000</f>
        <v>2.9338738839711009E-4</v>
      </c>
      <c r="AA105" s="103">
        <f>$AW$14*1000000000*('COVID-19'!D103/'COVID-19'!$D$195)*$AW$11/'COVID-19'!D103/1000</f>
        <v>3.8937396876691043E-4</v>
      </c>
      <c r="AB105" s="103">
        <f>0.25*'COVID-19'!D103*1000*$AW$11/'COVID-19'!D103/1000/$AW$15</f>
        <v>2.7083333333333338E-4</v>
      </c>
      <c r="AC105" s="103">
        <f>0.75*'COVID-19'!D103*1000*$AW$11/'COVID-19'!D103/1000/$AW$15</f>
        <v>8.1249999999999985E-4</v>
      </c>
      <c r="AD105" s="73">
        <v>80</v>
      </c>
      <c r="AE105" s="104">
        <f t="shared" si="37"/>
        <v>1.9758372454132769E-4</v>
      </c>
      <c r="AF105" s="103">
        <f t="shared" si="38"/>
        <v>2.6222653744158885E-4</v>
      </c>
      <c r="AG105" s="103">
        <f t="shared" si="39"/>
        <v>1.8239454334523819E-4</v>
      </c>
      <c r="AH105" s="103">
        <f t="shared" si="40"/>
        <v>5.4718363003571438E-4</v>
      </c>
      <c r="AI105" s="105">
        <f>AE105*'COVID-19'!D103*1000*Hospital!$AI$3/1000</f>
        <v>863.95640300599121</v>
      </c>
      <c r="AJ105" s="101">
        <f>AF105*'COVID-19'!D103*1000*Hospital!$AI$3/1000</f>
        <v>1146.6141585632681</v>
      </c>
      <c r="AK105" s="101">
        <f>AG105*'COVID-19'!D103*1000*Hospital!$AI$3/1000</f>
        <v>797.54005023582738</v>
      </c>
      <c r="AL105" s="101">
        <f>AH105*'COVID-19'!D103*1000*Hospital!$AI$3/1000</f>
        <v>2392.6201507074811</v>
      </c>
      <c r="AM105" s="101">
        <f t="shared" si="41"/>
        <v>768.92119867533211</v>
      </c>
      <c r="AN105" s="101">
        <f t="shared" si="42"/>
        <v>1020.4866011213086</v>
      </c>
      <c r="AO105" s="101">
        <f t="shared" si="43"/>
        <v>709.81064470988645</v>
      </c>
      <c r="AP105" s="101">
        <f t="shared" si="44"/>
        <v>2129.4319341296582</v>
      </c>
      <c r="AQ105" s="101">
        <f t="shared" si="48"/>
        <v>95.035204330659042</v>
      </c>
      <c r="AR105" s="101">
        <f t="shared" si="45"/>
        <v>126.12755744195948</v>
      </c>
      <c r="AS105" s="101">
        <f t="shared" si="46"/>
        <v>87.729405525941019</v>
      </c>
      <c r="AT105" s="101">
        <f t="shared" si="47"/>
        <v>263.18821657782291</v>
      </c>
      <c r="AU105" s="74"/>
      <c r="AV105" s="31"/>
    </row>
    <row r="106" spans="1:48" ht="15">
      <c r="A106" s="2" t="s">
        <v>124</v>
      </c>
      <c r="B106" s="72">
        <v>0</v>
      </c>
      <c r="C106" s="82">
        <v>82.182096928571454</v>
      </c>
      <c r="D106" s="31">
        <v>2</v>
      </c>
      <c r="E106" s="103">
        <f>$AW$13*1000000000*('COVID-19'!D104/'COVID-19'!$D$195)*$AW$9/'COVID-19'!D104/1000</f>
        <v>2.301962585885018E-4</v>
      </c>
      <c r="F106" s="103">
        <f>$AW$14*1000000000*('COVID-19'!D104/'COVID-19'!$D$195)*$AW$9/'COVID-19'!D104/1000</f>
        <v>3.0550880626326819E-4</v>
      </c>
      <c r="G106" s="103">
        <f>0.25*'COVID-19'!D104*1000*$AW$9/'COVID-19'!D104/1000/$AW$15</f>
        <v>2.1250000000000002E-4</v>
      </c>
      <c r="H106" s="103">
        <f>0.75*'COVID-19'!D104*1000*$AW$9/'COVID-19'!D104/1000/$AW$15</f>
        <v>6.3750000000000005E-4</v>
      </c>
      <c r="I106" s="73">
        <v>86.3</v>
      </c>
      <c r="J106" s="160">
        <f t="shared" si="28"/>
        <v>1.6723562438918189E-4</v>
      </c>
      <c r="K106" s="160">
        <f t="shared" si="49"/>
        <v>2.2194954985416639E-4</v>
      </c>
      <c r="L106" s="160">
        <f t="shared" si="50"/>
        <v>1.5437944300488398E-4</v>
      </c>
      <c r="M106" s="160">
        <f t="shared" si="51"/>
        <v>4.6313832901465199E-4</v>
      </c>
      <c r="N106" s="100">
        <f>J106*'COVID-19'!D104*1000*Hospital!$AI$3/1000</f>
        <v>189.57954168566832</v>
      </c>
      <c r="O106" s="101">
        <f>K106*'COVID-19'!D104*1000*Hospital!$AI$3/1000</f>
        <v>251.60365258525104</v>
      </c>
      <c r="P106" s="101">
        <f>L106*'COVID-19'!D104*1000*Hospital!$AI$3/1000</f>
        <v>175.00567930697358</v>
      </c>
      <c r="Q106" s="101">
        <f>M106*'COVID-19'!D104*1000*Hospital!$AI$3/1000</f>
        <v>525.01703792092087</v>
      </c>
      <c r="R106" s="101">
        <f t="shared" si="29"/>
        <v>145.9762470979646</v>
      </c>
      <c r="S106" s="101">
        <f t="shared" si="30"/>
        <v>193.73481249064332</v>
      </c>
      <c r="T106" s="101">
        <f t="shared" si="31"/>
        <v>134.75437306636965</v>
      </c>
      <c r="U106" s="101">
        <f t="shared" si="32"/>
        <v>404.26311919910904</v>
      </c>
      <c r="V106" s="101">
        <f t="shared" si="33"/>
        <v>43.603294587703715</v>
      </c>
      <c r="W106" s="101">
        <f t="shared" si="34"/>
        <v>57.868840094607741</v>
      </c>
      <c r="X106" s="101">
        <f t="shared" si="35"/>
        <v>40.251306240603924</v>
      </c>
      <c r="Y106" s="101">
        <f t="shared" si="36"/>
        <v>120.7539187218118</v>
      </c>
      <c r="Z106" s="102">
        <f>$AW$13*1000000000*('COVID-19'!D104/'COVID-19'!$D$195)*$AW$11/'COVID-19'!D104/1000</f>
        <v>2.9338738839711009E-4</v>
      </c>
      <c r="AA106" s="103">
        <f>$AW$14*1000000000*('COVID-19'!D104/'COVID-19'!$D$195)*$AW$11/'COVID-19'!D104/1000</f>
        <v>3.8937396876691043E-4</v>
      </c>
      <c r="AB106" s="103">
        <f>0.25*'COVID-19'!D104*1000*$AW$11/'COVID-19'!D104/1000/$AW$15</f>
        <v>2.7083333333333332E-4</v>
      </c>
      <c r="AC106" s="103">
        <f>0.75*'COVID-19'!D104*1000*$AW$11/'COVID-19'!D104/1000/$AW$15</f>
        <v>8.1249999999999996E-4</v>
      </c>
      <c r="AD106" s="73">
        <v>80</v>
      </c>
      <c r="AE106" s="104">
        <f t="shared" si="37"/>
        <v>1.9758372454132769E-4</v>
      </c>
      <c r="AF106" s="103">
        <f t="shared" si="38"/>
        <v>2.6222653744158885E-4</v>
      </c>
      <c r="AG106" s="103">
        <f t="shared" si="39"/>
        <v>1.8239454334523819E-4</v>
      </c>
      <c r="AH106" s="103">
        <f t="shared" si="40"/>
        <v>5.4718363003571449E-4</v>
      </c>
      <c r="AI106" s="105">
        <f>AE106*'COVID-19'!D104*1000*Hospital!$AI$3/1000</f>
        <v>223.98237265477812</v>
      </c>
      <c r="AJ106" s="101">
        <f>AF106*'COVID-19'!D104*1000*Hospital!$AI$3/1000</f>
        <v>297.26194384461525</v>
      </c>
      <c r="AK106" s="101">
        <f>AG106*'COVID-19'!D104*1000*Hospital!$AI$3/1000</f>
        <v>206.76380442057186</v>
      </c>
      <c r="AL106" s="101">
        <f>AH106*'COVID-19'!D104*1000*Hospital!$AI$3/1000</f>
        <v>620.29141326171532</v>
      </c>
      <c r="AM106" s="101">
        <f t="shared" si="41"/>
        <v>199.34431166275252</v>
      </c>
      <c r="AN106" s="101">
        <f t="shared" si="42"/>
        <v>264.56313002170759</v>
      </c>
      <c r="AO106" s="101">
        <f t="shared" si="43"/>
        <v>184.01978593430897</v>
      </c>
      <c r="AP106" s="101">
        <f t="shared" si="44"/>
        <v>552.05935780292657</v>
      </c>
      <c r="AQ106" s="101">
        <f t="shared" si="48"/>
        <v>24.638060992025594</v>
      </c>
      <c r="AR106" s="101">
        <f t="shared" si="45"/>
        <v>32.698813822907681</v>
      </c>
      <c r="AS106" s="101">
        <f t="shared" si="46"/>
        <v>22.744018486262902</v>
      </c>
      <c r="AT106" s="101">
        <f t="shared" si="47"/>
        <v>68.232055458788679</v>
      </c>
      <c r="AU106" s="74"/>
      <c r="AV106" s="31"/>
    </row>
    <row r="107" spans="1:48" ht="15">
      <c r="A107" s="2" t="s">
        <v>125</v>
      </c>
      <c r="B107" s="72">
        <v>0</v>
      </c>
      <c r="C107" s="77">
        <v>13.984971600000002</v>
      </c>
      <c r="D107" s="31">
        <v>2</v>
      </c>
      <c r="E107" s="103">
        <f>$AW$13*1000000000*('COVID-19'!D105/'COVID-19'!$D$195)*$AW$9/'COVID-19'!D105/1000</f>
        <v>2.3019625858850177E-4</v>
      </c>
      <c r="F107" s="103">
        <f>$AW$14*1000000000*('COVID-19'!D105/'COVID-19'!$D$195)*$AW$9/'COVID-19'!D105/1000</f>
        <v>3.0550880626326819E-4</v>
      </c>
      <c r="G107" s="103">
        <f>0.25*'COVID-19'!D105*1000*$AW$9/'COVID-19'!D105/1000/$AW$15</f>
        <v>2.1250000000000002E-4</v>
      </c>
      <c r="H107" s="103">
        <f>0.75*'COVID-19'!D105*1000*$AW$9/'COVID-19'!D105/1000/$AW$15</f>
        <v>6.3750000000000005E-4</v>
      </c>
      <c r="I107" s="73">
        <v>86.3</v>
      </c>
      <c r="J107" s="160">
        <f t="shared" si="28"/>
        <v>3.1755644060964632E-5</v>
      </c>
      <c r="K107" s="160">
        <f t="shared" si="49"/>
        <v>4.2145032976096948E-5</v>
      </c>
      <c r="L107" s="160">
        <f t="shared" si="50"/>
        <v>2.931443979295E-5</v>
      </c>
      <c r="M107" s="160">
        <f t="shared" si="51"/>
        <v>8.7943319378850008E-5</v>
      </c>
      <c r="N107" s="100">
        <f>J107*'COVID-19'!D105*1000*Hospital!$AI$3/1000</f>
        <v>130.26453033316591</v>
      </c>
      <c r="O107" s="101">
        <f>K107*'COVID-19'!D105*1000*Hospital!$AI$3/1000</f>
        <v>172.88274537802869</v>
      </c>
      <c r="P107" s="101">
        <f>L107*'COVID-19'!D105*1000*Hospital!$AI$3/1000</f>
        <v>120.25048915013262</v>
      </c>
      <c r="Q107" s="101">
        <f>M107*'COVID-19'!D105*1000*Hospital!$AI$3/1000</f>
        <v>360.75146745039785</v>
      </c>
      <c r="R107" s="101">
        <f t="shared" si="29"/>
        <v>100.30368835653775</v>
      </c>
      <c r="S107" s="101">
        <f t="shared" si="30"/>
        <v>133.11971394108207</v>
      </c>
      <c r="T107" s="101">
        <f t="shared" si="31"/>
        <v>92.592876645602118</v>
      </c>
      <c r="U107" s="101">
        <f t="shared" si="32"/>
        <v>277.77862993680634</v>
      </c>
      <c r="V107" s="101">
        <f t="shared" si="33"/>
        <v>29.960841976628156</v>
      </c>
      <c r="W107" s="101">
        <f t="shared" si="34"/>
        <v>39.763031436946598</v>
      </c>
      <c r="X107" s="101">
        <f t="shared" si="35"/>
        <v>27.657612504530501</v>
      </c>
      <c r="Y107" s="101">
        <f t="shared" si="36"/>
        <v>82.972837513591514</v>
      </c>
      <c r="Z107" s="102">
        <f>$AW$13*1000000000*('COVID-19'!D105/'COVID-19'!$D$195)*$AW$11/'COVID-19'!D105/1000</f>
        <v>2.9338738839711003E-4</v>
      </c>
      <c r="AA107" s="103">
        <f>$AW$14*1000000000*('COVID-19'!D105/'COVID-19'!$D$195)*$AW$11/'COVID-19'!D105/1000</f>
        <v>3.8937396876691037E-4</v>
      </c>
      <c r="AB107" s="103">
        <f>0.25*'COVID-19'!D105*1000*$AW$11/'COVID-19'!D105/1000/$AW$15</f>
        <v>2.7083333333333332E-4</v>
      </c>
      <c r="AC107" s="103">
        <f>0.75*'COVID-19'!D105*1000*$AW$11/'COVID-19'!D105/1000/$AW$15</f>
        <v>8.1249999999999996E-4</v>
      </c>
      <c r="AD107" s="73">
        <v>80</v>
      </c>
      <c r="AE107" s="104">
        <f t="shared" si="37"/>
        <v>3.7518312570607786E-5</v>
      </c>
      <c r="AF107" s="103">
        <f t="shared" si="38"/>
        <v>4.97930546601468E-5</v>
      </c>
      <c r="AG107" s="103">
        <f t="shared" si="39"/>
        <v>3.4634105133333335E-5</v>
      </c>
      <c r="AH107" s="103">
        <f t="shared" si="40"/>
        <v>1.039023154E-4</v>
      </c>
      <c r="AI107" s="105">
        <f>AE107*'COVID-19'!D105*1000*Hospital!$AI$3/1000</f>
        <v>153.90351889952115</v>
      </c>
      <c r="AJ107" s="101">
        <f>AF107*'COVID-19'!D105*1000*Hospital!$AI$3/1000</f>
        <v>204.25562355798266</v>
      </c>
      <c r="AK107" s="101">
        <f>AG107*'COVID-19'!D105*1000*Hospital!$AI$3/1000</f>
        <v>142.07223856149085</v>
      </c>
      <c r="AL107" s="101">
        <f>AH107*'COVID-19'!D105*1000*Hospital!$AI$3/1000</f>
        <v>426.21671568447249</v>
      </c>
      <c r="AM107" s="101">
        <f t="shared" si="41"/>
        <v>136.97413182057383</v>
      </c>
      <c r="AN107" s="101">
        <f t="shared" si="42"/>
        <v>181.78750496660459</v>
      </c>
      <c r="AO107" s="101">
        <f t="shared" si="43"/>
        <v>126.44429231972684</v>
      </c>
      <c r="AP107" s="101">
        <f t="shared" si="44"/>
        <v>379.33287695918051</v>
      </c>
      <c r="AQ107" s="101">
        <f t="shared" si="48"/>
        <v>16.929387078947325</v>
      </c>
      <c r="AR107" s="101">
        <f t="shared" si="45"/>
        <v>22.468118591378094</v>
      </c>
      <c r="AS107" s="101">
        <f t="shared" si="46"/>
        <v>15.627946241763993</v>
      </c>
      <c r="AT107" s="101">
        <f t="shared" si="47"/>
        <v>46.883838725291973</v>
      </c>
      <c r="AU107" s="74"/>
      <c r="AV107" s="31"/>
    </row>
    <row r="108" spans="1:48" ht="15">
      <c r="A108" s="2" t="s">
        <v>126</v>
      </c>
      <c r="B108" s="72">
        <v>0</v>
      </c>
      <c r="C108" s="77">
        <v>33.8900802</v>
      </c>
      <c r="D108" s="31">
        <v>2</v>
      </c>
      <c r="E108" s="103">
        <f>$AW$13*1000000000*('COVID-19'!D106/'COVID-19'!$D$195)*$AW$9/'COVID-19'!D106/1000</f>
        <v>2.3019625858850174E-4</v>
      </c>
      <c r="F108" s="103">
        <f>$AW$14*1000000000*('COVID-19'!D106/'COVID-19'!$D$195)*$AW$9/'COVID-19'!D106/1000</f>
        <v>3.0550880626326819E-4</v>
      </c>
      <c r="G108" s="103">
        <f>0.25*'COVID-19'!D106*1000*$AW$9/'COVID-19'!D106/1000/$AW$15</f>
        <v>2.1250000000000002E-4</v>
      </c>
      <c r="H108" s="103">
        <f>0.75*'COVID-19'!D106*1000*$AW$9/'COVID-19'!D106/1000/$AW$15</f>
        <v>6.3750000000000005E-4</v>
      </c>
      <c r="I108" s="73">
        <v>86.3</v>
      </c>
      <c r="J108" s="160">
        <f t="shared" si="28"/>
        <v>7.1299007634813324E-5</v>
      </c>
      <c r="K108" s="160">
        <f t="shared" si="49"/>
        <v>9.4625667870674491E-5</v>
      </c>
      <c r="L108" s="160">
        <f t="shared" si="50"/>
        <v>6.5817920826775003E-5</v>
      </c>
      <c r="M108" s="160">
        <f t="shared" si="51"/>
        <v>1.9745376248032502E-4</v>
      </c>
      <c r="N108" s="100">
        <f>J108*'COVID-19'!D106*1000*Hospital!$AI$3/1000</f>
        <v>91.797005463920158</v>
      </c>
      <c r="O108" s="101">
        <f>K108*'COVID-19'!D106*1000*Hospital!$AI$3/1000</f>
        <v>121.8299277746202</v>
      </c>
      <c r="P108" s="101">
        <f>L108*'COVID-19'!D106*1000*Hospital!$AI$3/1000</f>
        <v>84.740142088727239</v>
      </c>
      <c r="Q108" s="101">
        <f>M108*'COVID-19'!D106*1000*Hospital!$AI$3/1000</f>
        <v>254.22042626618176</v>
      </c>
      <c r="R108" s="101">
        <f t="shared" si="29"/>
        <v>70.683694207218522</v>
      </c>
      <c r="S108" s="101">
        <f t="shared" si="30"/>
        <v>93.809044386457558</v>
      </c>
      <c r="T108" s="101">
        <f t="shared" si="31"/>
        <v>65.249909408319979</v>
      </c>
      <c r="U108" s="101">
        <f t="shared" si="32"/>
        <v>195.74972822495994</v>
      </c>
      <c r="V108" s="101">
        <f t="shared" si="33"/>
        <v>21.113311256701635</v>
      </c>
      <c r="W108" s="101">
        <f t="shared" si="34"/>
        <v>28.020883388162648</v>
      </c>
      <c r="X108" s="101">
        <f t="shared" si="35"/>
        <v>19.490232680407264</v>
      </c>
      <c r="Y108" s="101">
        <f t="shared" si="36"/>
        <v>58.470698041221802</v>
      </c>
      <c r="Z108" s="102">
        <f>$AW$13*1000000000*('COVID-19'!D106/'COVID-19'!$D$195)*$AW$11/'COVID-19'!D106/1000</f>
        <v>2.9338738839711003E-4</v>
      </c>
      <c r="AA108" s="103">
        <f>$AW$14*1000000000*('COVID-19'!D106/'COVID-19'!$D$195)*$AW$11/'COVID-19'!D106/1000</f>
        <v>3.8937396876691037E-4</v>
      </c>
      <c r="AB108" s="103">
        <f>0.25*'COVID-19'!D106*1000*$AW$11/'COVID-19'!D106/1000/$AW$15</f>
        <v>2.7083333333333332E-4</v>
      </c>
      <c r="AC108" s="103">
        <f>0.75*'COVID-19'!D106*1000*$AW$11/'COVID-19'!D106/1000/$AW$15</f>
        <v>8.1249999999999985E-4</v>
      </c>
      <c r="AD108" s="73">
        <v>80</v>
      </c>
      <c r="AE108" s="104">
        <f t="shared" si="37"/>
        <v>8.4237575193926628E-5</v>
      </c>
      <c r="AF108" s="103">
        <f t="shared" si="38"/>
        <v>1.1179730373469369E-4</v>
      </c>
      <c r="AG108" s="103">
        <f t="shared" si="39"/>
        <v>7.7761840433333349E-5</v>
      </c>
      <c r="AH108" s="103">
        <f t="shared" si="40"/>
        <v>2.3328552129999995E-4</v>
      </c>
      <c r="AI108" s="105">
        <f>AE108*'COVID-19'!D106*1000*Hospital!$AI$3/1000</f>
        <v>108.45532647453814</v>
      </c>
      <c r="AJ108" s="101">
        <f>AF108*'COVID-19'!D106*1000*Hospital!$AI$3/1000</f>
        <v>143.93829650967328</v>
      </c>
      <c r="AK108" s="101">
        <f>AG108*'COVID-19'!D106*1000*Hospital!$AI$3/1000</f>
        <v>100.11786037338553</v>
      </c>
      <c r="AL108" s="101">
        <f>AH108*'COVID-19'!D106*1000*Hospital!$AI$3/1000</f>
        <v>300.35358112015649</v>
      </c>
      <c r="AM108" s="101">
        <f t="shared" si="41"/>
        <v>96.525240562338951</v>
      </c>
      <c r="AN108" s="101">
        <f t="shared" si="42"/>
        <v>128.10508389360922</v>
      </c>
      <c r="AO108" s="101">
        <f t="shared" si="43"/>
        <v>89.104895732313125</v>
      </c>
      <c r="AP108" s="101">
        <f t="shared" si="44"/>
        <v>267.31468719693925</v>
      </c>
      <c r="AQ108" s="101">
        <f t="shared" si="48"/>
        <v>11.930085912199194</v>
      </c>
      <c r="AR108" s="101">
        <f t="shared" si="45"/>
        <v>15.833212616064062</v>
      </c>
      <c r="AS108" s="101">
        <f t="shared" si="46"/>
        <v>11.012964641072408</v>
      </c>
      <c r="AT108" s="101">
        <f t="shared" si="47"/>
        <v>33.038893923217216</v>
      </c>
      <c r="AU108" s="74"/>
      <c r="AV108" s="31"/>
    </row>
    <row r="109" spans="1:48" ht="15">
      <c r="A109" s="2" t="s">
        <v>127</v>
      </c>
      <c r="B109" s="72">
        <v>0</v>
      </c>
      <c r="C109" s="82">
        <v>67.144116886363619</v>
      </c>
      <c r="D109" s="31">
        <v>2</v>
      </c>
      <c r="E109" s="103">
        <f>$AW$13*1000000000*('COVID-19'!D107/'COVID-19'!$D$195)*$AW$9/'COVID-19'!D107/1000</f>
        <v>2.3019625858850177E-4</v>
      </c>
      <c r="F109" s="103">
        <f>$AW$14*1000000000*('COVID-19'!D107/'COVID-19'!$D$195)*$AW$9/'COVID-19'!D107/1000</f>
        <v>3.0550880626326819E-4</v>
      </c>
      <c r="G109" s="103">
        <f>0.25*'COVID-19'!D107*1000*$AW$9/'COVID-19'!D107/1000/$AW$15</f>
        <v>2.1250000000000002E-4</v>
      </c>
      <c r="H109" s="103">
        <f>0.75*'COVID-19'!D107*1000*$AW$9/'COVID-19'!D107/1000/$AW$15</f>
        <v>6.3749999999999994E-4</v>
      </c>
      <c r="I109" s="73">
        <v>86.3</v>
      </c>
      <c r="J109" s="160">
        <f t="shared" si="28"/>
        <v>1.3736126780188317E-4</v>
      </c>
      <c r="K109" s="160">
        <f t="shared" si="49"/>
        <v>1.8230129894499758E-4</v>
      </c>
      <c r="L109" s="160">
        <f t="shared" si="50"/>
        <v>1.2680166735498007E-4</v>
      </c>
      <c r="M109" s="160">
        <f t="shared" si="51"/>
        <v>3.8040500206494018E-4</v>
      </c>
      <c r="N109" s="100">
        <f>J109*'COVID-19'!D107*1000*Hospital!$AI$3/1000</f>
        <v>417.53208383630738</v>
      </c>
      <c r="O109" s="101">
        <f>K109*'COVID-19'!D107*1000*Hospital!$AI$3/1000</f>
        <v>554.13467313328738</v>
      </c>
      <c r="P109" s="101">
        <f>L109*'COVID-19'!D107*1000*Hospital!$AI$3/1000</f>
        <v>385.43444780230305</v>
      </c>
      <c r="Q109" s="101">
        <f>M109*'COVID-19'!D107*1000*Hospital!$AI$3/1000</f>
        <v>1156.3033434069089</v>
      </c>
      <c r="R109" s="101">
        <f t="shared" si="29"/>
        <v>321.49970455395669</v>
      </c>
      <c r="S109" s="101">
        <f t="shared" si="30"/>
        <v>426.68369831263129</v>
      </c>
      <c r="T109" s="101">
        <f t="shared" si="31"/>
        <v>296.78452480777332</v>
      </c>
      <c r="U109" s="101">
        <f t="shared" si="32"/>
        <v>890.35357442331986</v>
      </c>
      <c r="V109" s="101">
        <f t="shared" si="33"/>
        <v>96.032379282350703</v>
      </c>
      <c r="W109" s="101">
        <f t="shared" si="34"/>
        <v>127.4509748206561</v>
      </c>
      <c r="X109" s="101">
        <f t="shared" si="35"/>
        <v>88.649922994529703</v>
      </c>
      <c r="Y109" s="101">
        <f t="shared" si="36"/>
        <v>265.94976898358908</v>
      </c>
      <c r="Z109" s="102">
        <f>$AW$13*1000000000*('COVID-19'!D107/'COVID-19'!$D$195)*$AW$11/'COVID-19'!D107/1000</f>
        <v>2.9338738839711009E-4</v>
      </c>
      <c r="AA109" s="103">
        <f>$AW$14*1000000000*('COVID-19'!D107/'COVID-19'!$D$195)*$AW$11/'COVID-19'!D107/1000</f>
        <v>3.8937396876691043E-4</v>
      </c>
      <c r="AB109" s="103">
        <f>0.25*'COVID-19'!D107*1000*$AW$11/'COVID-19'!D107/1000/$AW$15</f>
        <v>2.7083333333333332E-4</v>
      </c>
      <c r="AC109" s="103">
        <f>0.75*'COVID-19'!D107*1000*$AW$11/'COVID-19'!D107/1000/$AW$15</f>
        <v>8.1249999999999985E-4</v>
      </c>
      <c r="AD109" s="73">
        <v>80</v>
      </c>
      <c r="AE109" s="104">
        <f t="shared" si="37"/>
        <v>1.6228809501051791E-4</v>
      </c>
      <c r="AF109" s="103">
        <f t="shared" si="38"/>
        <v>2.153833536714124E-4</v>
      </c>
      <c r="AG109" s="103">
        <f t="shared" si="39"/>
        <v>1.4981225325378785E-4</v>
      </c>
      <c r="AH109" s="103">
        <f t="shared" si="40"/>
        <v>4.4943675976136341E-4</v>
      </c>
      <c r="AI109" s="105">
        <f>AE109*'COVID-19'!D107*1000*Hospital!$AI$3/1000</f>
        <v>493.30126007061517</v>
      </c>
      <c r="AJ109" s="101">
        <f>AF109*'COVID-19'!D107*1000*Hospital!$AI$3/1000</f>
        <v>654.69299986210751</v>
      </c>
      <c r="AK109" s="101">
        <f>AG109*'COVID-19'!D107*1000*Hospital!$AI$3/1000</f>
        <v>455.37889454751462</v>
      </c>
      <c r="AL109" s="101">
        <f>AH109*'COVID-19'!D107*1000*Hospital!$AI$3/1000</f>
        <v>1366.1366836425436</v>
      </c>
      <c r="AM109" s="101">
        <f t="shared" si="41"/>
        <v>439.03812146284747</v>
      </c>
      <c r="AN109" s="101">
        <f t="shared" si="42"/>
        <v>582.67676987727566</v>
      </c>
      <c r="AO109" s="101">
        <f t="shared" si="43"/>
        <v>405.28721614728801</v>
      </c>
      <c r="AP109" s="101">
        <f t="shared" si="44"/>
        <v>1215.8616484418637</v>
      </c>
      <c r="AQ109" s="101">
        <f t="shared" si="48"/>
        <v>54.263138607767672</v>
      </c>
      <c r="AR109" s="101">
        <f t="shared" si="45"/>
        <v>72.016229984831824</v>
      </c>
      <c r="AS109" s="101">
        <f t="shared" si="46"/>
        <v>50.091678400226613</v>
      </c>
      <c r="AT109" s="101">
        <f t="shared" si="47"/>
        <v>150.27503520067978</v>
      </c>
      <c r="AU109" s="74"/>
      <c r="AV109" s="31"/>
    </row>
    <row r="110" spans="1:48" ht="15">
      <c r="A110" s="2" t="s">
        <v>128</v>
      </c>
      <c r="B110" s="72">
        <v>0</v>
      </c>
      <c r="C110" s="77">
        <v>84.434386900000007</v>
      </c>
      <c r="D110" s="31">
        <v>2</v>
      </c>
      <c r="E110" s="103">
        <f>$AW$13*1000000000*('COVID-19'!D108/'COVID-19'!$D$195)*$AW$9/'COVID-19'!D108/1000</f>
        <v>2.301962585885018E-4</v>
      </c>
      <c r="F110" s="103">
        <f>$AW$14*1000000000*('COVID-19'!D108/'COVID-19'!$D$195)*$AW$9/'COVID-19'!D108/1000</f>
        <v>3.0550880626326813E-4</v>
      </c>
      <c r="G110" s="103">
        <f>0.25*'COVID-19'!D108*1000*$AW$9/'COVID-19'!D108/1000/$AW$15</f>
        <v>2.1250000000000002E-4</v>
      </c>
      <c r="H110" s="103">
        <f>0.75*'COVID-19'!D108*1000*$AW$9/'COVID-19'!D108/1000/$AW$15</f>
        <v>6.3750000000000005E-4</v>
      </c>
      <c r="I110" s="73">
        <v>86.3</v>
      </c>
      <c r="J110" s="160">
        <f t="shared" si="28"/>
        <v>1.7171000948316387E-4</v>
      </c>
      <c r="K110" s="160">
        <f t="shared" si="49"/>
        <v>2.2788780470333906E-4</v>
      </c>
      <c r="L110" s="160">
        <f t="shared" si="50"/>
        <v>1.5850986127623751E-4</v>
      </c>
      <c r="M110" s="160">
        <f t="shared" si="51"/>
        <v>4.7552958382871257E-4</v>
      </c>
      <c r="N110" s="100">
        <f>J110*'COVID-19'!D108*1000*Hospital!$AI$3/1000</f>
        <v>709.10112231485596</v>
      </c>
      <c r="O110" s="101">
        <f>K110*'COVID-19'!D108*1000*Hospital!$AI$3/1000</f>
        <v>941.09538845987208</v>
      </c>
      <c r="P110" s="101">
        <f>L110*'COVID-19'!D108*1000*Hospital!$AI$3/1000</f>
        <v>654.5892162446878</v>
      </c>
      <c r="Q110" s="101">
        <f>M110*'COVID-19'!D108*1000*Hospital!$AI$3/1000</f>
        <v>1963.7676487340634</v>
      </c>
      <c r="R110" s="101">
        <f t="shared" si="29"/>
        <v>546.00786418243911</v>
      </c>
      <c r="S110" s="101">
        <f t="shared" si="30"/>
        <v>724.64344911410149</v>
      </c>
      <c r="T110" s="101">
        <f t="shared" si="31"/>
        <v>504.03369650840961</v>
      </c>
      <c r="U110" s="101">
        <f t="shared" si="32"/>
        <v>1512.1010895252289</v>
      </c>
      <c r="V110" s="101">
        <f t="shared" si="33"/>
        <v>163.09325813241688</v>
      </c>
      <c r="W110" s="101">
        <f t="shared" si="34"/>
        <v>216.4519393457706</v>
      </c>
      <c r="X110" s="101">
        <f t="shared" si="35"/>
        <v>150.5555197362782</v>
      </c>
      <c r="Y110" s="101">
        <f t="shared" si="36"/>
        <v>451.6665592088346</v>
      </c>
      <c r="Z110" s="102">
        <f>$AW$13*1000000000*('COVID-19'!D108/'COVID-19'!$D$195)*$AW$11/'COVID-19'!D108/1000</f>
        <v>2.9338738839711003E-4</v>
      </c>
      <c r="AA110" s="103">
        <f>$AW$14*1000000000*('COVID-19'!D108/'COVID-19'!$D$195)*$AW$11/'COVID-19'!D108/1000</f>
        <v>3.8937396876691037E-4</v>
      </c>
      <c r="AB110" s="103">
        <f>0.25*'COVID-19'!D108*1000*$AW$11/'COVID-19'!D108/1000/$AW$15</f>
        <v>2.7083333333333332E-4</v>
      </c>
      <c r="AC110" s="103">
        <f>0.75*'COVID-19'!D108*1000*$AW$11/'COVID-19'!D108/1000/$AW$15</f>
        <v>8.1249999999999985E-4</v>
      </c>
      <c r="AD110" s="73">
        <v>80</v>
      </c>
      <c r="AE110" s="104">
        <f t="shared" si="37"/>
        <v>2.0287007232237103E-4</v>
      </c>
      <c r="AF110" s="103">
        <f t="shared" si="38"/>
        <v>2.6924240212150119E-4</v>
      </c>
      <c r="AG110" s="103">
        <f t="shared" si="39"/>
        <v>1.8727450495000002E-4</v>
      </c>
      <c r="AH110" s="103">
        <f t="shared" si="40"/>
        <v>5.618235148499999E-4</v>
      </c>
      <c r="AI110" s="105">
        <f>AE110*'COVID-19'!D108*1000*Hospital!$AI$3/1000</f>
        <v>837.78107287329851</v>
      </c>
      <c r="AJ110" s="101">
        <f>AF110*'COVID-19'!D108*1000*Hospital!$AI$3/1000</f>
        <v>1111.8751323452925</v>
      </c>
      <c r="AK110" s="101">
        <f>AG110*'COVID-19'!D108*1000*Hospital!$AI$3/1000</f>
        <v>773.37693964791697</v>
      </c>
      <c r="AL110" s="101">
        <f>AH110*'COVID-19'!D108*1000*Hospital!$AI$3/1000</f>
        <v>2320.13081894375</v>
      </c>
      <c r="AM110" s="101">
        <f t="shared" si="41"/>
        <v>745.62515485723566</v>
      </c>
      <c r="AN110" s="101">
        <f t="shared" si="42"/>
        <v>989.5688677873103</v>
      </c>
      <c r="AO110" s="101">
        <f t="shared" si="43"/>
        <v>688.30547628664613</v>
      </c>
      <c r="AP110" s="101">
        <f t="shared" si="44"/>
        <v>2064.9164288599377</v>
      </c>
      <c r="AQ110" s="101">
        <f t="shared" si="48"/>
        <v>92.155918016062842</v>
      </c>
      <c r="AR110" s="101">
        <f t="shared" si="45"/>
        <v>122.30626455798217</v>
      </c>
      <c r="AS110" s="101">
        <f t="shared" si="46"/>
        <v>85.071463361270872</v>
      </c>
      <c r="AT110" s="101">
        <f t="shared" si="47"/>
        <v>255.2143900838125</v>
      </c>
      <c r="AU110" s="74"/>
      <c r="AV110" s="31"/>
    </row>
    <row r="111" spans="1:48" ht="15">
      <c r="A111" s="2" t="s">
        <v>129</v>
      </c>
      <c r="B111" s="72">
        <v>0</v>
      </c>
      <c r="C111" s="77">
        <v>22.897282999999998</v>
      </c>
      <c r="D111" s="31">
        <v>2</v>
      </c>
      <c r="E111" s="103">
        <f>$AW$13*1000000000*('COVID-19'!D109/'COVID-19'!$D$195)*$AW$9/'COVID-19'!D109/1000</f>
        <v>2.3019625858850177E-4</v>
      </c>
      <c r="F111" s="103">
        <f>$AW$14*1000000000*('COVID-19'!D109/'COVID-19'!$D$195)*$AW$9/'COVID-19'!D109/1000</f>
        <v>3.0550880626326819E-4</v>
      </c>
      <c r="G111" s="103">
        <f>0.25*'COVID-19'!D109*1000*$AW$9/'COVID-19'!D109/1000/$AW$15</f>
        <v>2.1249999999999999E-4</v>
      </c>
      <c r="H111" s="103">
        <f>0.75*'COVID-19'!D109*1000*$AW$9/'COVID-19'!D109/1000/$AW$15</f>
        <v>6.3750000000000015E-4</v>
      </c>
      <c r="I111" s="73">
        <v>86.3</v>
      </c>
      <c r="J111" s="160">
        <f t="shared" si="28"/>
        <v>4.9460785844192905E-5</v>
      </c>
      <c r="K111" s="160">
        <f t="shared" si="49"/>
        <v>6.5642707369603192E-5</v>
      </c>
      <c r="L111" s="160">
        <f t="shared" si="50"/>
        <v>4.5658504861624988E-5</v>
      </c>
      <c r="M111" s="160">
        <f t="shared" si="51"/>
        <v>1.3697551458487499E-4</v>
      </c>
      <c r="N111" s="100">
        <f>J111*'COVID-19'!D109*1000*Hospital!$AI$3/1000</f>
        <v>80.922637946100835</v>
      </c>
      <c r="O111" s="101">
        <f>K111*'COVID-19'!D109*1000*Hospital!$AI$3/1000</f>
        <v>107.39782944423057</v>
      </c>
      <c r="P111" s="101">
        <f>L111*'COVID-19'!D109*1000*Hospital!$AI$3/1000</f>
        <v>74.701737851813022</v>
      </c>
      <c r="Q111" s="101">
        <f>M111*'COVID-19'!D109*1000*Hospital!$AI$3/1000</f>
        <v>224.10521355543918</v>
      </c>
      <c r="R111" s="101">
        <f t="shared" si="29"/>
        <v>62.310431218497641</v>
      </c>
      <c r="S111" s="101">
        <f t="shared" si="30"/>
        <v>82.696328672057533</v>
      </c>
      <c r="T111" s="101">
        <f t="shared" si="31"/>
        <v>57.520338145896034</v>
      </c>
      <c r="U111" s="101">
        <f t="shared" si="32"/>
        <v>172.56101443768819</v>
      </c>
      <c r="V111" s="101">
        <f t="shared" si="33"/>
        <v>18.612206727603194</v>
      </c>
      <c r="W111" s="101">
        <f t="shared" si="34"/>
        <v>24.701500772173031</v>
      </c>
      <c r="X111" s="101">
        <f t="shared" si="35"/>
        <v>17.181399705916995</v>
      </c>
      <c r="Y111" s="101">
        <f t="shared" si="36"/>
        <v>51.544199117751013</v>
      </c>
      <c r="Z111" s="102">
        <f>$AW$13*1000000000*('COVID-19'!D109/'COVID-19'!$D$195)*$AW$11/'COVID-19'!D109/1000</f>
        <v>2.9338738839711003E-4</v>
      </c>
      <c r="AA111" s="103">
        <f>$AW$14*1000000000*('COVID-19'!D109/'COVID-19'!$D$195)*$AW$11/'COVID-19'!D109/1000</f>
        <v>3.8937396876691043E-4</v>
      </c>
      <c r="AB111" s="103">
        <f>0.25*'COVID-19'!D109*1000*$AW$11/'COVID-19'!D109/1000/$AW$15</f>
        <v>2.7083333333333327E-4</v>
      </c>
      <c r="AC111" s="103">
        <f>0.75*'COVID-19'!D109*1000*$AW$11/'COVID-19'!D109/1000/$AW$15</f>
        <v>8.1249999999999996E-4</v>
      </c>
      <c r="AD111" s="73">
        <v>80</v>
      </c>
      <c r="AE111" s="104">
        <f t="shared" si="37"/>
        <v>5.8436390700430112E-5</v>
      </c>
      <c r="AF111" s="103">
        <f t="shared" si="38"/>
        <v>7.7554831145783433E-5</v>
      </c>
      <c r="AG111" s="103">
        <f t="shared" si="39"/>
        <v>5.3944113166666648E-5</v>
      </c>
      <c r="AH111" s="103">
        <f t="shared" si="40"/>
        <v>1.6183233949999999E-4</v>
      </c>
      <c r="AI111" s="105">
        <f>AE111*'COVID-19'!D109*1000*Hospital!$AI$3/1000</f>
        <v>95.607597146235022</v>
      </c>
      <c r="AJ111" s="101">
        <f>AF111*'COVID-19'!D109*1000*Hospital!$AI$3/1000</f>
        <v>126.88721811964626</v>
      </c>
      <c r="AK111" s="101">
        <f>AG111*'COVID-19'!D109*1000*Hospital!$AI$3/1000</f>
        <v>88.257795839735479</v>
      </c>
      <c r="AL111" s="101">
        <f>AH111*'COVID-19'!D109*1000*Hospital!$AI$3/1000</f>
        <v>264.77338751920649</v>
      </c>
      <c r="AM111" s="101">
        <f t="shared" si="41"/>
        <v>85.090761460149167</v>
      </c>
      <c r="AN111" s="101">
        <f t="shared" si="42"/>
        <v>112.92962412648518</v>
      </c>
      <c r="AO111" s="101">
        <f t="shared" si="43"/>
        <v>78.549438297364574</v>
      </c>
      <c r="AP111" s="101">
        <f t="shared" si="44"/>
        <v>235.64831489209377</v>
      </c>
      <c r="AQ111" s="101">
        <f t="shared" si="48"/>
        <v>10.516835686085853</v>
      </c>
      <c r="AR111" s="101">
        <f t="shared" si="45"/>
        <v>13.95759399316109</v>
      </c>
      <c r="AS111" s="101">
        <f t="shared" si="46"/>
        <v>9.7083575423709014</v>
      </c>
      <c r="AT111" s="101">
        <f t="shared" si="47"/>
        <v>29.125072627112715</v>
      </c>
      <c r="AU111" s="74"/>
      <c r="AV111" s="31"/>
    </row>
    <row r="112" spans="1:48" ht="15">
      <c r="A112" s="2" t="s">
        <v>130</v>
      </c>
      <c r="B112" s="72">
        <v>0</v>
      </c>
      <c r="C112" s="82">
        <v>1.1707407122716054</v>
      </c>
      <c r="D112" s="31">
        <v>2</v>
      </c>
      <c r="E112" s="103">
        <f>$AW$13*1000000000*('COVID-19'!D110/'COVID-19'!$D$195)*$AW$9/'COVID-19'!D110/1000</f>
        <v>2.301962585885018E-4</v>
      </c>
      <c r="F112" s="103">
        <f>$AW$14*1000000000*('COVID-19'!D110/'COVID-19'!$D$195)*$AW$9/'COVID-19'!D110/1000</f>
        <v>3.0550880626326819E-4</v>
      </c>
      <c r="G112" s="103">
        <f>0.25*'COVID-19'!D110*1000*$AW$9/'COVID-19'!D110/1000/$AW$15</f>
        <v>2.1250000000000002E-4</v>
      </c>
      <c r="H112" s="103">
        <f>0.75*'COVID-19'!D110*1000*$AW$9/'COVID-19'!D110/1000/$AW$15</f>
        <v>6.3750000000000005E-4</v>
      </c>
      <c r="I112" s="73">
        <v>86.3</v>
      </c>
      <c r="J112" s="160">
        <f t="shared" si="28"/>
        <v>6.2989735601723932E-6</v>
      </c>
      <c r="K112" s="160">
        <f t="shared" si="49"/>
        <v>8.3597878820967014E-6</v>
      </c>
      <c r="L112" s="160">
        <f t="shared" si="50"/>
        <v>5.8147421237170905E-6</v>
      </c>
      <c r="M112" s="160">
        <f t="shared" si="51"/>
        <v>1.7444226371151273E-5</v>
      </c>
      <c r="N112" s="100">
        <f>J112*'COVID-19'!D110*1000*Hospital!$AI$3/1000</f>
        <v>2.3697467702547867</v>
      </c>
      <c r="O112" s="101">
        <f>K112*'COVID-19'!D110*1000*Hospital!$AI$3/1000</f>
        <v>3.1450489741493022</v>
      </c>
      <c r="P112" s="101">
        <f>L112*'COVID-19'!D110*1000*Hospital!$AI$3/1000</f>
        <v>2.1875732983971941</v>
      </c>
      <c r="Q112" s="101">
        <f>M112*'COVID-19'!D110*1000*Hospital!$AI$3/1000</f>
        <v>6.5627198951915817</v>
      </c>
      <c r="R112" s="101">
        <f t="shared" si="29"/>
        <v>1.8247050130961859</v>
      </c>
      <c r="S112" s="101">
        <f t="shared" si="30"/>
        <v>2.4216877100949628</v>
      </c>
      <c r="T112" s="101">
        <f t="shared" si="31"/>
        <v>1.6844314397658393</v>
      </c>
      <c r="U112" s="101">
        <f t="shared" si="32"/>
        <v>5.0532943192975184</v>
      </c>
      <c r="V112" s="101">
        <f t="shared" si="33"/>
        <v>0.54504175715860093</v>
      </c>
      <c r="W112" s="101">
        <f t="shared" si="34"/>
        <v>0.72336126405433943</v>
      </c>
      <c r="X112" s="101">
        <f t="shared" si="35"/>
        <v>0.50314185863135463</v>
      </c>
      <c r="Y112" s="101">
        <f t="shared" si="36"/>
        <v>1.509425575894064</v>
      </c>
      <c r="Z112" s="102">
        <f>$AW$13*1000000000*('COVID-19'!D110/'COVID-19'!$D$195)*$AW$11/'COVID-19'!D110/1000</f>
        <v>2.9338738839711009E-4</v>
      </c>
      <c r="AA112" s="103">
        <f>$AW$14*1000000000*('COVID-19'!D110/'COVID-19'!$D$195)*$AW$11/'COVID-19'!D110/1000</f>
        <v>3.8937396876691043E-4</v>
      </c>
      <c r="AB112" s="103">
        <f>0.25*'COVID-19'!D110*1000*$AW$11/'COVID-19'!D110/1000/$AW$15</f>
        <v>2.7083333333333327E-4</v>
      </c>
      <c r="AC112" s="103">
        <f>0.75*'COVID-19'!D110*1000*$AW$11/'COVID-19'!D110/1000/$AW$15</f>
        <v>8.1249999999999996E-4</v>
      </c>
      <c r="AD112" s="73">
        <v>80</v>
      </c>
      <c r="AE112" s="104">
        <f t="shared" si="37"/>
        <v>7.4420426948620705E-6</v>
      </c>
      <c r="AF112" s="103">
        <f t="shared" si="38"/>
        <v>9.8768311605441225E-6</v>
      </c>
      <c r="AG112" s="103">
        <f t="shared" si="39"/>
        <v>6.8699382099218091E-6</v>
      </c>
      <c r="AH112" s="103">
        <f t="shared" si="40"/>
        <v>2.0609814629765434E-5</v>
      </c>
      <c r="AI112" s="105">
        <f>AE112*'COVID-19'!D110*1000*Hospital!$AI$3/1000</f>
        <v>2.799782610893347</v>
      </c>
      <c r="AJ112" s="101">
        <f>AF112*'COVID-19'!D110*1000*Hospital!$AI$3/1000</f>
        <v>3.7157782167942135</v>
      </c>
      <c r="AK112" s="101">
        <f>AG112*'COVID-19'!D110*1000*Hospital!$AI$3/1000</f>
        <v>2.5845502809773029</v>
      </c>
      <c r="AL112" s="101">
        <f>AH112*'COVID-19'!D110*1000*Hospital!$AI$3/1000</f>
        <v>7.7536508429319113</v>
      </c>
      <c r="AM112" s="101">
        <f t="shared" si="41"/>
        <v>2.4918065236950788</v>
      </c>
      <c r="AN112" s="101">
        <f t="shared" si="42"/>
        <v>3.3070426129468502</v>
      </c>
      <c r="AO112" s="101">
        <f t="shared" si="43"/>
        <v>2.3002497500697996</v>
      </c>
      <c r="AP112" s="101">
        <f t="shared" si="44"/>
        <v>6.900749250209401</v>
      </c>
      <c r="AQ112" s="101">
        <f t="shared" si="48"/>
        <v>0.30797608719826819</v>
      </c>
      <c r="AR112" s="101">
        <f t="shared" si="45"/>
        <v>0.40873560384736352</v>
      </c>
      <c r="AS112" s="101">
        <f t="shared" si="46"/>
        <v>0.28430053090750329</v>
      </c>
      <c r="AT112" s="101">
        <f t="shared" si="47"/>
        <v>0.85290159272251032</v>
      </c>
      <c r="AU112" s="74"/>
      <c r="AV112" s="31"/>
    </row>
    <row r="113" spans="1:48" ht="15">
      <c r="A113" s="2" t="s">
        <v>131</v>
      </c>
      <c r="B113" s="72">
        <v>0</v>
      </c>
      <c r="C113" s="82">
        <v>1.1707407122716054</v>
      </c>
      <c r="D113" s="31">
        <v>2</v>
      </c>
      <c r="E113" s="103">
        <f>$AW$13*1000000000*('COVID-19'!D111/'COVID-19'!$D$195)*$AW$9/'COVID-19'!D111/1000</f>
        <v>2.3019625858850174E-4</v>
      </c>
      <c r="F113" s="103">
        <f>$AW$14*1000000000*('COVID-19'!D111/'COVID-19'!$D$195)*$AW$9/'COVID-19'!D111/1000</f>
        <v>3.0550880626326819E-4</v>
      </c>
      <c r="G113" s="103">
        <f>0.25*'COVID-19'!D111*1000*$AW$9/'COVID-19'!D111/1000/$AW$15</f>
        <v>2.1250000000000002E-4</v>
      </c>
      <c r="H113" s="103">
        <f>0.75*'COVID-19'!D111*1000*$AW$9/'COVID-19'!D111/1000/$AW$15</f>
        <v>6.3750000000000015E-4</v>
      </c>
      <c r="I113" s="73">
        <v>86.3</v>
      </c>
      <c r="J113" s="160">
        <f t="shared" si="28"/>
        <v>6.2989735601723907E-6</v>
      </c>
      <c r="K113" s="160">
        <f t="shared" si="49"/>
        <v>8.3597878820967014E-6</v>
      </c>
      <c r="L113" s="160">
        <f t="shared" si="50"/>
        <v>5.8147421237170905E-6</v>
      </c>
      <c r="M113" s="160">
        <f t="shared" si="51"/>
        <v>1.7444226371151273E-5</v>
      </c>
      <c r="N113" s="100">
        <f>J113*'COVID-19'!D111*1000*Hospital!$AI$3/1000</f>
        <v>104.82942291767402</v>
      </c>
      <c r="O113" s="101">
        <f>K113*'COVID-19'!D111*1000*Hospital!$AI$3/1000</f>
        <v>139.12611809254483</v>
      </c>
      <c r="P113" s="101">
        <f>L113*'COVID-19'!D111*1000*Hospital!$AI$3/1000</f>
        <v>96.770696911398147</v>
      </c>
      <c r="Q113" s="101">
        <f>M113*'COVID-19'!D111*1000*Hospital!$AI$3/1000</f>
        <v>290.31209073419444</v>
      </c>
      <c r="R113" s="101">
        <f t="shared" si="29"/>
        <v>80.718655646608994</v>
      </c>
      <c r="S113" s="101">
        <f t="shared" si="30"/>
        <v>107.12711093125952</v>
      </c>
      <c r="T113" s="101">
        <f t="shared" si="31"/>
        <v>74.513436621776577</v>
      </c>
      <c r="U113" s="101">
        <f t="shared" si="32"/>
        <v>223.54030986532973</v>
      </c>
      <c r="V113" s="101">
        <f t="shared" si="33"/>
        <v>24.110767271065026</v>
      </c>
      <c r="W113" s="101">
        <f t="shared" si="34"/>
        <v>31.999007161285313</v>
      </c>
      <c r="X113" s="101">
        <f t="shared" si="35"/>
        <v>22.257260289621573</v>
      </c>
      <c r="Y113" s="101">
        <f t="shared" si="36"/>
        <v>66.771780868864724</v>
      </c>
      <c r="Z113" s="102">
        <f>$AW$13*1000000000*('COVID-19'!D111/'COVID-19'!$D$195)*$AW$11/'COVID-19'!D111/1000</f>
        <v>2.9338738839711003E-4</v>
      </c>
      <c r="AA113" s="103">
        <f>$AW$14*1000000000*('COVID-19'!D111/'COVID-19'!$D$195)*$AW$11/'COVID-19'!D111/1000</f>
        <v>3.8937396876691037E-4</v>
      </c>
      <c r="AB113" s="103">
        <f>0.25*'COVID-19'!D111*1000*$AW$11/'COVID-19'!D111/1000/$AW$15</f>
        <v>2.7083333333333327E-4</v>
      </c>
      <c r="AC113" s="103">
        <f>0.75*'COVID-19'!D111*1000*$AW$11/'COVID-19'!D111/1000/$AW$15</f>
        <v>8.1249999999999996E-4</v>
      </c>
      <c r="AD113" s="73">
        <v>80</v>
      </c>
      <c r="AE113" s="104">
        <f t="shared" si="37"/>
        <v>7.4420426948620696E-6</v>
      </c>
      <c r="AF113" s="103">
        <f t="shared" si="38"/>
        <v>9.8768311605441225E-6</v>
      </c>
      <c r="AG113" s="103">
        <f t="shared" si="39"/>
        <v>6.8699382099218091E-6</v>
      </c>
      <c r="AH113" s="103">
        <f t="shared" si="40"/>
        <v>2.0609814629765434E-5</v>
      </c>
      <c r="AI113" s="105">
        <f>AE113*'COVID-19'!D111*1000*Hospital!$AI$3/1000</f>
        <v>123.85272514300429</v>
      </c>
      <c r="AJ113" s="101">
        <f>AF113*'COVID-19'!D111*1000*Hospital!$AI$3/1000</f>
        <v>164.37321111517804</v>
      </c>
      <c r="AK113" s="101">
        <f>AG113*'COVID-19'!D111*1000*Hospital!$AI$3/1000</f>
        <v>114.33158928936226</v>
      </c>
      <c r="AL113" s="101">
        <f>AH113*'COVID-19'!D111*1000*Hospital!$AI$3/1000</f>
        <v>342.99476786808685</v>
      </c>
      <c r="AM113" s="101">
        <f t="shared" si="41"/>
        <v>110.22892537727382</v>
      </c>
      <c r="AN113" s="101">
        <f t="shared" si="42"/>
        <v>146.29215789250847</v>
      </c>
      <c r="AO113" s="101">
        <f t="shared" si="43"/>
        <v>101.75511446753241</v>
      </c>
      <c r="AP113" s="101">
        <f t="shared" si="44"/>
        <v>305.2653434025973</v>
      </c>
      <c r="AQ113" s="101">
        <f t="shared" si="48"/>
        <v>13.623799765730473</v>
      </c>
      <c r="AR113" s="101">
        <f t="shared" si="45"/>
        <v>18.081053222669585</v>
      </c>
      <c r="AS113" s="101">
        <f t="shared" si="46"/>
        <v>12.576474821829848</v>
      </c>
      <c r="AT113" s="101">
        <f t="shared" si="47"/>
        <v>37.729424465489558</v>
      </c>
      <c r="AU113" s="74"/>
      <c r="AV113" s="31"/>
    </row>
    <row r="114" spans="1:48" ht="15">
      <c r="A114" s="2" t="s">
        <v>132</v>
      </c>
      <c r="B114" s="72">
        <v>0</v>
      </c>
      <c r="C114" s="77">
        <v>83.847147100000001</v>
      </c>
      <c r="D114" s="31">
        <v>2</v>
      </c>
      <c r="E114" s="103">
        <f>$AW$13*1000000000*('COVID-19'!D112/'COVID-19'!$D$195)*$AW$9/'COVID-19'!D112/1000</f>
        <v>2.3019625858850177E-4</v>
      </c>
      <c r="F114" s="103">
        <f>$AW$14*1000000000*('COVID-19'!D112/'COVID-19'!$D$195)*$AW$9/'COVID-19'!D112/1000</f>
        <v>3.0550880626326819E-4</v>
      </c>
      <c r="G114" s="103">
        <f>0.25*'COVID-19'!D112*1000*$AW$9/'COVID-19'!D112/1000/$AW$15</f>
        <v>2.1250000000000002E-4</v>
      </c>
      <c r="H114" s="103">
        <f>0.75*'COVID-19'!D112*1000*$AW$9/'COVID-19'!D112/1000/$AW$15</f>
        <v>6.3750000000000015E-4</v>
      </c>
      <c r="I114" s="73">
        <v>86.3</v>
      </c>
      <c r="J114" s="160">
        <f t="shared" si="28"/>
        <v>1.7054340258927154E-4</v>
      </c>
      <c r="K114" s="160">
        <f t="shared" si="49"/>
        <v>2.2633952289495123E-4</v>
      </c>
      <c r="L114" s="160">
        <f t="shared" si="50"/>
        <v>1.574329368880125E-4</v>
      </c>
      <c r="M114" s="160">
        <f t="shared" si="51"/>
        <v>4.7229881066403754E-4</v>
      </c>
      <c r="N114" s="100">
        <f>J114*'COVID-19'!D112*1000*Hospital!$AI$3/1000</f>
        <v>1960.7550578648686</v>
      </c>
      <c r="O114" s="101">
        <f>K114*'COVID-19'!D112*1000*Hospital!$AI$3/1000</f>
        <v>2602.2487975088338</v>
      </c>
      <c r="P114" s="101">
        <f>L114*'COVID-19'!D112*1000*Hospital!$AI$3/1000</f>
        <v>1810.0226839094971</v>
      </c>
      <c r="Q114" s="101">
        <f>M114*'COVID-19'!D112*1000*Hospital!$AI$3/1000</f>
        <v>5430.0680517284918</v>
      </c>
      <c r="R114" s="101">
        <f t="shared" si="29"/>
        <v>1509.7813945559487</v>
      </c>
      <c r="S114" s="101">
        <f t="shared" si="30"/>
        <v>2003.7315740818021</v>
      </c>
      <c r="T114" s="101">
        <f t="shared" si="31"/>
        <v>1393.7174666103126</v>
      </c>
      <c r="U114" s="101">
        <f t="shared" si="32"/>
        <v>4181.1523998309385</v>
      </c>
      <c r="V114" s="101">
        <f t="shared" si="33"/>
        <v>450.97366330891981</v>
      </c>
      <c r="W114" s="101">
        <f t="shared" si="34"/>
        <v>598.51722342703181</v>
      </c>
      <c r="X114" s="101">
        <f t="shared" si="35"/>
        <v>416.30521729918439</v>
      </c>
      <c r="Y114" s="101">
        <f t="shared" si="36"/>
        <v>1248.9156518975533</v>
      </c>
      <c r="Z114" s="102">
        <f>$AW$13*1000000000*('COVID-19'!D112/'COVID-19'!$D$195)*$AW$11/'COVID-19'!D112/1000</f>
        <v>2.9338738839711009E-4</v>
      </c>
      <c r="AA114" s="103">
        <f>$AW$14*1000000000*('COVID-19'!D112/'COVID-19'!$D$195)*$AW$11/'COVID-19'!D112/1000</f>
        <v>3.8937396876691037E-4</v>
      </c>
      <c r="AB114" s="103">
        <f>0.25*'COVID-19'!D112*1000*$AW$11/'COVID-19'!D112/1000/$AW$15</f>
        <v>2.7083333333333327E-4</v>
      </c>
      <c r="AC114" s="103">
        <f>0.75*'COVID-19'!D112*1000*$AW$11/'COVID-19'!D112/1000/$AW$15</f>
        <v>8.1249999999999996E-4</v>
      </c>
      <c r="AD114" s="73">
        <v>80</v>
      </c>
      <c r="AE114" s="104">
        <f t="shared" si="37"/>
        <v>2.0149176231209232E-4</v>
      </c>
      <c r="AF114" s="103">
        <f t="shared" si="38"/>
        <v>2.6741315498915008E-4</v>
      </c>
      <c r="AG114" s="103">
        <f t="shared" si="39"/>
        <v>1.8600215204999995E-4</v>
      </c>
      <c r="AH114" s="103">
        <f t="shared" si="40"/>
        <v>5.5800645614999993E-4</v>
      </c>
      <c r="AI114" s="105">
        <f>AE114*'COVID-19'!D112*1000*Hospital!$AI$3/1000</f>
        <v>2316.5715358865145</v>
      </c>
      <c r="AJ114" s="101">
        <f>AF114*'COVID-19'!D112*1000*Hospital!$AI$3/1000</f>
        <v>3074.476574431631</v>
      </c>
      <c r="AK114" s="101">
        <f>AG114*'COVID-19'!D112*1000*Hospital!$AI$3/1000</f>
        <v>2138.4858919704143</v>
      </c>
      <c r="AL114" s="101">
        <f>AH114*'COVID-19'!D112*1000*Hospital!$AI$3/1000</f>
        <v>6415.4576759112424</v>
      </c>
      <c r="AM114" s="101">
        <f t="shared" si="41"/>
        <v>2061.7486669389978</v>
      </c>
      <c r="AN114" s="101">
        <f t="shared" si="42"/>
        <v>2736.2841512441514</v>
      </c>
      <c r="AO114" s="101">
        <f t="shared" si="43"/>
        <v>1903.2524438536689</v>
      </c>
      <c r="AP114" s="101">
        <f t="shared" si="44"/>
        <v>5709.7573315610061</v>
      </c>
      <c r="AQ114" s="101">
        <f t="shared" si="48"/>
        <v>254.82286894751661</v>
      </c>
      <c r="AR114" s="101">
        <f t="shared" si="45"/>
        <v>338.19242318747945</v>
      </c>
      <c r="AS114" s="101">
        <f t="shared" si="46"/>
        <v>235.23344811674556</v>
      </c>
      <c r="AT114" s="101">
        <f t="shared" si="47"/>
        <v>705.70034435023672</v>
      </c>
      <c r="AU114" s="74"/>
      <c r="AV114" s="31"/>
    </row>
    <row r="115" spans="1:48" ht="15">
      <c r="A115" s="2" t="s">
        <v>133</v>
      </c>
      <c r="B115" s="72">
        <v>0</v>
      </c>
      <c r="C115" s="82">
        <v>82.182096928571454</v>
      </c>
      <c r="D115" s="31">
        <v>2</v>
      </c>
      <c r="E115" s="103">
        <f>$AW$13*1000000000*('COVID-19'!D113/'COVID-19'!$D$195)*$AW$9/'COVID-19'!D113/1000</f>
        <v>2.301962585885018E-4</v>
      </c>
      <c r="F115" s="103">
        <f>$AW$14*1000000000*('COVID-19'!D113/'COVID-19'!$D$195)*$AW$9/'COVID-19'!D113/1000</f>
        <v>3.0550880626326819E-4</v>
      </c>
      <c r="G115" s="103">
        <f>0.25*'COVID-19'!D113*1000*$AW$9/'COVID-19'!D113/1000/$AW$15</f>
        <v>2.1250000000000002E-4</v>
      </c>
      <c r="H115" s="103">
        <f>0.75*'COVID-19'!D113*1000*$AW$9/'COVID-19'!D113/1000/$AW$15</f>
        <v>6.3750000000000015E-4</v>
      </c>
      <c r="I115" s="73">
        <v>86.3</v>
      </c>
      <c r="J115" s="160">
        <f t="shared" si="28"/>
        <v>1.6723562438918189E-4</v>
      </c>
      <c r="K115" s="160">
        <f t="shared" si="49"/>
        <v>2.2194954985416639E-4</v>
      </c>
      <c r="L115" s="160">
        <f t="shared" si="50"/>
        <v>1.5437944300488398E-4</v>
      </c>
      <c r="M115" s="160">
        <f t="shared" si="51"/>
        <v>4.6313832901465199E-4</v>
      </c>
      <c r="N115" s="100">
        <f>J115*'COVID-19'!D113*1000*Hospital!$AI$3/1000</f>
        <v>3253.0614785899161</v>
      </c>
      <c r="O115" s="101">
        <f>K115*'COVID-19'!D113*1000*Hospital!$AI$3/1000</f>
        <v>4317.3548306951907</v>
      </c>
      <c r="P115" s="101">
        <f>L115*'COVID-19'!D113*1000*Hospital!$AI$3/1000</f>
        <v>3002.9834908658509</v>
      </c>
      <c r="Q115" s="101">
        <f>M115*'COVID-19'!D113*1000*Hospital!$AI$3/1000</f>
        <v>9008.950472597553</v>
      </c>
      <c r="R115" s="101">
        <f t="shared" si="29"/>
        <v>2504.8573385142354</v>
      </c>
      <c r="S115" s="101">
        <f t="shared" si="30"/>
        <v>3324.3632196352969</v>
      </c>
      <c r="T115" s="101">
        <f t="shared" si="31"/>
        <v>2312.297287966705</v>
      </c>
      <c r="U115" s="101">
        <f t="shared" si="32"/>
        <v>6936.8918639001158</v>
      </c>
      <c r="V115" s="101">
        <f t="shared" si="33"/>
        <v>748.20414007568058</v>
      </c>
      <c r="W115" s="101">
        <f t="shared" si="34"/>
        <v>992.9916110598939</v>
      </c>
      <c r="X115" s="101">
        <f t="shared" si="35"/>
        <v>690.68620289914577</v>
      </c>
      <c r="Y115" s="101">
        <f t="shared" si="36"/>
        <v>2072.0586086974372</v>
      </c>
      <c r="Z115" s="102">
        <f>$AW$13*1000000000*('COVID-19'!D113/'COVID-19'!$D$195)*$AW$11/'COVID-19'!D113/1000</f>
        <v>2.9338738839711009E-4</v>
      </c>
      <c r="AA115" s="103">
        <f>$AW$14*1000000000*('COVID-19'!D113/'COVID-19'!$D$195)*$AW$11/'COVID-19'!D113/1000</f>
        <v>3.8937396876691037E-4</v>
      </c>
      <c r="AB115" s="103">
        <f>0.25*'COVID-19'!D113*1000*$AW$11/'COVID-19'!D113/1000/$AW$15</f>
        <v>2.7083333333333332E-4</v>
      </c>
      <c r="AC115" s="103">
        <f>0.75*'COVID-19'!D113*1000*$AW$11/'COVID-19'!D113/1000/$AW$15</f>
        <v>8.1249999999999996E-4</v>
      </c>
      <c r="AD115" s="73">
        <v>80</v>
      </c>
      <c r="AE115" s="104">
        <f t="shared" si="37"/>
        <v>1.9758372454132769E-4</v>
      </c>
      <c r="AF115" s="103">
        <f t="shared" si="38"/>
        <v>2.6222653744158885E-4</v>
      </c>
      <c r="AG115" s="103">
        <f t="shared" si="39"/>
        <v>1.8239454334523819E-4</v>
      </c>
      <c r="AH115" s="103">
        <f t="shared" si="40"/>
        <v>5.4718363003571449E-4</v>
      </c>
      <c r="AI115" s="105">
        <f>AE115*'COVID-19'!D113*1000*Hospital!$AI$3/1000</f>
        <v>3843.3916544356352</v>
      </c>
      <c r="AJ115" s="101">
        <f>AF115*'COVID-19'!D113*1000*Hospital!$AI$3/1000</f>
        <v>5100.8213754152157</v>
      </c>
      <c r="AK115" s="101">
        <f>AG115*'COVID-19'!D113*1000*Hospital!$AI$3/1000</f>
        <v>3547.9322364988589</v>
      </c>
      <c r="AL115" s="101">
        <f>AH115*'COVID-19'!D113*1000*Hospital!$AI$3/1000</f>
        <v>10643.796709496572</v>
      </c>
      <c r="AM115" s="101">
        <f t="shared" si="41"/>
        <v>3420.6185724477155</v>
      </c>
      <c r="AN115" s="101">
        <f t="shared" si="42"/>
        <v>4539.7310241195419</v>
      </c>
      <c r="AO115" s="101">
        <f t="shared" si="43"/>
        <v>3157.6596904839844</v>
      </c>
      <c r="AP115" s="101">
        <f t="shared" si="44"/>
        <v>9472.9790714519477</v>
      </c>
      <c r="AQ115" s="101">
        <f t="shared" si="48"/>
        <v>422.77308198791985</v>
      </c>
      <c r="AR115" s="101">
        <f t="shared" si="45"/>
        <v>561.09035129567371</v>
      </c>
      <c r="AS115" s="101">
        <f t="shared" si="46"/>
        <v>390.27254601487448</v>
      </c>
      <c r="AT115" s="101">
        <f t="shared" si="47"/>
        <v>1170.817638044623</v>
      </c>
      <c r="AU115" s="74"/>
      <c r="AV115" s="31"/>
    </row>
    <row r="116" spans="1:48" ht="15">
      <c r="A116" s="2" t="s">
        <v>134</v>
      </c>
      <c r="B116" s="72">
        <v>0</v>
      </c>
      <c r="C116" s="77">
        <v>54.963718500000006</v>
      </c>
      <c r="D116" s="31">
        <v>2</v>
      </c>
      <c r="E116" s="103">
        <f>$AW$13*1000000000*('COVID-19'!D114/'COVID-19'!$D$195)*$AW$9/'COVID-19'!D114/1000</f>
        <v>2.3019625858850177E-4</v>
      </c>
      <c r="F116" s="103">
        <f>$AW$14*1000000000*('COVID-19'!D114/'COVID-19'!$D$195)*$AW$9/'COVID-19'!D114/1000</f>
        <v>3.0550880626326819E-4</v>
      </c>
      <c r="G116" s="103">
        <f>0.25*'COVID-19'!D114*1000*$AW$9/'COVID-19'!D114/1000/$AW$15</f>
        <v>2.1249999999999999E-4</v>
      </c>
      <c r="H116" s="103">
        <f>0.75*'COVID-19'!D114*1000*$AW$9/'COVID-19'!D114/1000/$AW$15</f>
        <v>6.3750000000000015E-4</v>
      </c>
      <c r="I116" s="73">
        <v>86.3</v>
      </c>
      <c r="J116" s="160">
        <f t="shared" si="28"/>
        <v>1.1316376496252181E-4</v>
      </c>
      <c r="K116" s="160">
        <f t="shared" si="49"/>
        <v>1.5018717922674345E-4</v>
      </c>
      <c r="L116" s="160">
        <f t="shared" si="50"/>
        <v>1.044643392641875E-4</v>
      </c>
      <c r="M116" s="160">
        <f t="shared" si="51"/>
        <v>3.1339301779256253E-4</v>
      </c>
      <c r="N116" s="100">
        <f>J116*'COVID-19'!D114*1000*Hospital!$AI$3/1000</f>
        <v>36.763030472063249</v>
      </c>
      <c r="O116" s="101">
        <f>K116*'COVID-19'!D114*1000*Hospital!$AI$3/1000</f>
        <v>48.790669418382997</v>
      </c>
      <c r="P116" s="101">
        <f>L116*'COVID-19'!D114*1000*Hospital!$AI$3/1000</f>
        <v>33.936885087600004</v>
      </c>
      <c r="Q116" s="101">
        <f>M116*'COVID-19'!D114*1000*Hospital!$AI$3/1000</f>
        <v>101.81065526280004</v>
      </c>
      <c r="R116" s="101">
        <f t="shared" si="29"/>
        <v>28.307533463488703</v>
      </c>
      <c r="S116" s="101">
        <f t="shared" si="30"/>
        <v>37.568815452154908</v>
      </c>
      <c r="T116" s="101">
        <f t="shared" si="31"/>
        <v>26.131401517452005</v>
      </c>
      <c r="U116" s="101">
        <f t="shared" si="32"/>
        <v>78.39420455235603</v>
      </c>
      <c r="V116" s="101">
        <f t="shared" si="33"/>
        <v>8.4554970085745467</v>
      </c>
      <c r="W116" s="101">
        <f t="shared" si="34"/>
        <v>11.221853966228089</v>
      </c>
      <c r="X116" s="101">
        <f t="shared" si="35"/>
        <v>7.8054835701480014</v>
      </c>
      <c r="Y116" s="101">
        <f t="shared" si="36"/>
        <v>23.41645071044401</v>
      </c>
      <c r="Z116" s="102">
        <f>$AW$13*1000000000*('COVID-19'!D114/'COVID-19'!$D$195)*$AW$11/'COVID-19'!D114/1000</f>
        <v>2.9338738839711003E-4</v>
      </c>
      <c r="AA116" s="103">
        <f>$AW$14*1000000000*('COVID-19'!D114/'COVID-19'!$D$195)*$AW$11/'COVID-19'!D114/1000</f>
        <v>3.8937396876691043E-4</v>
      </c>
      <c r="AB116" s="103">
        <f>0.25*'COVID-19'!D114*1000*$AW$11/'COVID-19'!D114/1000/$AW$15</f>
        <v>2.7083333333333327E-4</v>
      </c>
      <c r="AC116" s="103">
        <f>0.75*'COVID-19'!D114*1000*$AW$11/'COVID-19'!D114/1000/$AW$15</f>
        <v>8.1249999999999996E-4</v>
      </c>
      <c r="AD116" s="73">
        <v>80</v>
      </c>
      <c r="AE116" s="104">
        <f t="shared" si="37"/>
        <v>1.3369949283282515E-4</v>
      </c>
      <c r="AF116" s="103">
        <f t="shared" si="38"/>
        <v>1.7744151318452862E-4</v>
      </c>
      <c r="AG116" s="103">
        <f t="shared" si="39"/>
        <v>1.2342139008333331E-4</v>
      </c>
      <c r="AH116" s="103">
        <f t="shared" si="40"/>
        <v>3.7026417025E-4</v>
      </c>
      <c r="AI116" s="105">
        <f>AE116*'COVID-19'!D114*1000*Hospital!$AI$3/1000</f>
        <v>43.434384944159426</v>
      </c>
      <c r="AJ116" s="101">
        <f>AF116*'COVID-19'!D114*1000*Hospital!$AI$3/1000</f>
        <v>57.644668842294685</v>
      </c>
      <c r="AK116" s="101">
        <f>AG116*'COVID-19'!D114*1000*Hospital!$AI$3/1000</f>
        <v>40.095381468093521</v>
      </c>
      <c r="AL116" s="101">
        <f>AH116*'COVID-19'!D114*1000*Hospital!$AI$3/1000</f>
        <v>120.28614440428058</v>
      </c>
      <c r="AM116" s="101">
        <f t="shared" si="41"/>
        <v>38.656602600301888</v>
      </c>
      <c r="AN116" s="101">
        <f t="shared" si="42"/>
        <v>51.303755269642267</v>
      </c>
      <c r="AO116" s="101">
        <f t="shared" si="43"/>
        <v>35.684889506603234</v>
      </c>
      <c r="AP116" s="101">
        <f t="shared" si="44"/>
        <v>107.05466851980971</v>
      </c>
      <c r="AQ116" s="101">
        <f t="shared" si="48"/>
        <v>4.7777823438575373</v>
      </c>
      <c r="AR116" s="101">
        <f t="shared" si="45"/>
        <v>6.3409135726524148</v>
      </c>
      <c r="AS116" s="101">
        <f t="shared" si="46"/>
        <v>4.4104919614902869</v>
      </c>
      <c r="AT116" s="101">
        <f t="shared" si="47"/>
        <v>13.231475884470862</v>
      </c>
      <c r="AU116" s="74"/>
      <c r="AV116" s="31"/>
    </row>
    <row r="117" spans="1:48" ht="15">
      <c r="A117" s="2" t="s">
        <v>135</v>
      </c>
      <c r="B117" s="72">
        <v>0</v>
      </c>
      <c r="C117" s="77">
        <v>66.38379479999999</v>
      </c>
      <c r="D117" s="31">
        <v>2</v>
      </c>
      <c r="E117" s="103">
        <f>$AW$13*1000000000*('COVID-19'!D115/'COVID-19'!$D$195)*$AW$9/'COVID-19'!D115/1000</f>
        <v>2.301962585885018E-4</v>
      </c>
      <c r="F117" s="103">
        <f>$AW$14*1000000000*('COVID-19'!D115/'COVID-19'!$D$195)*$AW$9/'COVID-19'!D115/1000</f>
        <v>3.0550880626326819E-4</v>
      </c>
      <c r="G117" s="103">
        <f>0.25*'COVID-19'!D115*1000*$AW$9/'COVID-19'!D115/1000/$AW$15</f>
        <v>2.1250000000000002E-4</v>
      </c>
      <c r="H117" s="103">
        <f>0.75*'COVID-19'!D115*1000*$AW$9/'COVID-19'!D115/1000/$AW$15</f>
        <v>6.3749999999999994E-4</v>
      </c>
      <c r="I117" s="73">
        <v>86.3</v>
      </c>
      <c r="J117" s="160">
        <f t="shared" si="28"/>
        <v>1.3585081672630835E-4</v>
      </c>
      <c r="K117" s="160">
        <f t="shared" si="49"/>
        <v>1.8029667859257542E-4</v>
      </c>
      <c r="L117" s="160">
        <f t="shared" si="50"/>
        <v>1.2540733168884998E-4</v>
      </c>
      <c r="M117" s="160">
        <f t="shared" si="51"/>
        <v>3.7622199506654987E-4</v>
      </c>
      <c r="N117" s="100">
        <f>J117*'COVID-19'!D115*1000*Hospital!$AI$3/1000</f>
        <v>1653.4064953116251</v>
      </c>
      <c r="O117" s="101">
        <f>K117*'COVID-19'!D115*1000*Hospital!$AI$3/1000</f>
        <v>2194.3460234666886</v>
      </c>
      <c r="P117" s="101">
        <f>L117*'COVID-19'!D115*1000*Hospital!$AI$3/1000</f>
        <v>1526.3014369047185</v>
      </c>
      <c r="Q117" s="101">
        <f>M117*'COVID-19'!D115*1000*Hospital!$AI$3/1000</f>
        <v>4578.9043107141533</v>
      </c>
      <c r="R117" s="101">
        <f t="shared" si="29"/>
        <v>1273.1230013899515</v>
      </c>
      <c r="S117" s="101">
        <f t="shared" si="30"/>
        <v>1689.6464380693503</v>
      </c>
      <c r="T117" s="101">
        <f t="shared" si="31"/>
        <v>1175.2521064166331</v>
      </c>
      <c r="U117" s="101">
        <f t="shared" si="32"/>
        <v>3525.7563192498983</v>
      </c>
      <c r="V117" s="101">
        <f t="shared" si="33"/>
        <v>380.28349392167382</v>
      </c>
      <c r="W117" s="101">
        <f t="shared" si="34"/>
        <v>504.69958539733835</v>
      </c>
      <c r="X117" s="101">
        <f t="shared" si="35"/>
        <v>351.04933048808527</v>
      </c>
      <c r="Y117" s="101">
        <f t="shared" si="36"/>
        <v>1053.1479914642553</v>
      </c>
      <c r="Z117" s="102">
        <f>$AW$13*1000000000*('COVID-19'!D115/'COVID-19'!$D$195)*$AW$11/'COVID-19'!D115/1000</f>
        <v>2.9338738839711003E-4</v>
      </c>
      <c r="AA117" s="103">
        <f>$AW$14*1000000000*('COVID-19'!D115/'COVID-19'!$D$195)*$AW$11/'COVID-19'!D115/1000</f>
        <v>3.8937396876691037E-4</v>
      </c>
      <c r="AB117" s="103">
        <f>0.25*'COVID-19'!D115*1000*$AW$11/'COVID-19'!D115/1000/$AW$15</f>
        <v>2.7083333333333338E-4</v>
      </c>
      <c r="AC117" s="103">
        <f>0.75*'COVID-19'!D115*1000*$AW$11/'COVID-19'!D115/1000/$AW$15</f>
        <v>8.1249999999999985E-4</v>
      </c>
      <c r="AD117" s="73">
        <v>80</v>
      </c>
      <c r="AE117" s="104">
        <f t="shared" si="37"/>
        <v>1.6050354372044694E-4</v>
      </c>
      <c r="AF117" s="103">
        <f t="shared" si="38"/>
        <v>2.1301495664494404E-4</v>
      </c>
      <c r="AG117" s="103">
        <f t="shared" si="39"/>
        <v>1.4816488873333335E-4</v>
      </c>
      <c r="AH117" s="103">
        <f t="shared" si="40"/>
        <v>4.4449466619999982E-4</v>
      </c>
      <c r="AI117" s="105">
        <f>AE117*'COVID-19'!D115*1000*Hospital!$AI$3/1000</f>
        <v>1953.4487027970024</v>
      </c>
      <c r="AJ117" s="101">
        <f>AF117*'COVID-19'!D115*1000*Hospital!$AI$3/1000</f>
        <v>2592.5520464469087</v>
      </c>
      <c r="AK117" s="101">
        <f>AG117*'COVID-19'!D115*1000*Hospital!$AI$3/1000</f>
        <v>1803.2780023866894</v>
      </c>
      <c r="AL117" s="101">
        <f>AH117*'COVID-19'!D115*1000*Hospital!$AI$3/1000</f>
        <v>5409.8340071600651</v>
      </c>
      <c r="AM117" s="101">
        <f t="shared" si="41"/>
        <v>1738.5693454893321</v>
      </c>
      <c r="AN117" s="101">
        <f t="shared" si="42"/>
        <v>2307.3713213377487</v>
      </c>
      <c r="AO117" s="101">
        <f t="shared" si="43"/>
        <v>1604.9174221241535</v>
      </c>
      <c r="AP117" s="101">
        <f t="shared" si="44"/>
        <v>4814.7522663724576</v>
      </c>
      <c r="AQ117" s="101">
        <f t="shared" si="48"/>
        <v>214.87935730767026</v>
      </c>
      <c r="AR117" s="101">
        <f t="shared" si="45"/>
        <v>285.18072510915994</v>
      </c>
      <c r="AS117" s="101">
        <f t="shared" si="46"/>
        <v>198.36058026253585</v>
      </c>
      <c r="AT117" s="101">
        <f t="shared" si="47"/>
        <v>595.08174078760715</v>
      </c>
      <c r="AU117" s="74"/>
      <c r="AV117" s="31"/>
    </row>
    <row r="118" spans="1:48" ht="15">
      <c r="A118" s="2" t="s">
        <v>136</v>
      </c>
      <c r="B118" s="72">
        <v>0</v>
      </c>
      <c r="C118" s="82">
        <v>82.182096928571454</v>
      </c>
      <c r="D118" s="31">
        <v>2</v>
      </c>
      <c r="E118" s="103">
        <f>$AW$13*1000000000*('COVID-19'!D116/'COVID-19'!$D$195)*$AW$9/'COVID-19'!D116/1000</f>
        <v>2.3019625858850182E-4</v>
      </c>
      <c r="F118" s="103">
        <f>$AW$14*1000000000*('COVID-19'!D116/'COVID-19'!$D$195)*$AW$9/'COVID-19'!D116/1000</f>
        <v>3.0550880626326819E-4</v>
      </c>
      <c r="G118" s="103">
        <f>0.25*'COVID-19'!D116*1000*$AW$9/'COVID-19'!D116/1000/$AW$15</f>
        <v>2.1249999999999999E-4</v>
      </c>
      <c r="H118" s="103">
        <f>0.75*'COVID-19'!D116*1000*$AW$9/'COVID-19'!D116/1000/$AW$15</f>
        <v>6.3750000000000015E-4</v>
      </c>
      <c r="I118" s="73">
        <v>86.3</v>
      </c>
      <c r="J118" s="160">
        <f t="shared" si="28"/>
        <v>1.6723562438918189E-4</v>
      </c>
      <c r="K118" s="160">
        <f t="shared" si="49"/>
        <v>2.2194954985416639E-4</v>
      </c>
      <c r="L118" s="160">
        <f t="shared" si="50"/>
        <v>1.5437944300488398E-4</v>
      </c>
      <c r="M118" s="160">
        <f t="shared" si="51"/>
        <v>4.6313832901465199E-4</v>
      </c>
      <c r="N118" s="100">
        <f>J118*'COVID-19'!D116*1000*Hospital!$AI$3/1000</f>
        <v>44.37847126466216</v>
      </c>
      <c r="O118" s="101">
        <f>K118*'COVID-19'!D116*1000*Hospital!$AI$3/1000</f>
        <v>58.897628758128327</v>
      </c>
      <c r="P118" s="101">
        <f>L118*'COVID-19'!D116*1000*Hospital!$AI$3/1000</f>
        <v>40.96689147584501</v>
      </c>
      <c r="Q118" s="101">
        <f>M118*'COVID-19'!D116*1000*Hospital!$AI$3/1000</f>
        <v>122.90067442753505</v>
      </c>
      <c r="R118" s="101">
        <f t="shared" si="29"/>
        <v>34.171422873789858</v>
      </c>
      <c r="S118" s="101">
        <f t="shared" si="30"/>
        <v>45.351174143758811</v>
      </c>
      <c r="T118" s="101">
        <f t="shared" si="31"/>
        <v>31.544506436400656</v>
      </c>
      <c r="U118" s="101">
        <f t="shared" si="32"/>
        <v>94.633519309201986</v>
      </c>
      <c r="V118" s="101">
        <f t="shared" si="33"/>
        <v>10.207048390872297</v>
      </c>
      <c r="W118" s="101">
        <f t="shared" si="34"/>
        <v>13.546454614369516</v>
      </c>
      <c r="X118" s="101">
        <f t="shared" si="35"/>
        <v>9.422385039444352</v>
      </c>
      <c r="Y118" s="101">
        <f t="shared" si="36"/>
        <v>28.267155118333061</v>
      </c>
      <c r="Z118" s="102">
        <f>$AW$13*1000000000*('COVID-19'!D116/'COVID-19'!$D$195)*$AW$11/'COVID-19'!D116/1000</f>
        <v>2.9338738839711009E-4</v>
      </c>
      <c r="AA118" s="103">
        <f>$AW$14*1000000000*('COVID-19'!D116/'COVID-19'!$D$195)*$AW$11/'COVID-19'!D116/1000</f>
        <v>3.8937396876691043E-4</v>
      </c>
      <c r="AB118" s="103">
        <f>0.25*'COVID-19'!D116*1000*$AW$11/'COVID-19'!D116/1000/$AW$15</f>
        <v>2.7083333333333332E-4</v>
      </c>
      <c r="AC118" s="103">
        <f>0.75*'COVID-19'!D116*1000*$AW$11/'COVID-19'!D116/1000/$AW$15</f>
        <v>8.1249999999999996E-4</v>
      </c>
      <c r="AD118" s="73">
        <v>80</v>
      </c>
      <c r="AE118" s="104">
        <f t="shared" si="37"/>
        <v>1.9758372454132769E-4</v>
      </c>
      <c r="AF118" s="103">
        <f t="shared" si="38"/>
        <v>2.6222653744158885E-4</v>
      </c>
      <c r="AG118" s="103">
        <f t="shared" si="39"/>
        <v>1.8239454334523819E-4</v>
      </c>
      <c r="AH118" s="103">
        <f t="shared" si="40"/>
        <v>5.4718363003571449E-4</v>
      </c>
      <c r="AI118" s="105">
        <f>AE118*'COVID-19'!D116*1000*Hospital!$AI$3/1000</f>
        <v>52.431793010302222</v>
      </c>
      <c r="AJ118" s="101">
        <f>AF118*'COVID-19'!D116*1000*Hospital!$AI$3/1000</f>
        <v>69.58572911236844</v>
      </c>
      <c r="AK118" s="101">
        <f>AG118*'COVID-19'!D116*1000*Hospital!$AI$3/1000</f>
        <v>48.401116868741987</v>
      </c>
      <c r="AL118" s="101">
        <f>AH118*'COVID-19'!D116*1000*Hospital!$AI$3/1000</f>
        <v>145.20335060622594</v>
      </c>
      <c r="AM118" s="101">
        <f t="shared" si="41"/>
        <v>46.664295779168981</v>
      </c>
      <c r="AN118" s="101">
        <f t="shared" si="42"/>
        <v>61.931298910007911</v>
      </c>
      <c r="AO118" s="101">
        <f t="shared" si="43"/>
        <v>43.076994013180368</v>
      </c>
      <c r="AP118" s="101">
        <f t="shared" si="44"/>
        <v>129.23098203954109</v>
      </c>
      <c r="AQ118" s="101">
        <f t="shared" si="48"/>
        <v>5.7674972311332446</v>
      </c>
      <c r="AR118" s="101">
        <f t="shared" si="45"/>
        <v>7.654430202360528</v>
      </c>
      <c r="AS118" s="101">
        <f t="shared" si="46"/>
        <v>5.324122855561618</v>
      </c>
      <c r="AT118" s="101">
        <f t="shared" si="47"/>
        <v>15.972368566684855</v>
      </c>
      <c r="AU118" s="74"/>
      <c r="AV118" s="31"/>
    </row>
    <row r="119" spans="1:48" ht="15">
      <c r="A119" s="2" t="s">
        <v>137</v>
      </c>
      <c r="B119" s="72">
        <v>0</v>
      </c>
      <c r="C119" s="77">
        <v>6.3376838000000006</v>
      </c>
      <c r="D119" s="31">
        <v>2</v>
      </c>
      <c r="E119" s="103">
        <f>$AW$13*1000000000*('COVID-19'!D117/'COVID-19'!$D$195)*$AW$9/'COVID-19'!D117/1000</f>
        <v>2.301962585885018E-4</v>
      </c>
      <c r="F119" s="103">
        <f>$AW$14*1000000000*('COVID-19'!D117/'COVID-19'!$D$195)*$AW$9/'COVID-19'!D117/1000</f>
        <v>3.0550880626326819E-4</v>
      </c>
      <c r="G119" s="103">
        <f>0.25*'COVID-19'!D117*1000*$AW$9/'COVID-19'!D117/1000/$AW$15</f>
        <v>2.1250000000000002E-4</v>
      </c>
      <c r="H119" s="103">
        <f>0.75*'COVID-19'!D117*1000*$AW$9/'COVID-19'!D117/1000/$AW$15</f>
        <v>6.3750000000000005E-4</v>
      </c>
      <c r="I119" s="73">
        <v>86.3</v>
      </c>
      <c r="J119" s="160">
        <f t="shared" si="28"/>
        <v>1.6563590206545699E-5</v>
      </c>
      <c r="K119" s="160">
        <f t="shared" si="49"/>
        <v>2.1982645167494031E-5</v>
      </c>
      <c r="L119" s="160">
        <f t="shared" si="50"/>
        <v>1.5290269878725004E-5</v>
      </c>
      <c r="M119" s="160">
        <f t="shared" si="51"/>
        <v>4.5870809636175011E-5</v>
      </c>
      <c r="N119" s="100">
        <f>J119*'COVID-19'!D117*1000*Hospital!$AI$3/1000</f>
        <v>3.7356571429944823</v>
      </c>
      <c r="O119" s="101">
        <f>K119*'COVID-19'!D117*1000*Hospital!$AI$3/1000</f>
        <v>4.9578397206065681</v>
      </c>
      <c r="P119" s="101">
        <f>L119*'COVID-19'!D117*1000*Hospital!$AI$3/1000</f>
        <v>3.4484797787498827</v>
      </c>
      <c r="Q119" s="101">
        <f>M119*'COVID-19'!D117*1000*Hospital!$AI$3/1000</f>
        <v>10.345439336249648</v>
      </c>
      <c r="R119" s="101">
        <f t="shared" si="29"/>
        <v>2.8764560001057515</v>
      </c>
      <c r="S119" s="101">
        <f t="shared" si="30"/>
        <v>3.817536584867057</v>
      </c>
      <c r="T119" s="101">
        <f t="shared" si="31"/>
        <v>2.6553294296374093</v>
      </c>
      <c r="U119" s="101">
        <f t="shared" si="32"/>
        <v>7.9659882889122287</v>
      </c>
      <c r="V119" s="101">
        <f t="shared" si="33"/>
        <v>0.85920114288873095</v>
      </c>
      <c r="W119" s="101">
        <f t="shared" si="34"/>
        <v>1.1403031357395106</v>
      </c>
      <c r="X119" s="101">
        <f t="shared" si="35"/>
        <v>0.79315034911247295</v>
      </c>
      <c r="Y119" s="101">
        <f t="shared" si="36"/>
        <v>2.3794510473374189</v>
      </c>
      <c r="Z119" s="102">
        <f>$AW$13*1000000000*('COVID-19'!D117/'COVID-19'!$D$195)*$AW$11/'COVID-19'!D117/1000</f>
        <v>2.9338738839711009E-4</v>
      </c>
      <c r="AA119" s="103">
        <f>$AW$14*1000000000*('COVID-19'!D117/'COVID-19'!$D$195)*$AW$11/'COVID-19'!D117/1000</f>
        <v>3.8937396876691043E-4</v>
      </c>
      <c r="AB119" s="103">
        <f>0.25*'COVID-19'!D117*1000*$AW$11/'COVID-19'!D117/1000/$AW$15</f>
        <v>2.7083333333333332E-4</v>
      </c>
      <c r="AC119" s="103">
        <f>0.75*'COVID-19'!D117*1000*$AW$11/'COVID-19'!D117/1000/$AW$15</f>
        <v>8.1249999999999996E-4</v>
      </c>
      <c r="AD119" s="73">
        <v>80</v>
      </c>
      <c r="AE119" s="104">
        <f t="shared" si="37"/>
        <v>1.9569370202903142E-5</v>
      </c>
      <c r="AF119" s="103">
        <f t="shared" si="38"/>
        <v>2.5971816252236601E-5</v>
      </c>
      <c r="AG119" s="103">
        <f t="shared" si="39"/>
        <v>1.806498156666667E-5</v>
      </c>
      <c r="AH119" s="103">
        <f t="shared" si="40"/>
        <v>5.41949447E-5</v>
      </c>
      <c r="AI119" s="105">
        <f>AE119*'COVID-19'!D117*1000*Hospital!$AI$3/1000</f>
        <v>4.4135635252246601</v>
      </c>
      <c r="AJ119" s="101">
        <f>AF119*'COVID-19'!D117*1000*Hospital!$AI$3/1000</f>
        <v>5.8575344891632355</v>
      </c>
      <c r="AK119" s="101">
        <f>AG119*'COVID-19'!D117*1000*Hospital!$AI$3/1000</f>
        <v>4.0742723398767158</v>
      </c>
      <c r="AL119" s="101">
        <f>AH119*'COVID-19'!D117*1000*Hospital!$AI$3/1000</f>
        <v>12.222817019630146</v>
      </c>
      <c r="AM119" s="101">
        <f t="shared" si="41"/>
        <v>3.9280715374499477</v>
      </c>
      <c r="AN119" s="101">
        <f t="shared" si="42"/>
        <v>5.2132056953552794</v>
      </c>
      <c r="AO119" s="101">
        <f t="shared" si="43"/>
        <v>3.6261023824902772</v>
      </c>
      <c r="AP119" s="101">
        <f t="shared" si="44"/>
        <v>10.87830714747083</v>
      </c>
      <c r="AQ119" s="101">
        <f t="shared" si="48"/>
        <v>0.48549198777471259</v>
      </c>
      <c r="AR119" s="101">
        <f t="shared" si="45"/>
        <v>0.64432879380795582</v>
      </c>
      <c r="AS119" s="101">
        <f t="shared" si="46"/>
        <v>0.44816995738643878</v>
      </c>
      <c r="AT119" s="101">
        <f t="shared" si="47"/>
        <v>1.3445098721593161</v>
      </c>
      <c r="AU119" s="74"/>
      <c r="AV119" s="31"/>
    </row>
    <row r="120" spans="1:48" ht="15">
      <c r="A120" s="2" t="s">
        <v>138</v>
      </c>
      <c r="B120" s="72">
        <v>0</v>
      </c>
      <c r="C120" s="77">
        <v>3.2199699999999998E-2</v>
      </c>
      <c r="D120" s="31">
        <v>2</v>
      </c>
      <c r="E120" s="103">
        <f>$AW$13*1000000000*('COVID-19'!D118/'COVID-19'!$D$195)*$AW$9/'COVID-19'!D118/1000</f>
        <v>2.3019625858850177E-4</v>
      </c>
      <c r="F120" s="103">
        <f>$AW$14*1000000000*('COVID-19'!D118/'COVID-19'!$D$195)*$AW$9/'COVID-19'!D118/1000</f>
        <v>3.0550880626326819E-4</v>
      </c>
      <c r="G120" s="103">
        <f>0.25*'COVID-19'!D118*1000*$AW$9/'COVID-19'!D118/1000/$AW$15</f>
        <v>2.1250000000000002E-4</v>
      </c>
      <c r="H120" s="103">
        <f>0.75*'COVID-19'!D118*1000*$AW$9/'COVID-19'!D118/1000/$AW$15</f>
        <v>6.3750000000000015E-4</v>
      </c>
      <c r="I120" s="73">
        <v>86.3</v>
      </c>
      <c r="J120" s="160">
        <f t="shared" si="28"/>
        <v>4.0371551447735511E-6</v>
      </c>
      <c r="K120" s="160">
        <f t="shared" si="49"/>
        <v>5.3579778252789844E-6</v>
      </c>
      <c r="L120" s="160">
        <f t="shared" si="50"/>
        <v>3.7268002248375005E-6</v>
      </c>
      <c r="M120" s="160">
        <f t="shared" si="51"/>
        <v>1.1180400674512501E-5</v>
      </c>
      <c r="N120" s="100">
        <f>J120*'COVID-19'!D118*1000*Hospital!$AI$3/1000</f>
        <v>11.281610673059122</v>
      </c>
      <c r="O120" s="101">
        <f>K120*'COVID-19'!D118*1000*Hospital!$AI$3/1000</f>
        <v>14.972577880227096</v>
      </c>
      <c r="P120" s="101">
        <f>L120*'COVID-19'!D118*1000*Hospital!$AI$3/1000</f>
        <v>10.414340713984176</v>
      </c>
      <c r="Q120" s="101">
        <f>M120*'COVID-19'!D118*1000*Hospital!$AI$3/1000</f>
        <v>31.24302214195253</v>
      </c>
      <c r="R120" s="101">
        <f t="shared" si="29"/>
        <v>8.686840218255524</v>
      </c>
      <c r="S120" s="101">
        <f t="shared" si="30"/>
        <v>11.528884967774864</v>
      </c>
      <c r="T120" s="101">
        <f t="shared" si="31"/>
        <v>8.0190423497678154</v>
      </c>
      <c r="U120" s="101">
        <f t="shared" si="32"/>
        <v>24.05712704930345</v>
      </c>
      <c r="V120" s="101">
        <f t="shared" si="33"/>
        <v>2.5947704548035979</v>
      </c>
      <c r="W120" s="101">
        <f t="shared" si="34"/>
        <v>3.4436929124522324</v>
      </c>
      <c r="X120" s="101">
        <f t="shared" si="35"/>
        <v>2.3952983642163606</v>
      </c>
      <c r="Y120" s="101">
        <f t="shared" si="36"/>
        <v>7.1858950926490817</v>
      </c>
      <c r="Z120" s="102">
        <f>$AW$13*1000000000*('COVID-19'!D118/'COVID-19'!$D$195)*$AW$11/'COVID-19'!D118/1000</f>
        <v>2.9338738839711009E-4</v>
      </c>
      <c r="AA120" s="103">
        <f>$AW$14*1000000000*('COVID-19'!D118/'COVID-19'!$D$195)*$AW$11/'COVID-19'!D118/1000</f>
        <v>3.8937396876691048E-4</v>
      </c>
      <c r="AB120" s="103">
        <f>0.25*'COVID-19'!D118*1000*$AW$11/'COVID-19'!D118/1000/$AW$15</f>
        <v>2.7083333333333332E-4</v>
      </c>
      <c r="AC120" s="103">
        <f>0.75*'COVID-19'!D118*1000*$AW$11/'COVID-19'!D118/1000/$AW$15</f>
        <v>8.1249999999999996E-4</v>
      </c>
      <c r="AD120" s="73">
        <v>80</v>
      </c>
      <c r="AE120" s="104">
        <f t="shared" si="37"/>
        <v>4.7697741014751249E-6</v>
      </c>
      <c r="AF120" s="103">
        <f t="shared" si="38"/>
        <v>6.3302853001274003E-6</v>
      </c>
      <c r="AG120" s="103">
        <f t="shared" si="39"/>
        <v>4.4030993500000006E-6</v>
      </c>
      <c r="AH120" s="103">
        <f t="shared" si="40"/>
        <v>1.3209298050000001E-5</v>
      </c>
      <c r="AI120" s="105">
        <f>AE120*'COVID-19'!D118*1000*Hospital!$AI$3/1000</f>
        <v>13.328874537047563</v>
      </c>
      <c r="AJ120" s="101">
        <f>AF120*'COVID-19'!D118*1000*Hospital!$AI$3/1000</f>
        <v>17.689638283502813</v>
      </c>
      <c r="AK120" s="101">
        <f>AG120*'COVID-19'!D118*1000*Hospital!$AI$3/1000</f>
        <v>12.30422186915632</v>
      </c>
      <c r="AL120" s="101">
        <f>AH120*'COVID-19'!D118*1000*Hospital!$AI$3/1000</f>
        <v>36.912665607468966</v>
      </c>
      <c r="AM120" s="101">
        <f t="shared" si="41"/>
        <v>11.862698337972331</v>
      </c>
      <c r="AN120" s="101">
        <f t="shared" si="42"/>
        <v>15.743778072317502</v>
      </c>
      <c r="AO120" s="101">
        <f t="shared" si="43"/>
        <v>10.950757463549126</v>
      </c>
      <c r="AP120" s="101">
        <f t="shared" si="44"/>
        <v>32.852272390647379</v>
      </c>
      <c r="AQ120" s="101">
        <f t="shared" si="48"/>
        <v>1.466176199075232</v>
      </c>
      <c r="AR120" s="101">
        <f t="shared" si="45"/>
        <v>1.9458602111853094</v>
      </c>
      <c r="AS120" s="101">
        <f t="shared" si="46"/>
        <v>1.3534644056071952</v>
      </c>
      <c r="AT120" s="101">
        <f t="shared" si="47"/>
        <v>4.0603932168215859</v>
      </c>
      <c r="AU120" s="74"/>
      <c r="AV120" s="31"/>
    </row>
    <row r="121" spans="1:48" ht="15">
      <c r="A121" s="2" t="s">
        <v>139</v>
      </c>
      <c r="B121" s="72">
        <v>0</v>
      </c>
      <c r="C121" s="77">
        <v>82.355892600000004</v>
      </c>
      <c r="D121" s="31">
        <v>2</v>
      </c>
      <c r="E121" s="103">
        <f>$AW$13*1000000000*('COVID-19'!D119/'COVID-19'!$D$195)*$AW$9/'COVID-19'!D119/1000</f>
        <v>2.3019625858850177E-4</v>
      </c>
      <c r="F121" s="103">
        <f>$AW$14*1000000000*('COVID-19'!D119/'COVID-19'!$D$195)*$AW$9/'COVID-19'!D119/1000</f>
        <v>3.0550880626326819E-4</v>
      </c>
      <c r="G121" s="103">
        <f>0.25*'COVID-19'!D119*1000*$AW$9/'COVID-19'!D119/1000/$AW$15</f>
        <v>2.1249999999999999E-4</v>
      </c>
      <c r="H121" s="103">
        <f>0.75*'COVID-19'!D119*1000*$AW$9/'COVID-19'!D119/1000/$AW$15</f>
        <v>6.3750000000000015E-4</v>
      </c>
      <c r="I121" s="73">
        <v>86.3</v>
      </c>
      <c r="J121" s="160">
        <f t="shared" si="28"/>
        <v>1.6758088577714834E-4</v>
      </c>
      <c r="K121" s="160">
        <f t="shared" si="49"/>
        <v>2.2240776926717171E-4</v>
      </c>
      <c r="L121" s="160">
        <f t="shared" si="50"/>
        <v>1.5469816254182499E-4</v>
      </c>
      <c r="M121" s="160">
        <f t="shared" si="51"/>
        <v>4.6409448762547507E-4</v>
      </c>
      <c r="N121" s="100">
        <f>J121*'COVID-19'!D119*1000*Hospital!$AI$3/1000</f>
        <v>128.08742805765013</v>
      </c>
      <c r="O121" s="101">
        <f>K121*'COVID-19'!D119*1000*Hospital!$AI$3/1000</f>
        <v>169.99336776005953</v>
      </c>
      <c r="P121" s="101">
        <f>L121*'COVID-19'!D119*1000*Hospital!$AI$3/1000</f>
        <v>118.24075086687884</v>
      </c>
      <c r="Q121" s="101">
        <f>M121*'COVID-19'!D119*1000*Hospital!$AI$3/1000</f>
        <v>354.72225260063658</v>
      </c>
      <c r="R121" s="101">
        <f t="shared" si="29"/>
        <v>98.627319604390593</v>
      </c>
      <c r="S121" s="101">
        <f t="shared" si="30"/>
        <v>130.89489317524584</v>
      </c>
      <c r="T121" s="101">
        <f t="shared" si="31"/>
        <v>91.045378167496708</v>
      </c>
      <c r="U121" s="101">
        <f t="shared" si="32"/>
        <v>273.13613450249017</v>
      </c>
      <c r="V121" s="101">
        <f t="shared" si="33"/>
        <v>29.460108453259533</v>
      </c>
      <c r="W121" s="101">
        <f t="shared" si="34"/>
        <v>39.098474584813694</v>
      </c>
      <c r="X121" s="101">
        <f t="shared" si="35"/>
        <v>27.195372699382133</v>
      </c>
      <c r="Y121" s="101">
        <f t="shared" si="36"/>
        <v>81.586118098146414</v>
      </c>
      <c r="Z121" s="102">
        <f>$AW$13*1000000000*('COVID-19'!D119/'COVID-19'!$D$195)*$AW$11/'COVID-19'!D119/1000</f>
        <v>2.9338738839711009E-4</v>
      </c>
      <c r="AA121" s="103">
        <f>$AW$14*1000000000*('COVID-19'!D119/'COVID-19'!$D$195)*$AW$11/'COVID-19'!D119/1000</f>
        <v>3.8937396876691037E-4</v>
      </c>
      <c r="AB121" s="103">
        <f>0.25*'COVID-19'!D119*1000*$AW$11/'COVID-19'!D119/1000/$AW$15</f>
        <v>2.7083333333333327E-4</v>
      </c>
      <c r="AC121" s="103">
        <f>0.75*'COVID-19'!D119*1000*$AW$11/'COVID-19'!D119/1000/$AW$15</f>
        <v>8.1249999999999996E-4</v>
      </c>
      <c r="AD121" s="73">
        <v>80</v>
      </c>
      <c r="AE121" s="104">
        <f t="shared" si="37"/>
        <v>1.9799164020656884E-4</v>
      </c>
      <c r="AF121" s="103">
        <f t="shared" si="38"/>
        <v>2.6276790952429801E-4</v>
      </c>
      <c r="AG121" s="103">
        <f t="shared" si="39"/>
        <v>1.8277110063333329E-4</v>
      </c>
      <c r="AH121" s="103">
        <f t="shared" si="40"/>
        <v>5.4831330190000004E-4</v>
      </c>
      <c r="AI121" s="105">
        <f>AE121*'COVID-19'!D119*1000*Hospital!$AI$3/1000</f>
        <v>151.33133980864304</v>
      </c>
      <c r="AJ121" s="101">
        <f>AF121*'COVID-19'!D119*1000*Hospital!$AI$3/1000</f>
        <v>200.84191315118474</v>
      </c>
      <c r="AK121" s="101">
        <f>AG121*'COVID-19'!D119*1000*Hospital!$AI$3/1000</f>
        <v>139.69779485783059</v>
      </c>
      <c r="AL121" s="101">
        <f>AH121*'COVID-19'!D119*1000*Hospital!$AI$3/1000</f>
        <v>419.09338457349185</v>
      </c>
      <c r="AM121" s="101">
        <f t="shared" si="41"/>
        <v>134.6848924296923</v>
      </c>
      <c r="AN121" s="101">
        <f t="shared" si="42"/>
        <v>178.74930270455442</v>
      </c>
      <c r="AO121" s="101">
        <f t="shared" si="43"/>
        <v>124.33103742346923</v>
      </c>
      <c r="AP121" s="101">
        <f t="shared" si="44"/>
        <v>372.99311227040772</v>
      </c>
      <c r="AQ121" s="101">
        <f t="shared" si="48"/>
        <v>16.646447378950732</v>
      </c>
      <c r="AR121" s="101">
        <f t="shared" si="45"/>
        <v>22.092610446630321</v>
      </c>
      <c r="AS121" s="101">
        <f t="shared" si="46"/>
        <v>15.366757434361364</v>
      </c>
      <c r="AT121" s="101">
        <f t="shared" si="47"/>
        <v>46.100272303084104</v>
      </c>
      <c r="AU121" s="74"/>
      <c r="AV121" s="31"/>
    </row>
    <row r="122" spans="1:48" ht="15">
      <c r="A122" s="2" t="s">
        <v>140</v>
      </c>
      <c r="B122" s="72">
        <v>0</v>
      </c>
      <c r="C122" s="77">
        <v>51.4281164</v>
      </c>
      <c r="D122" s="31">
        <v>2</v>
      </c>
      <c r="E122" s="103">
        <f>$AW$13*1000000000*('COVID-19'!D120/'COVID-19'!$D$195)*$AW$9/'COVID-19'!D120/1000</f>
        <v>2.3019625858850177E-4</v>
      </c>
      <c r="F122" s="103">
        <f>$AW$14*1000000000*('COVID-19'!D120/'COVID-19'!$D$195)*$AW$9/'COVID-19'!D120/1000</f>
        <v>3.0550880626326819E-4</v>
      </c>
      <c r="G122" s="103">
        <f>0.25*'COVID-19'!D120*1000*$AW$9/'COVID-19'!D120/1000/$AW$15</f>
        <v>2.1249999999999999E-4</v>
      </c>
      <c r="H122" s="103">
        <f>0.75*'COVID-19'!D120*1000*$AW$9/'COVID-19'!D120/1000/$AW$15</f>
        <v>6.3749999999999994E-4</v>
      </c>
      <c r="I122" s="73">
        <v>86.3</v>
      </c>
      <c r="J122" s="160">
        <f t="shared" si="28"/>
        <v>1.0613996006387568E-4</v>
      </c>
      <c r="K122" s="160">
        <f t="shared" si="49"/>
        <v>1.4086541933729468E-4</v>
      </c>
      <c r="L122" s="160">
        <f t="shared" si="50"/>
        <v>9.7980486963049996E-5</v>
      </c>
      <c r="M122" s="160">
        <f t="shared" si="51"/>
        <v>2.9394146088914996E-4</v>
      </c>
      <c r="N122" s="100">
        <f>J122*'COVID-19'!D120*1000*Hospital!$AI$3/1000</f>
        <v>8224.6352698616738</v>
      </c>
      <c r="O122" s="101">
        <f>K122*'COVID-19'!D120*1000*Hospital!$AI$3/1000</f>
        <v>10915.46195691176</v>
      </c>
      <c r="P122" s="101">
        <f>L122*'COVID-19'!D120*1000*Hospital!$AI$3/1000</f>
        <v>7592.3692485804131</v>
      </c>
      <c r="Q122" s="101">
        <f>M122*'COVID-19'!D120*1000*Hospital!$AI$3/1000</f>
        <v>22777.107745741239</v>
      </c>
      <c r="R122" s="101">
        <f t="shared" si="29"/>
        <v>6332.9691577934891</v>
      </c>
      <c r="S122" s="101">
        <f t="shared" si="30"/>
        <v>8404.9057068220554</v>
      </c>
      <c r="T122" s="101">
        <f t="shared" si="31"/>
        <v>5846.1243214069182</v>
      </c>
      <c r="U122" s="101">
        <f t="shared" si="32"/>
        <v>17538.372964220755</v>
      </c>
      <c r="V122" s="101">
        <f t="shared" si="33"/>
        <v>1891.6661120681849</v>
      </c>
      <c r="W122" s="101">
        <f t="shared" si="34"/>
        <v>2510.5562500897049</v>
      </c>
      <c r="X122" s="101">
        <f t="shared" si="35"/>
        <v>1746.2449271734949</v>
      </c>
      <c r="Y122" s="101">
        <f t="shared" si="36"/>
        <v>5238.7347815204848</v>
      </c>
      <c r="Z122" s="102">
        <f>$AW$13*1000000000*('COVID-19'!D120/'COVID-19'!$D$195)*$AW$11/'COVID-19'!D120/1000</f>
        <v>2.9338738839711003E-4</v>
      </c>
      <c r="AA122" s="103">
        <f>$AW$14*1000000000*('COVID-19'!D120/'COVID-19'!$D$195)*$AW$11/'COVID-19'!D120/1000</f>
        <v>3.8937396876691037E-4</v>
      </c>
      <c r="AB122" s="103">
        <f>0.25*'COVID-19'!D120*1000*$AW$11/'COVID-19'!D120/1000/$AW$15</f>
        <v>2.7083333333333332E-4</v>
      </c>
      <c r="AC122" s="103">
        <f>0.75*'COVID-19'!D120*1000*$AW$11/'COVID-19'!D120/1000/$AW$15</f>
        <v>8.1249999999999985E-4</v>
      </c>
      <c r="AD122" s="73">
        <v>80</v>
      </c>
      <c r="AE122" s="104">
        <f t="shared" si="37"/>
        <v>1.2540108430058244E-4</v>
      </c>
      <c r="AF122" s="103">
        <f t="shared" si="38"/>
        <v>1.6642814181126763E-4</v>
      </c>
      <c r="AG122" s="103">
        <f t="shared" si="39"/>
        <v>1.1576091886666668E-4</v>
      </c>
      <c r="AH122" s="103">
        <f t="shared" si="40"/>
        <v>3.4728275659999996E-4</v>
      </c>
      <c r="AI122" s="105">
        <f>AE122*'COVID-19'!D120*1000*Hospital!$AI$3/1000</f>
        <v>9717.1525238635622</v>
      </c>
      <c r="AJ122" s="101">
        <f>AF122*'COVID-19'!D120*1000*Hospital!$AI$3/1000</f>
        <v>12896.281138741086</v>
      </c>
      <c r="AK122" s="101">
        <f>AG122*'COVID-19'!D120*1000*Hospital!$AI$3/1000</f>
        <v>8970.149749532673</v>
      </c>
      <c r="AL122" s="101">
        <f>AH122*'COVID-19'!D120*1000*Hospital!$AI$3/1000</f>
        <v>26910.449248598015</v>
      </c>
      <c r="AM122" s="101">
        <f t="shared" si="41"/>
        <v>8648.2657462385705</v>
      </c>
      <c r="AN122" s="101">
        <f t="shared" si="42"/>
        <v>11477.690213479567</v>
      </c>
      <c r="AO122" s="101">
        <f t="shared" si="43"/>
        <v>7983.4332770840792</v>
      </c>
      <c r="AP122" s="101">
        <f t="shared" si="44"/>
        <v>23950.299831252232</v>
      </c>
      <c r="AQ122" s="101">
        <f t="shared" si="48"/>
        <v>1068.8867776249917</v>
      </c>
      <c r="AR122" s="101">
        <f t="shared" si="45"/>
        <v>1418.5909252615195</v>
      </c>
      <c r="AS122" s="101">
        <f t="shared" si="46"/>
        <v>986.716472448594</v>
      </c>
      <c r="AT122" s="101">
        <f t="shared" si="47"/>
        <v>2960.1494173457818</v>
      </c>
      <c r="AU122" s="74"/>
      <c r="AV122" s="31"/>
    </row>
    <row r="123" spans="1:48" ht="15">
      <c r="A123" s="2" t="s">
        <v>141</v>
      </c>
      <c r="B123" s="72">
        <v>0</v>
      </c>
      <c r="C123" s="77">
        <v>12.225532400000001</v>
      </c>
      <c r="D123" s="31">
        <v>2</v>
      </c>
      <c r="E123" s="103">
        <f>$AW$13*1000000000*('COVID-19'!D121/'COVID-19'!$D$195)*$AW$9/'COVID-19'!D121/1000</f>
        <v>2.3019625858850177E-4</v>
      </c>
      <c r="F123" s="103">
        <f>$AW$14*1000000000*('COVID-19'!D121/'COVID-19'!$D$195)*$AW$9/'COVID-19'!D121/1000</f>
        <v>3.0550880626326813E-4</v>
      </c>
      <c r="G123" s="103">
        <f>0.25*'COVID-19'!D121*1000*$AW$9/'COVID-19'!D121/1000/$AW$15</f>
        <v>2.1250000000000002E-4</v>
      </c>
      <c r="H123" s="103">
        <f>0.75*'COVID-19'!D121*1000*$AW$9/'COVID-19'!D121/1000/$AW$15</f>
        <v>6.3750000000000015E-4</v>
      </c>
      <c r="I123" s="73">
        <v>86.3</v>
      </c>
      <c r="J123" s="160">
        <f t="shared" si="28"/>
        <v>2.8260353210269068E-5</v>
      </c>
      <c r="K123" s="160">
        <f t="shared" si="49"/>
        <v>3.7506199391717116E-5</v>
      </c>
      <c r="L123" s="160">
        <f t="shared" si="50"/>
        <v>2.6087848230049997E-5</v>
      </c>
      <c r="M123" s="160">
        <f t="shared" si="51"/>
        <v>7.8263544690150005E-5</v>
      </c>
      <c r="N123" s="100">
        <f>J123*'COVID-19'!D121*1000*Hospital!$AI$3/1000</f>
        <v>68.51473274951114</v>
      </c>
      <c r="O123" s="101">
        <f>K123*'COVID-19'!D121*1000*Hospital!$AI$3/1000</f>
        <v>90.930470990702418</v>
      </c>
      <c r="P123" s="101">
        <f>L123*'COVID-19'!D121*1000*Hospital!$AI$3/1000</f>
        <v>63.247686120291945</v>
      </c>
      <c r="Q123" s="101">
        <f>M123*'COVID-19'!D121*1000*Hospital!$AI$3/1000</f>
        <v>189.74305836087586</v>
      </c>
      <c r="R123" s="101">
        <f t="shared" si="29"/>
        <v>52.756344217123576</v>
      </c>
      <c r="S123" s="101">
        <f t="shared" si="30"/>
        <v>70.016462662840866</v>
      </c>
      <c r="T123" s="101">
        <f t="shared" si="31"/>
        <v>48.700718312624794</v>
      </c>
      <c r="U123" s="101">
        <f t="shared" si="32"/>
        <v>146.10215493787442</v>
      </c>
      <c r="V123" s="101">
        <f t="shared" si="33"/>
        <v>15.758388532387562</v>
      </c>
      <c r="W123" s="101">
        <f t="shared" si="34"/>
        <v>20.914008327861556</v>
      </c>
      <c r="X123" s="101">
        <f t="shared" si="35"/>
        <v>14.546967807667148</v>
      </c>
      <c r="Y123" s="101">
        <f t="shared" si="36"/>
        <v>43.640903423001447</v>
      </c>
      <c r="Z123" s="102">
        <f>$AW$13*1000000000*('COVID-19'!D121/'COVID-19'!$D$195)*$AW$11/'COVID-19'!D121/1000</f>
        <v>2.9338738839711003E-4</v>
      </c>
      <c r="AA123" s="103">
        <f>$AW$14*1000000000*('COVID-19'!D121/'COVID-19'!$D$195)*$AW$11/'COVID-19'!D121/1000</f>
        <v>3.8937396876691043E-4</v>
      </c>
      <c r="AB123" s="103">
        <f>0.25*'COVID-19'!D121*1000*$AW$11/'COVID-19'!D121/1000/$AW$15</f>
        <v>2.7083333333333332E-4</v>
      </c>
      <c r="AC123" s="103">
        <f>0.75*'COVID-19'!D121*1000*$AW$11/'COVID-19'!D121/1000/$AW$15</f>
        <v>8.1250000000000018E-4</v>
      </c>
      <c r="AD123" s="73">
        <v>80</v>
      </c>
      <c r="AE123" s="104">
        <f t="shared" si="37"/>
        <v>3.3388734395155778E-5</v>
      </c>
      <c r="AF123" s="103">
        <f t="shared" si="38"/>
        <v>4.4312416067282175E-5</v>
      </c>
      <c r="AG123" s="103">
        <f t="shared" si="39"/>
        <v>3.0821986866666669E-5</v>
      </c>
      <c r="AH123" s="103">
        <f t="shared" si="40"/>
        <v>9.2465960600000019E-5</v>
      </c>
      <c r="AI123" s="105">
        <f>AE123*'COVID-19'!D121*1000*Hospital!$AI$3/1000</f>
        <v>80.948040419298366</v>
      </c>
      <c r="AJ123" s="101">
        <f>AF123*'COVID-19'!D121*1000*Hospital!$AI$3/1000</f>
        <v>107.43154276046913</v>
      </c>
      <c r="AK123" s="101">
        <f>AG123*'COVID-19'!D121*1000*Hospital!$AI$3/1000</f>
        <v>74.725187518578181</v>
      </c>
      <c r="AL123" s="101">
        <f>AH123*'COVID-19'!D121*1000*Hospital!$AI$3/1000</f>
        <v>224.17556255573459</v>
      </c>
      <c r="AM123" s="101">
        <f t="shared" si="41"/>
        <v>72.04375597317555</v>
      </c>
      <c r="AN123" s="101">
        <f t="shared" si="42"/>
        <v>95.614073056817517</v>
      </c>
      <c r="AO123" s="101">
        <f t="shared" si="43"/>
        <v>66.50541689153458</v>
      </c>
      <c r="AP123" s="101">
        <f t="shared" si="44"/>
        <v>199.51625067460381</v>
      </c>
      <c r="AQ123" s="101">
        <f t="shared" si="48"/>
        <v>8.9042844461228192</v>
      </c>
      <c r="AR123" s="101">
        <f t="shared" si="45"/>
        <v>11.817469703651604</v>
      </c>
      <c r="AS123" s="101">
        <f t="shared" si="46"/>
        <v>8.2197706270435997</v>
      </c>
      <c r="AT123" s="101">
        <f t="shared" si="47"/>
        <v>24.659311881130808</v>
      </c>
      <c r="AU123" s="74"/>
      <c r="AV123" s="31"/>
    </row>
    <row r="124" spans="1:48" ht="15">
      <c r="A124" s="2" t="s">
        <v>142</v>
      </c>
      <c r="B124" s="72">
        <v>0</v>
      </c>
      <c r="C124" s="82">
        <v>67.144116886363619</v>
      </c>
      <c r="D124" s="31">
        <v>2</v>
      </c>
      <c r="E124" s="103">
        <f>$AW$13*1000000000*('COVID-19'!D122/'COVID-19'!$D$195)*$AW$9/'COVID-19'!D122/1000</f>
        <v>2.3019625858850177E-4</v>
      </c>
      <c r="F124" s="103">
        <f>$AW$14*1000000000*('COVID-19'!D122/'COVID-19'!$D$195)*$AW$9/'COVID-19'!D122/1000</f>
        <v>3.0550880626326819E-4</v>
      </c>
      <c r="G124" s="103">
        <f>0.25*'COVID-19'!D122*1000*$AW$9/'COVID-19'!D122/1000/$AW$15</f>
        <v>2.1250000000000002E-4</v>
      </c>
      <c r="H124" s="103">
        <f>0.75*'COVID-19'!D122*1000*$AW$9/'COVID-19'!D122/1000/$AW$15</f>
        <v>6.3750000000000005E-4</v>
      </c>
      <c r="I124" s="73">
        <v>86.3</v>
      </c>
      <c r="J124" s="160">
        <f t="shared" si="28"/>
        <v>1.3736126780188317E-4</v>
      </c>
      <c r="K124" s="160">
        <f t="shared" si="49"/>
        <v>1.8230129894499758E-4</v>
      </c>
      <c r="L124" s="160">
        <f t="shared" si="50"/>
        <v>1.2680166735498007E-4</v>
      </c>
      <c r="M124" s="160">
        <f t="shared" si="51"/>
        <v>3.8040500206494023E-4</v>
      </c>
      <c r="N124" s="100">
        <f>J124*'COVID-19'!D122*1000*Hospital!$AI$3/1000</f>
        <v>51.849106939489999</v>
      </c>
      <c r="O124" s="101">
        <f>K124*'COVID-19'!D122*1000*Hospital!$AI$3/1000</f>
        <v>68.812407569213846</v>
      </c>
      <c r="P124" s="101">
        <f>L124*'COVID-19'!D122*1000*Hospital!$AI$3/1000</f>
        <v>47.863224590184402</v>
      </c>
      <c r="Q124" s="101">
        <f>M124*'COVID-19'!D122*1000*Hospital!$AI$3/1000</f>
        <v>143.58967377055322</v>
      </c>
      <c r="R124" s="101">
        <f t="shared" si="29"/>
        <v>39.923812343407299</v>
      </c>
      <c r="S124" s="101">
        <f t="shared" si="30"/>
        <v>52.985553828294663</v>
      </c>
      <c r="T124" s="101">
        <f t="shared" si="31"/>
        <v>36.854682934441989</v>
      </c>
      <c r="U124" s="101">
        <f t="shared" si="32"/>
        <v>110.56404880332599</v>
      </c>
      <c r="V124" s="101">
        <f t="shared" si="33"/>
        <v>11.925294596082699</v>
      </c>
      <c r="W124" s="101">
        <f t="shared" si="34"/>
        <v>15.826853740919184</v>
      </c>
      <c r="X124" s="101">
        <f t="shared" si="35"/>
        <v>11.008541655742413</v>
      </c>
      <c r="Y124" s="101">
        <f t="shared" si="36"/>
        <v>33.025624967227238</v>
      </c>
      <c r="Z124" s="102">
        <f>$AW$13*1000000000*('COVID-19'!D122/'COVID-19'!$D$195)*$AW$11/'COVID-19'!D122/1000</f>
        <v>2.9338738839711009E-4</v>
      </c>
      <c r="AA124" s="103">
        <f>$AW$14*1000000000*('COVID-19'!D122/'COVID-19'!$D$195)*$AW$11/'COVID-19'!D122/1000</f>
        <v>3.8937396876691037E-4</v>
      </c>
      <c r="AB124" s="103">
        <f>0.25*'COVID-19'!D122*1000*$AW$11/'COVID-19'!D122/1000/$AW$15</f>
        <v>2.7083333333333327E-4</v>
      </c>
      <c r="AC124" s="103">
        <f>0.75*'COVID-19'!D122*1000*$AW$11/'COVID-19'!D122/1000/$AW$15</f>
        <v>8.1249999999999996E-4</v>
      </c>
      <c r="AD124" s="73">
        <v>80</v>
      </c>
      <c r="AE124" s="104">
        <f t="shared" si="37"/>
        <v>1.6228809501051791E-4</v>
      </c>
      <c r="AF124" s="103">
        <f t="shared" si="38"/>
        <v>2.153833536714124E-4</v>
      </c>
      <c r="AG124" s="103">
        <f t="shared" si="39"/>
        <v>1.498122532537878E-4</v>
      </c>
      <c r="AH124" s="103">
        <f t="shared" si="40"/>
        <v>4.4943675976136347E-4</v>
      </c>
      <c r="AI124" s="105">
        <f>AE124*'COVID-19'!D122*1000*Hospital!$AI$3/1000</f>
        <v>61.258118302626038</v>
      </c>
      <c r="AJ124" s="101">
        <f>AF124*'COVID-19'!D122*1000*Hospital!$AI$3/1000</f>
        <v>81.299734024018335</v>
      </c>
      <c r="AK124" s="101">
        <f>AG124*'COVID-19'!D122*1000*Hospital!$AI$3/1000</f>
        <v>56.548921425251365</v>
      </c>
      <c r="AL124" s="101">
        <f>AH124*'COVID-19'!D122*1000*Hospital!$AI$3/1000</f>
        <v>169.64676427575409</v>
      </c>
      <c r="AM124" s="101">
        <f t="shared" si="41"/>
        <v>54.519725289337174</v>
      </c>
      <c r="AN124" s="101">
        <f t="shared" si="42"/>
        <v>72.356763281376317</v>
      </c>
      <c r="AO124" s="101">
        <f t="shared" si="43"/>
        <v>50.328540068473714</v>
      </c>
      <c r="AP124" s="101">
        <f t="shared" si="44"/>
        <v>150.98562020542116</v>
      </c>
      <c r="AQ124" s="101">
        <f t="shared" si="48"/>
        <v>6.7383930132888645</v>
      </c>
      <c r="AR124" s="101">
        <f t="shared" si="45"/>
        <v>8.9429707426420162</v>
      </c>
      <c r="AS124" s="101">
        <f t="shared" si="46"/>
        <v>6.2203813567776498</v>
      </c>
      <c r="AT124" s="101">
        <f t="shared" si="47"/>
        <v>18.661144070332952</v>
      </c>
      <c r="AU124" s="74"/>
      <c r="AV124" s="31"/>
    </row>
    <row r="125" spans="1:48" ht="15">
      <c r="A125" s="2" t="s">
        <v>143</v>
      </c>
      <c r="B125" s="72">
        <v>0</v>
      </c>
      <c r="C125" s="79">
        <v>65.944585000000004</v>
      </c>
      <c r="D125" s="31">
        <v>2</v>
      </c>
      <c r="E125" s="103">
        <f>$AW$13*1000000000*('COVID-19'!D123/'COVID-19'!$D$195)*$AW$9/'COVID-19'!D123/1000</f>
        <v>2.3019625858850177E-4</v>
      </c>
      <c r="F125" s="103">
        <f>$AW$14*1000000000*('COVID-19'!D123/'COVID-19'!$D$195)*$AW$9/'COVID-19'!D123/1000</f>
        <v>3.0550880626326819E-4</v>
      </c>
      <c r="G125" s="103">
        <f>0.25*'COVID-19'!D123*1000*$AW$9/'COVID-19'!D123/1000/$AW$15</f>
        <v>2.1250000000000002E-4</v>
      </c>
      <c r="H125" s="103">
        <f>0.75*'COVID-19'!D123*1000*$AW$9/'COVID-19'!D123/1000/$AW$15</f>
        <v>6.3750000000000015E-4</v>
      </c>
      <c r="I125" s="73">
        <v>86.3</v>
      </c>
      <c r="J125" s="160">
        <f t="shared" si="28"/>
        <v>1.3497828529954702E-4</v>
      </c>
      <c r="K125" s="160">
        <f t="shared" si="49"/>
        <v>1.7913868394812927E-4</v>
      </c>
      <c r="L125" s="160">
        <f t="shared" si="50"/>
        <v>1.2460187581687501E-4</v>
      </c>
      <c r="M125" s="160">
        <f t="shared" si="51"/>
        <v>3.7380562745062504E-4</v>
      </c>
      <c r="N125" s="100">
        <f>J125*'COVID-19'!D123*1000*Hospital!$AI$3/1000</f>
        <v>2994.2564208019758</v>
      </c>
      <c r="O125" s="101">
        <f>K125*'COVID-19'!D123*1000*Hospital!$AI$3/1000</f>
        <v>3973.8773791305675</v>
      </c>
      <c r="P125" s="101">
        <f>L125*'COVID-19'!D123*1000*Hospital!$AI$3/1000</f>
        <v>2764.0739833127845</v>
      </c>
      <c r="Q125" s="101">
        <f>M125*'COVID-19'!D123*1000*Hospital!$AI$3/1000</f>
        <v>8292.2219499383555</v>
      </c>
      <c r="R125" s="101">
        <f t="shared" si="29"/>
        <v>2305.5774440175214</v>
      </c>
      <c r="S125" s="101">
        <f t="shared" si="30"/>
        <v>3059.8855819305372</v>
      </c>
      <c r="T125" s="101">
        <f t="shared" si="31"/>
        <v>2128.336967150844</v>
      </c>
      <c r="U125" s="101">
        <f t="shared" si="32"/>
        <v>6385.0109014525333</v>
      </c>
      <c r="V125" s="101">
        <f t="shared" si="33"/>
        <v>688.67897678445445</v>
      </c>
      <c r="W125" s="101">
        <f t="shared" si="34"/>
        <v>913.99179720003053</v>
      </c>
      <c r="X125" s="101">
        <f t="shared" si="35"/>
        <v>635.73701616194046</v>
      </c>
      <c r="Y125" s="101">
        <f t="shared" si="36"/>
        <v>1907.2110484858217</v>
      </c>
      <c r="Z125" s="102">
        <f>$AW$13*1000000000*('COVID-19'!D123/'COVID-19'!$D$195)*$AW$11/'COVID-19'!D123/1000</f>
        <v>2.9338738839711003E-4</v>
      </c>
      <c r="AA125" s="103">
        <f>$AW$14*1000000000*('COVID-19'!D123/'COVID-19'!$D$195)*$AW$11/'COVID-19'!D123/1000</f>
        <v>3.8937396876691037E-4</v>
      </c>
      <c r="AB125" s="103">
        <f>0.25*'COVID-19'!D123*1000*$AW$11/'COVID-19'!D123/1000/$AW$15</f>
        <v>2.7083333333333332E-4</v>
      </c>
      <c r="AC125" s="103">
        <f>0.75*'COVID-19'!D123*1000*$AW$11/'COVID-19'!D123/1000/$AW$15</f>
        <v>8.1249999999999996E-4</v>
      </c>
      <c r="AD125" s="73">
        <v>80</v>
      </c>
      <c r="AE125" s="104">
        <f t="shared" si="37"/>
        <v>1.5947267479100364E-4</v>
      </c>
      <c r="AF125" s="103">
        <f t="shared" si="38"/>
        <v>2.116468217413655E-4</v>
      </c>
      <c r="AG125" s="103">
        <f t="shared" si="39"/>
        <v>1.472132675E-4</v>
      </c>
      <c r="AH125" s="103">
        <f t="shared" si="40"/>
        <v>4.4163980250000001E-4</v>
      </c>
      <c r="AI125" s="105">
        <f>AE125*'COVID-19'!D123*1000*Hospital!$AI$3/1000</f>
        <v>3537.6214727853749</v>
      </c>
      <c r="AJ125" s="101">
        <f>AF125*'COVID-19'!D123*1000*Hospital!$AI$3/1000</f>
        <v>4695.0133759295995</v>
      </c>
      <c r="AK125" s="101">
        <f>AG125*'COVID-19'!D123*1000*Hospital!$AI$3/1000</f>
        <v>3265.668032905387</v>
      </c>
      <c r="AL125" s="101">
        <f>AH125*'COVID-19'!D123*1000*Hospital!$AI$3/1000</f>
        <v>9797.0040987161628</v>
      </c>
      <c r="AM125" s="101">
        <f t="shared" si="41"/>
        <v>3148.4831107789837</v>
      </c>
      <c r="AN125" s="101">
        <f t="shared" si="42"/>
        <v>4178.5619045773437</v>
      </c>
      <c r="AO125" s="101">
        <f t="shared" si="43"/>
        <v>2906.4445492857944</v>
      </c>
      <c r="AP125" s="101">
        <f t="shared" si="44"/>
        <v>8719.3336478573856</v>
      </c>
      <c r="AQ125" s="101">
        <f t="shared" si="48"/>
        <v>389.13836200639128</v>
      </c>
      <c r="AR125" s="101">
        <f t="shared" si="45"/>
        <v>516.45147135225602</v>
      </c>
      <c r="AS125" s="101">
        <f t="shared" si="46"/>
        <v>359.22348361959257</v>
      </c>
      <c r="AT125" s="101">
        <f t="shared" si="47"/>
        <v>1077.6704508587779</v>
      </c>
      <c r="AU125" s="74"/>
      <c r="AV125" s="31"/>
    </row>
    <row r="126" spans="1:48" ht="15">
      <c r="A126" s="2" t="s">
        <v>144</v>
      </c>
      <c r="B126" s="72">
        <v>0</v>
      </c>
      <c r="C126" s="77">
        <v>65.944585000000004</v>
      </c>
      <c r="D126" s="31">
        <v>2</v>
      </c>
      <c r="E126" s="103">
        <f>$AW$13*1000000000*('COVID-19'!D124/'COVID-19'!$D$195)*$AW$9/'COVID-19'!D124/1000</f>
        <v>2.3019625858850177E-4</v>
      </c>
      <c r="F126" s="103">
        <f>$AW$14*1000000000*('COVID-19'!D124/'COVID-19'!$D$195)*$AW$9/'COVID-19'!D124/1000</f>
        <v>3.0550880626326819E-4</v>
      </c>
      <c r="G126" s="103">
        <f>0.25*'COVID-19'!D124*1000*$AW$9/'COVID-19'!D124/1000/$AW$15</f>
        <v>2.1250000000000002E-4</v>
      </c>
      <c r="H126" s="103">
        <f>0.75*'COVID-19'!D124*1000*$AW$9/'COVID-19'!D124/1000/$AW$15</f>
        <v>6.3750000000000015E-4</v>
      </c>
      <c r="I126" s="73">
        <v>86.3</v>
      </c>
      <c r="J126" s="160">
        <f t="shared" si="28"/>
        <v>1.3497828529954702E-4</v>
      </c>
      <c r="K126" s="160">
        <f t="shared" si="49"/>
        <v>1.7913868394812927E-4</v>
      </c>
      <c r="L126" s="160">
        <f t="shared" si="50"/>
        <v>1.2460187581687501E-4</v>
      </c>
      <c r="M126" s="160">
        <f t="shared" si="51"/>
        <v>3.7380562745062504E-4</v>
      </c>
      <c r="N126" s="100">
        <f>J126*'COVID-19'!D124*1000*Hospital!$AI$3/1000</f>
        <v>2535.5018185774602</v>
      </c>
      <c r="O126" s="101">
        <f>K126*'COVID-19'!D124*1000*Hospital!$AI$3/1000</f>
        <v>3365.0335527679049</v>
      </c>
      <c r="P126" s="101">
        <f>L126*'COVID-19'!D124*1000*Hospital!$AI$3/1000</f>
        <v>2340.5859841139177</v>
      </c>
      <c r="Q126" s="101">
        <f>M126*'COVID-19'!D124*1000*Hospital!$AI$3/1000</f>
        <v>7021.7579523417544</v>
      </c>
      <c r="R126" s="101">
        <f t="shared" si="29"/>
        <v>1952.3364003046445</v>
      </c>
      <c r="S126" s="101">
        <f t="shared" si="30"/>
        <v>2591.0758356312867</v>
      </c>
      <c r="T126" s="101">
        <f t="shared" si="31"/>
        <v>1802.2512077677166</v>
      </c>
      <c r="U126" s="101">
        <f t="shared" si="32"/>
        <v>5406.7536233031506</v>
      </c>
      <c r="V126" s="101">
        <f t="shared" si="33"/>
        <v>583.16541827281583</v>
      </c>
      <c r="W126" s="101">
        <f t="shared" si="34"/>
        <v>773.95771713661816</v>
      </c>
      <c r="X126" s="101">
        <f t="shared" si="35"/>
        <v>538.33477634620101</v>
      </c>
      <c r="Y126" s="101">
        <f t="shared" si="36"/>
        <v>1615.0043290386034</v>
      </c>
      <c r="Z126" s="102">
        <f>$AW$13*1000000000*('COVID-19'!D124/'COVID-19'!$D$195)*$AW$11/'COVID-19'!D124/1000</f>
        <v>2.9338738839711003E-4</v>
      </c>
      <c r="AA126" s="103">
        <f>$AW$14*1000000000*('COVID-19'!D124/'COVID-19'!$D$195)*$AW$11/'COVID-19'!D124/1000</f>
        <v>3.8937396876691037E-4</v>
      </c>
      <c r="AB126" s="103">
        <f>0.25*'COVID-19'!D124*1000*$AW$11/'COVID-19'!D124/1000/$AW$15</f>
        <v>2.7083333333333327E-4</v>
      </c>
      <c r="AC126" s="103">
        <f>0.75*'COVID-19'!D124*1000*$AW$11/'COVID-19'!D124/1000/$AW$15</f>
        <v>8.1249999999999996E-4</v>
      </c>
      <c r="AD126" s="73">
        <v>80</v>
      </c>
      <c r="AE126" s="104">
        <f t="shared" si="37"/>
        <v>1.5947267479100364E-4</v>
      </c>
      <c r="AF126" s="103">
        <f t="shared" si="38"/>
        <v>2.116468217413655E-4</v>
      </c>
      <c r="AG126" s="103">
        <f t="shared" si="39"/>
        <v>1.4721326749999995E-4</v>
      </c>
      <c r="AH126" s="103">
        <f t="shared" si="40"/>
        <v>4.4163980250000001E-4</v>
      </c>
      <c r="AI126" s="105">
        <f>AE126*'COVID-19'!D124*1000*Hospital!$AI$3/1000</f>
        <v>2995.6170805450183</v>
      </c>
      <c r="AJ126" s="101">
        <f>AF126*'COVID-19'!D124*1000*Hospital!$AI$3/1000</f>
        <v>3975.683201416196</v>
      </c>
      <c r="AK126" s="101">
        <f>AG126*'COVID-19'!D124*1000*Hospital!$AI$3/1000</f>
        <v>2765.3300428038001</v>
      </c>
      <c r="AL126" s="101">
        <f>AH126*'COVID-19'!D124*1000*Hospital!$AI$3/1000</f>
        <v>8295.9901284114039</v>
      </c>
      <c r="AM126" s="101">
        <f t="shared" si="41"/>
        <v>2666.0992016850664</v>
      </c>
      <c r="AN126" s="101">
        <f t="shared" si="42"/>
        <v>3538.3580492604146</v>
      </c>
      <c r="AO126" s="101">
        <f t="shared" si="43"/>
        <v>2461.1437380953821</v>
      </c>
      <c r="AP126" s="101">
        <f t="shared" si="44"/>
        <v>7383.431214286149</v>
      </c>
      <c r="AQ126" s="101">
        <f t="shared" si="48"/>
        <v>329.51787885995202</v>
      </c>
      <c r="AR126" s="101">
        <f t="shared" si="45"/>
        <v>437.32515215578155</v>
      </c>
      <c r="AS126" s="101">
        <f t="shared" si="46"/>
        <v>304.18630470841805</v>
      </c>
      <c r="AT126" s="101">
        <f t="shared" si="47"/>
        <v>912.55891412525443</v>
      </c>
      <c r="AU126" s="74"/>
      <c r="AV126" s="31"/>
    </row>
    <row r="127" spans="1:48" ht="15">
      <c r="A127" s="2" t="s">
        <v>145</v>
      </c>
      <c r="B127" s="72">
        <v>0</v>
      </c>
      <c r="C127" s="77">
        <v>83.925267599999998</v>
      </c>
      <c r="D127" s="31">
        <v>2</v>
      </c>
      <c r="E127" s="103">
        <f>$AW$13*1000000000*('COVID-19'!D125/'COVID-19'!$D$195)*$AW$9/'COVID-19'!D125/1000</f>
        <v>2.3019625858850177E-4</v>
      </c>
      <c r="F127" s="103">
        <f>$AW$14*1000000000*('COVID-19'!D125/'COVID-19'!$D$195)*$AW$9/'COVID-19'!D125/1000</f>
        <v>3.0550880626326819E-4</v>
      </c>
      <c r="G127" s="103">
        <f>0.25*'COVID-19'!D125*1000*$AW$9/'COVID-19'!D125/1000/$AW$15</f>
        <v>2.1250000000000002E-4</v>
      </c>
      <c r="H127" s="103">
        <f>0.75*'COVID-19'!D125*1000*$AW$9/'COVID-19'!D125/1000/$AW$15</f>
        <v>6.3749999999999994E-4</v>
      </c>
      <c r="I127" s="73">
        <v>86.3</v>
      </c>
      <c r="J127" s="160">
        <f t="shared" si="28"/>
        <v>1.7069859628332005E-4</v>
      </c>
      <c r="K127" s="160">
        <f t="shared" si="49"/>
        <v>2.2654549079598955E-4</v>
      </c>
      <c r="L127" s="160">
        <f t="shared" si="50"/>
        <v>1.5757620011995E-4</v>
      </c>
      <c r="M127" s="160">
        <f t="shared" si="51"/>
        <v>4.7272860035984995E-4</v>
      </c>
      <c r="N127" s="100">
        <f>J127*'COVID-19'!D125*1000*Hospital!$AI$3/1000</f>
        <v>5581.8929513786316</v>
      </c>
      <c r="O127" s="101">
        <f>K127*'COVID-19'!D125*1000*Hospital!$AI$3/1000</f>
        <v>7408.1023849890516</v>
      </c>
      <c r="P127" s="101">
        <f>L127*'COVID-19'!D125*1000*Hospital!$AI$3/1000</f>
        <v>5152.7868412853813</v>
      </c>
      <c r="Q127" s="101">
        <f>M127*'COVID-19'!D125*1000*Hospital!$AI$3/1000</f>
        <v>15458.360523856145</v>
      </c>
      <c r="R127" s="101">
        <f t="shared" si="29"/>
        <v>4298.0575725615463</v>
      </c>
      <c r="S127" s="101">
        <f t="shared" si="30"/>
        <v>5704.2388364415701</v>
      </c>
      <c r="T127" s="101">
        <f t="shared" si="31"/>
        <v>3967.6458677897435</v>
      </c>
      <c r="U127" s="101">
        <f t="shared" si="32"/>
        <v>11902.937603369232</v>
      </c>
      <c r="V127" s="101">
        <f t="shared" si="33"/>
        <v>1283.8353788170853</v>
      </c>
      <c r="W127" s="101">
        <f t="shared" si="34"/>
        <v>1703.8635485474817</v>
      </c>
      <c r="X127" s="101">
        <f t="shared" si="35"/>
        <v>1185.1409734956378</v>
      </c>
      <c r="Y127" s="101">
        <f t="shared" si="36"/>
        <v>3555.422920486913</v>
      </c>
      <c r="Z127" s="102">
        <f>$AW$13*1000000000*('COVID-19'!D125/'COVID-19'!$D$195)*$AW$11/'COVID-19'!D125/1000</f>
        <v>2.9338738839711003E-4</v>
      </c>
      <c r="AA127" s="103">
        <f>$AW$14*1000000000*('COVID-19'!D125/'COVID-19'!$D$195)*$AW$11/'COVID-19'!D125/1000</f>
        <v>3.8937396876691043E-4</v>
      </c>
      <c r="AB127" s="103">
        <f>0.25*'COVID-19'!D125*1000*$AW$11/'COVID-19'!D125/1000/$AW$15</f>
        <v>2.7083333333333327E-4</v>
      </c>
      <c r="AC127" s="103">
        <f>0.75*'COVID-19'!D125*1000*$AW$11/'COVID-19'!D125/1000/$AW$15</f>
        <v>8.1249999999999996E-4</v>
      </c>
      <c r="AD127" s="73">
        <v>80</v>
      </c>
      <c r="AE127" s="104">
        <f t="shared" si="37"/>
        <v>2.0167511886789451E-4</v>
      </c>
      <c r="AF127" s="103">
        <f t="shared" si="38"/>
        <v>2.6765649970216654E-4</v>
      </c>
      <c r="AG127" s="103">
        <f t="shared" si="39"/>
        <v>1.8617141313333327E-4</v>
      </c>
      <c r="AH127" s="103">
        <f t="shared" si="40"/>
        <v>5.5851423940000001E-4</v>
      </c>
      <c r="AI127" s="105">
        <f>AE127*'COVID-19'!D125*1000*Hospital!$AI$3/1000</f>
        <v>6594.8341051891202</v>
      </c>
      <c r="AJ127" s="101">
        <f>AF127*'COVID-19'!D125*1000*Hospital!$AI$3/1000</f>
        <v>8752.4441419451214</v>
      </c>
      <c r="AK127" s="101">
        <f>AG127*'COVID-19'!D125*1000*Hospital!$AI$3/1000</f>
        <v>6087.8584906014075</v>
      </c>
      <c r="AL127" s="101">
        <f>AH127*'COVID-19'!D125*1000*Hospital!$AI$3/1000</f>
        <v>18263.57547180423</v>
      </c>
      <c r="AM127" s="101">
        <f t="shared" si="41"/>
        <v>5869.4023536183176</v>
      </c>
      <c r="AN127" s="101">
        <f t="shared" si="42"/>
        <v>7789.6752863311585</v>
      </c>
      <c r="AO127" s="101">
        <f t="shared" si="43"/>
        <v>5418.1940566352523</v>
      </c>
      <c r="AP127" s="101">
        <f t="shared" si="44"/>
        <v>16254.582169905763</v>
      </c>
      <c r="AQ127" s="101">
        <f t="shared" si="48"/>
        <v>725.43175157080316</v>
      </c>
      <c r="AR127" s="101">
        <f t="shared" si="45"/>
        <v>962.76885561396341</v>
      </c>
      <c r="AS127" s="101">
        <f t="shared" si="46"/>
        <v>669.66443396615477</v>
      </c>
      <c r="AT127" s="101">
        <f t="shared" si="47"/>
        <v>2008.9933018984652</v>
      </c>
      <c r="AU127" s="74"/>
      <c r="AV127" s="31"/>
    </row>
    <row r="128" spans="1:48" ht="15">
      <c r="A128" s="2" t="s">
        <v>146</v>
      </c>
      <c r="B128" s="72">
        <v>0</v>
      </c>
      <c r="C128" s="77">
        <v>86.657225600000004</v>
      </c>
      <c r="D128" s="31">
        <v>2</v>
      </c>
      <c r="E128" s="103">
        <f>$AW$13*1000000000*('COVID-19'!D126/'COVID-19'!$D$195)*$AW$9/'COVID-19'!D126/1000</f>
        <v>2.3019625858850177E-4</v>
      </c>
      <c r="F128" s="103">
        <f>$AW$14*1000000000*('COVID-19'!D126/'COVID-19'!$D$195)*$AW$9/'COVID-19'!D126/1000</f>
        <v>3.0550880626326819E-4</v>
      </c>
      <c r="G128" s="103">
        <f>0.25*'COVID-19'!D126*1000*$AW$9/'COVID-19'!D126/1000/$AW$15</f>
        <v>2.1250000000000002E-4</v>
      </c>
      <c r="H128" s="103">
        <f>0.75*'COVID-19'!D126*1000*$AW$9/'COVID-19'!D126/1000/$AW$15</f>
        <v>6.3750000000000005E-4</v>
      </c>
      <c r="I128" s="73">
        <v>86.3</v>
      </c>
      <c r="J128" s="160">
        <f t="shared" si="28"/>
        <v>1.7612588686652665E-4</v>
      </c>
      <c r="K128" s="160">
        <f t="shared" si="49"/>
        <v>2.3374841006794573E-4</v>
      </c>
      <c r="L128" s="160">
        <f t="shared" si="50"/>
        <v>1.625862695972E-4</v>
      </c>
      <c r="M128" s="160">
        <f t="shared" si="51"/>
        <v>4.8775880879160002E-4</v>
      </c>
      <c r="N128" s="100">
        <f>J128*'COVID-19'!D126*1000*Hospital!$AI$3/1000</f>
        <v>268.96017145596181</v>
      </c>
      <c r="O128" s="101">
        <f>K128*'COVID-19'!D126*1000*Hospital!$AI$3/1000</f>
        <v>356.95498014483888</v>
      </c>
      <c r="P128" s="101">
        <f>L128*'COVID-19'!D126*1000*Hospital!$AI$3/1000</f>
        <v>248.28395033370327</v>
      </c>
      <c r="Q128" s="101">
        <f>M128*'COVID-19'!D126*1000*Hospital!$AI$3/1000</f>
        <v>744.85185100110982</v>
      </c>
      <c r="R128" s="101">
        <f t="shared" si="29"/>
        <v>207.09933202109059</v>
      </c>
      <c r="S128" s="101">
        <f t="shared" si="30"/>
        <v>274.85533471152593</v>
      </c>
      <c r="T128" s="101">
        <f t="shared" si="31"/>
        <v>191.17864175695152</v>
      </c>
      <c r="U128" s="101">
        <f t="shared" si="32"/>
        <v>573.53592527085459</v>
      </c>
      <c r="V128" s="101">
        <f t="shared" si="33"/>
        <v>61.860839434871217</v>
      </c>
      <c r="W128" s="101">
        <f t="shared" si="34"/>
        <v>82.099645433312944</v>
      </c>
      <c r="X128" s="101">
        <f t="shared" si="35"/>
        <v>57.105308576751753</v>
      </c>
      <c r="Y128" s="101">
        <f t="shared" si="36"/>
        <v>171.31592573025526</v>
      </c>
      <c r="Z128" s="102">
        <f>$AW$13*1000000000*('COVID-19'!D126/'COVID-19'!$D$195)*$AW$11/'COVID-19'!D126/1000</f>
        <v>2.9338738839711003E-4</v>
      </c>
      <c r="AA128" s="103">
        <f>$AW$14*1000000000*('COVID-19'!D126/'COVID-19'!$D$195)*$AW$11/'COVID-19'!D126/1000</f>
        <v>3.8937396876691037E-4</v>
      </c>
      <c r="AB128" s="103">
        <f>0.25*'COVID-19'!D126*1000*$AW$11/'COVID-19'!D126/1000/$AW$15</f>
        <v>2.7083333333333327E-4</v>
      </c>
      <c r="AC128" s="103">
        <f>0.75*'COVID-19'!D126*1000*$AW$11/'COVID-19'!D126/1000/$AW$15</f>
        <v>8.1249999999999996E-4</v>
      </c>
      <c r="AD128" s="73">
        <v>80</v>
      </c>
      <c r="AE128" s="104">
        <f t="shared" si="37"/>
        <v>2.0808729505053926E-4</v>
      </c>
      <c r="AF128" s="103">
        <f t="shared" si="38"/>
        <v>2.7616652633388262E-4</v>
      </c>
      <c r="AG128" s="103">
        <f t="shared" si="39"/>
        <v>1.9209065546666661E-4</v>
      </c>
      <c r="AH128" s="103">
        <f t="shared" si="40"/>
        <v>5.7627196640000001E-4</v>
      </c>
      <c r="AI128" s="105">
        <f>AE128*'COVID-19'!D126*1000*Hospital!$AI$3/1000</f>
        <v>317.76813477177222</v>
      </c>
      <c r="AJ128" s="101">
        <f>AF128*'COVID-19'!D126*1000*Hospital!$AI$3/1000</f>
        <v>421.73128320113648</v>
      </c>
      <c r="AK128" s="101">
        <f>AG128*'COVID-19'!D126*1000*Hospital!$AI$3/1000</f>
        <v>293.33981817537017</v>
      </c>
      <c r="AL128" s="101">
        <f>AH128*'COVID-19'!D126*1000*Hospital!$AI$3/1000</f>
        <v>880.01945452611062</v>
      </c>
      <c r="AM128" s="101">
        <f t="shared" si="41"/>
        <v>282.81363994687729</v>
      </c>
      <c r="AN128" s="101">
        <f t="shared" si="42"/>
        <v>375.34084204901148</v>
      </c>
      <c r="AO128" s="101">
        <f t="shared" si="43"/>
        <v>261.07243817607946</v>
      </c>
      <c r="AP128" s="101">
        <f t="shared" si="44"/>
        <v>783.21731452823849</v>
      </c>
      <c r="AQ128" s="101">
        <f t="shared" si="48"/>
        <v>34.954494824894944</v>
      </c>
      <c r="AR128" s="101">
        <f t="shared" si="45"/>
        <v>46.390441152125014</v>
      </c>
      <c r="AS128" s="101">
        <f t="shared" si="46"/>
        <v>32.267379999290718</v>
      </c>
      <c r="AT128" s="101">
        <f t="shared" si="47"/>
        <v>96.80213999787216</v>
      </c>
      <c r="AU128" s="74"/>
      <c r="AV128" s="31"/>
    </row>
    <row r="129" spans="1:48" ht="15">
      <c r="A129" s="2" t="s">
        <v>147</v>
      </c>
      <c r="B129" s="72">
        <v>0</v>
      </c>
      <c r="C129" s="77">
        <v>65.514691400000004</v>
      </c>
      <c r="D129" s="31">
        <v>2</v>
      </c>
      <c r="E129" s="103">
        <f>$AW$13*1000000000*('COVID-19'!D127/'COVID-19'!$D$195)*$AW$9/'COVID-19'!D127/1000</f>
        <v>2.301962585885018E-4</v>
      </c>
      <c r="F129" s="103">
        <f>$AW$14*1000000000*('COVID-19'!D127/'COVID-19'!$D$195)*$AW$9/'COVID-19'!D127/1000</f>
        <v>3.0550880626326819E-4</v>
      </c>
      <c r="G129" s="103">
        <f>0.25*'COVID-19'!D127*1000*$AW$9/'COVID-19'!D127/1000/$AW$15</f>
        <v>2.1250000000000002E-4</v>
      </c>
      <c r="H129" s="103">
        <f>0.75*'COVID-19'!D127*1000*$AW$9/'COVID-19'!D127/1000/$AW$15</f>
        <v>6.3750000000000005E-4</v>
      </c>
      <c r="I129" s="73">
        <v>86.3</v>
      </c>
      <c r="J129" s="160">
        <f t="shared" si="28"/>
        <v>1.3412426137712191E-4</v>
      </c>
      <c r="K129" s="160">
        <f t="shared" si="49"/>
        <v>1.7800525184692909E-4</v>
      </c>
      <c r="L129" s="160">
        <f t="shared" si="50"/>
        <v>1.2381350469117502E-4</v>
      </c>
      <c r="M129" s="160">
        <f t="shared" si="51"/>
        <v>3.7144051407352508E-4</v>
      </c>
      <c r="N129" s="100">
        <f>J129*'COVID-19'!D127*1000*Hospital!$AI$3/1000</f>
        <v>2348.6796639840973</v>
      </c>
      <c r="O129" s="101">
        <f>K129*'COVID-19'!D127*1000*Hospital!$AI$3/1000</f>
        <v>3117.0894124794272</v>
      </c>
      <c r="P129" s="101">
        <f>L129*'COVID-19'!D127*1000*Hospital!$AI$3/1000</f>
        <v>2168.1257187103129</v>
      </c>
      <c r="Q129" s="101">
        <f>M129*'COVID-19'!D127*1000*Hospital!$AI$3/1000</f>
        <v>6504.3771561309404</v>
      </c>
      <c r="R129" s="101">
        <f t="shared" si="29"/>
        <v>1808.4833412677551</v>
      </c>
      <c r="S129" s="101">
        <f t="shared" si="30"/>
        <v>2400.1588476091588</v>
      </c>
      <c r="T129" s="101">
        <f t="shared" si="31"/>
        <v>1669.4568034069409</v>
      </c>
      <c r="U129" s="101">
        <f t="shared" si="32"/>
        <v>5008.3704102208249</v>
      </c>
      <c r="V129" s="101">
        <f t="shared" si="33"/>
        <v>540.19632271634237</v>
      </c>
      <c r="W129" s="101">
        <f t="shared" si="34"/>
        <v>716.93056487026831</v>
      </c>
      <c r="X129" s="101">
        <f t="shared" si="35"/>
        <v>498.66891530337199</v>
      </c>
      <c r="Y129" s="101">
        <f t="shared" si="36"/>
        <v>1496.0067459101163</v>
      </c>
      <c r="Z129" s="102">
        <f>$AW$13*1000000000*('COVID-19'!D127/'COVID-19'!$D$195)*$AW$11/'COVID-19'!D127/1000</f>
        <v>2.9338738839711009E-4</v>
      </c>
      <c r="AA129" s="103">
        <f>$AW$14*1000000000*('COVID-19'!D127/'COVID-19'!$D$195)*$AW$11/'COVID-19'!D127/1000</f>
        <v>3.8937396876691043E-4</v>
      </c>
      <c r="AB129" s="103">
        <f>0.25*'COVID-19'!D127*1000*$AW$11/'COVID-19'!D127/1000/$AW$15</f>
        <v>2.7083333333333327E-4</v>
      </c>
      <c r="AC129" s="103">
        <f>0.75*'COVID-19'!D127*1000*$AW$11/'COVID-19'!D127/1000/$AW$15</f>
        <v>8.1249999999999985E-4</v>
      </c>
      <c r="AD129" s="73">
        <v>80</v>
      </c>
      <c r="AE129" s="104">
        <f t="shared" si="37"/>
        <v>1.5846367190626263E-4</v>
      </c>
      <c r="AF129" s="103">
        <f t="shared" si="38"/>
        <v>2.1030770672392956E-4</v>
      </c>
      <c r="AG129" s="103">
        <f t="shared" si="39"/>
        <v>1.4628183136666662E-4</v>
      </c>
      <c r="AH129" s="103">
        <f t="shared" si="40"/>
        <v>4.3884549409999995E-4</v>
      </c>
      <c r="AI129" s="105">
        <f>AE129*'COVID-19'!D127*1000*Hospital!$AI$3/1000</f>
        <v>2774.8924755679691</v>
      </c>
      <c r="AJ129" s="101">
        <f>AF129*'COVID-19'!D127*1000*Hospital!$AI$3/1000</f>
        <v>3682.7448583130026</v>
      </c>
      <c r="AK129" s="101">
        <f>AG129*'COVID-19'!D127*1000*Hospital!$AI$3/1000</f>
        <v>2561.5735662857846</v>
      </c>
      <c r="AL129" s="101">
        <f>AH129*'COVID-19'!D127*1000*Hospital!$AI$3/1000</f>
        <v>7684.7206988573571</v>
      </c>
      <c r="AM129" s="101">
        <f t="shared" si="41"/>
        <v>2469.6543032554923</v>
      </c>
      <c r="AN129" s="101">
        <f t="shared" si="42"/>
        <v>3277.6429238985725</v>
      </c>
      <c r="AO129" s="101">
        <f t="shared" si="43"/>
        <v>2279.8004739943485</v>
      </c>
      <c r="AP129" s="101">
        <f t="shared" si="44"/>
        <v>6839.4014219830478</v>
      </c>
      <c r="AQ129" s="101">
        <f t="shared" si="48"/>
        <v>305.23817231247659</v>
      </c>
      <c r="AR129" s="101">
        <f t="shared" si="45"/>
        <v>405.10193441443027</v>
      </c>
      <c r="AS129" s="101">
        <f t="shared" si="46"/>
        <v>281.77309229143628</v>
      </c>
      <c r="AT129" s="101">
        <f t="shared" si="47"/>
        <v>845.31927687430925</v>
      </c>
      <c r="AU129" s="74"/>
      <c r="AV129" s="31"/>
    </row>
    <row r="130" spans="1:48" ht="15">
      <c r="A130" s="2" t="s">
        <v>148</v>
      </c>
      <c r="B130" s="72">
        <v>0</v>
      </c>
      <c r="C130" s="82">
        <v>82.182096928571454</v>
      </c>
      <c r="D130" s="31">
        <v>2</v>
      </c>
      <c r="E130" s="103">
        <f>$AW$13*1000000000*('COVID-19'!D128/'COVID-19'!$D$195)*$AW$9/'COVID-19'!D128/1000</f>
        <v>2.301962585885018E-4</v>
      </c>
      <c r="F130" s="103">
        <f>$AW$14*1000000000*('COVID-19'!D128/'COVID-19'!$D$195)*$AW$9/'COVID-19'!D128/1000</f>
        <v>3.0550880626326819E-4</v>
      </c>
      <c r="G130" s="103">
        <f>0.25*'COVID-19'!D128*1000*$AW$9/'COVID-19'!D128/1000/$AW$15</f>
        <v>2.1250000000000002E-4</v>
      </c>
      <c r="H130" s="103">
        <f>0.75*'COVID-19'!D128*1000*$AW$9/'COVID-19'!D128/1000/$AW$15</f>
        <v>6.3750000000000015E-4</v>
      </c>
      <c r="I130" s="73">
        <v>86.3</v>
      </c>
      <c r="J130" s="160">
        <f t="shared" si="28"/>
        <v>1.6723562438918189E-4</v>
      </c>
      <c r="K130" s="160">
        <f t="shared" si="49"/>
        <v>2.2194954985416639E-4</v>
      </c>
      <c r="L130" s="160">
        <f t="shared" si="50"/>
        <v>1.5437944300488398E-4</v>
      </c>
      <c r="M130" s="160">
        <f t="shared" si="51"/>
        <v>4.6313832901465199E-4</v>
      </c>
      <c r="N130" s="100">
        <f>J130*'COVID-19'!D128*1000*Hospital!$AI$3/1000</f>
        <v>1722.2022721755848</v>
      </c>
      <c r="O130" s="101">
        <f>K130*'COVID-19'!D128*1000*Hospital!$AI$3/1000</f>
        <v>2285.6494868441437</v>
      </c>
      <c r="P130" s="101">
        <f>L130*'COVID-19'!D128*1000*Hospital!$AI$3/1000</f>
        <v>1589.8085619693545</v>
      </c>
      <c r="Q130" s="101">
        <f>M130*'COVID-19'!D128*1000*Hospital!$AI$3/1000</f>
        <v>4769.4256859080642</v>
      </c>
      <c r="R130" s="101">
        <f t="shared" si="29"/>
        <v>1326.0957495752002</v>
      </c>
      <c r="S130" s="101">
        <f t="shared" si="30"/>
        <v>1759.9501048699906</v>
      </c>
      <c r="T130" s="101">
        <f t="shared" si="31"/>
        <v>1224.152592716403</v>
      </c>
      <c r="U130" s="101">
        <f t="shared" si="32"/>
        <v>3672.4577781492094</v>
      </c>
      <c r="V130" s="101">
        <f t="shared" si="33"/>
        <v>396.10652260038449</v>
      </c>
      <c r="W130" s="101">
        <f t="shared" si="34"/>
        <v>525.69938197415308</v>
      </c>
      <c r="X130" s="101">
        <f t="shared" si="35"/>
        <v>365.65596925295154</v>
      </c>
      <c r="Y130" s="101">
        <f t="shared" si="36"/>
        <v>1096.9679077588546</v>
      </c>
      <c r="Z130" s="102">
        <f>$AW$13*1000000000*('COVID-19'!D128/'COVID-19'!$D$195)*$AW$11/'COVID-19'!D128/1000</f>
        <v>2.9338738839711009E-4</v>
      </c>
      <c r="AA130" s="103">
        <f>$AW$14*1000000000*('COVID-19'!D128/'COVID-19'!$D$195)*$AW$11/'COVID-19'!D128/1000</f>
        <v>3.8937396876691043E-4</v>
      </c>
      <c r="AB130" s="103">
        <f>0.25*'COVID-19'!D128*1000*$AW$11/'COVID-19'!D128/1000/$AW$15</f>
        <v>2.7083333333333332E-4</v>
      </c>
      <c r="AC130" s="103">
        <f>0.75*'COVID-19'!D128*1000*$AW$11/'COVID-19'!D128/1000/$AW$15</f>
        <v>8.1249999999999996E-4</v>
      </c>
      <c r="AD130" s="73">
        <v>80</v>
      </c>
      <c r="AE130" s="104">
        <f t="shared" si="37"/>
        <v>1.9758372454132769E-4</v>
      </c>
      <c r="AF130" s="103">
        <f t="shared" si="38"/>
        <v>2.6222653744158885E-4</v>
      </c>
      <c r="AG130" s="103">
        <f t="shared" si="39"/>
        <v>1.8239454334523819E-4</v>
      </c>
      <c r="AH130" s="103">
        <f t="shared" si="40"/>
        <v>5.4718363003571449E-4</v>
      </c>
      <c r="AI130" s="105">
        <f>AE130*'COVID-19'!D128*1000*Hospital!$AI$3/1000</f>
        <v>2034.7287881564623</v>
      </c>
      <c r="AJ130" s="101">
        <f>AF130*'COVID-19'!D128*1000*Hospital!$AI$3/1000</f>
        <v>2700.4242681911132</v>
      </c>
      <c r="AK130" s="101">
        <f>AG130*'COVID-19'!D128*1000*Hospital!$AI$3/1000</f>
        <v>1878.3097090043043</v>
      </c>
      <c r="AL130" s="101">
        <f>AH130*'COVID-19'!D128*1000*Hospital!$AI$3/1000</f>
        <v>5634.9291270129143</v>
      </c>
      <c r="AM130" s="101">
        <f t="shared" si="41"/>
        <v>1810.9086214592514</v>
      </c>
      <c r="AN130" s="101">
        <f t="shared" si="42"/>
        <v>2403.377598690091</v>
      </c>
      <c r="AO130" s="101">
        <f t="shared" si="43"/>
        <v>1671.6956410138309</v>
      </c>
      <c r="AP130" s="101">
        <f t="shared" si="44"/>
        <v>5015.0869230414937</v>
      </c>
      <c r="AQ130" s="101">
        <f t="shared" si="48"/>
        <v>223.82016669721085</v>
      </c>
      <c r="AR130" s="101">
        <f t="shared" si="45"/>
        <v>297.04666950102245</v>
      </c>
      <c r="AS130" s="101">
        <f t="shared" si="46"/>
        <v>206.61406799047347</v>
      </c>
      <c r="AT130" s="101">
        <f t="shared" si="47"/>
        <v>619.84220397142053</v>
      </c>
      <c r="AU130" s="74"/>
      <c r="AV130" s="31"/>
    </row>
    <row r="131" spans="1:48" ht="15">
      <c r="A131" s="2" t="s">
        <v>150</v>
      </c>
      <c r="B131" s="72">
        <v>0</v>
      </c>
      <c r="C131" s="77">
        <v>1.02E-9</v>
      </c>
      <c r="D131" s="31">
        <v>2</v>
      </c>
      <c r="E131" s="103">
        <f>$AW$13*1000000000*('COVID-19'!D129/'COVID-19'!$D$195)*$AW$9/'COVID-19'!D129/1000</f>
        <v>2.3019625858850177E-4</v>
      </c>
      <c r="F131" s="103">
        <f>$AW$14*1000000000*('COVID-19'!D129/'COVID-19'!$D$195)*$AW$9/'COVID-19'!D129/1000</f>
        <v>3.0550880626326824E-4</v>
      </c>
      <c r="G131" s="103">
        <f>0.25*'COVID-19'!D129*1000*$AW$9/'COVID-19'!D129/1000/$AW$15</f>
        <v>2.1250000000000002E-4</v>
      </c>
      <c r="H131" s="103">
        <f>0.75*'COVID-19'!D129*1000*$AW$9/'COVID-19'!D129/1000/$AW$15</f>
        <v>6.3750000000000015E-4</v>
      </c>
      <c r="I131" s="73">
        <v>86.3</v>
      </c>
      <c r="J131" s="160">
        <f t="shared" si="28"/>
        <v>3.973187425263866E-6</v>
      </c>
      <c r="K131" s="160">
        <f t="shared" si="49"/>
        <v>5.2730819987932824E-6</v>
      </c>
      <c r="L131" s="160">
        <f t="shared" si="50"/>
        <v>3.667750001870553E-6</v>
      </c>
      <c r="M131" s="160">
        <f t="shared" si="51"/>
        <v>1.1003250005611659E-5</v>
      </c>
      <c r="N131" s="100">
        <f>J131*'COVID-19'!D129*1000*Hospital!$AI$3/1000</f>
        <v>0.68171985998682982</v>
      </c>
      <c r="O131" s="101">
        <f>K131*'COVID-19'!D129*1000*Hospital!$AI$3/1000</f>
        <v>0.90475588920341332</v>
      </c>
      <c r="P131" s="101">
        <f>L131*'COVID-19'!D129*1000*Hospital!$AI$3/1000</f>
        <v>0.62931287908619971</v>
      </c>
      <c r="Q131" s="101">
        <f>M131*'COVID-19'!D129*1000*Hospital!$AI$3/1000</f>
        <v>1.8879386372585989</v>
      </c>
      <c r="R131" s="101">
        <f t="shared" si="29"/>
        <v>0.52492429218985892</v>
      </c>
      <c r="S131" s="101">
        <f t="shared" si="30"/>
        <v>0.69666203468662824</v>
      </c>
      <c r="T131" s="101">
        <f t="shared" si="31"/>
        <v>0.48457091689637383</v>
      </c>
      <c r="U131" s="101">
        <f t="shared" si="32"/>
        <v>1.4537127506891212</v>
      </c>
      <c r="V131" s="101">
        <f t="shared" si="33"/>
        <v>0.15679556779697085</v>
      </c>
      <c r="W131" s="101">
        <f t="shared" si="34"/>
        <v>0.20809385451678505</v>
      </c>
      <c r="X131" s="101">
        <f t="shared" si="35"/>
        <v>0.14474196218982593</v>
      </c>
      <c r="Y131" s="101">
        <f t="shared" si="36"/>
        <v>0.43422588656947775</v>
      </c>
      <c r="Z131" s="102">
        <f>$AW$13*1000000000*('COVID-19'!D129/'COVID-19'!$D$195)*$AW$11/'COVID-19'!D129/1000</f>
        <v>2.9338738839711009E-4</v>
      </c>
      <c r="AA131" s="103">
        <f>$AW$14*1000000000*('COVID-19'!D129/'COVID-19'!$D$195)*$AW$11/'COVID-19'!D129/1000</f>
        <v>3.8937396876691037E-4</v>
      </c>
      <c r="AB131" s="103">
        <f>0.25*'COVID-19'!D129*1000*$AW$11/'COVID-19'!D129/1000/$AW$15</f>
        <v>2.7083333333333332E-4</v>
      </c>
      <c r="AC131" s="103">
        <f>0.75*'COVID-19'!D129*1000*$AW$11/'COVID-19'!D129/1000/$AW$15</f>
        <v>8.1249999999999996E-4</v>
      </c>
      <c r="AD131" s="73">
        <v>80</v>
      </c>
      <c r="AE131" s="104">
        <f t="shared" si="37"/>
        <v>4.6941982167478024E-6</v>
      </c>
      <c r="AF131" s="103">
        <f t="shared" si="38"/>
        <v>6.2299835034478581E-6</v>
      </c>
      <c r="AG131" s="103">
        <f t="shared" si="39"/>
        <v>4.3333333355433335E-6</v>
      </c>
      <c r="AH131" s="103">
        <f t="shared" si="40"/>
        <v>1.3000000006630001E-5</v>
      </c>
      <c r="AI131" s="105">
        <f>AE131*'COVID-19'!D129*1000*Hospital!$AI$3/1000</f>
        <v>0.80543095720162572</v>
      </c>
      <c r="AJ131" s="101">
        <f>AF131*'COVID-19'!D129*1000*Hospital!$AI$3/1000</f>
        <v>1.0689411364500823</v>
      </c>
      <c r="AK131" s="101">
        <f>AG131*'COVID-19'!D129*1000*Hospital!$AI$3/1000</f>
        <v>0.74351372804585869</v>
      </c>
      <c r="AL131" s="101">
        <f>AH131*'COVID-19'!D129*1000*Hospital!$AI$3/1000</f>
        <v>2.230541184137576</v>
      </c>
      <c r="AM131" s="101">
        <f t="shared" si="41"/>
        <v>0.71683355190944698</v>
      </c>
      <c r="AN131" s="101">
        <f t="shared" si="42"/>
        <v>0.95135761144057329</v>
      </c>
      <c r="AO131" s="101">
        <f t="shared" si="43"/>
        <v>0.66172721796081424</v>
      </c>
      <c r="AP131" s="101">
        <f t="shared" si="44"/>
        <v>1.9851816538824425</v>
      </c>
      <c r="AQ131" s="101">
        <f t="shared" si="48"/>
        <v>8.8597405292178827E-2</v>
      </c>
      <c r="AR131" s="101">
        <f t="shared" si="45"/>
        <v>0.11758352500950904</v>
      </c>
      <c r="AS131" s="101">
        <f t="shared" si="46"/>
        <v>8.178651008504445E-2</v>
      </c>
      <c r="AT131" s="101">
        <f t="shared" si="47"/>
        <v>0.24535953025513335</v>
      </c>
      <c r="AU131" s="74"/>
      <c r="AV131" s="31"/>
    </row>
    <row r="132" spans="1:48" ht="15">
      <c r="A132" s="2" t="s">
        <v>151</v>
      </c>
      <c r="B132" s="72">
        <v>0</v>
      </c>
      <c r="C132" s="77">
        <v>1.14E-8</v>
      </c>
      <c r="D132" s="31">
        <v>2</v>
      </c>
      <c r="E132" s="103">
        <f>$AW$13*1000000000*('COVID-19'!D130/'COVID-19'!$D$195)*$AW$9/'COVID-19'!D130/1000</f>
        <v>2.3019625858850174E-4</v>
      </c>
      <c r="F132" s="103">
        <f>$AW$14*1000000000*('COVID-19'!D130/'COVID-19'!$D$195)*$AW$9/'COVID-19'!D130/1000</f>
        <v>3.0550880626326819E-4</v>
      </c>
      <c r="G132" s="103">
        <f>0.25*'COVID-19'!D130*1000*$AW$9/'COVID-19'!D130/1000/$AW$15</f>
        <v>2.1250000000000002E-4</v>
      </c>
      <c r="H132" s="103">
        <f>0.75*'COVID-19'!D130*1000*$AW$9/'COVID-19'!D130/1000/$AW$15</f>
        <v>6.3750000000000005E-4</v>
      </c>
      <c r="I132" s="73">
        <v>86.3</v>
      </c>
      <c r="J132" s="160">
        <f t="shared" ref="J132:J195" si="52">E132*I132/100*(C132/100+D132/100)</f>
        <v>3.9731874458847086E-6</v>
      </c>
      <c r="K132" s="160">
        <f t="shared" si="49"/>
        <v>5.2730820261605765E-6</v>
      </c>
      <c r="L132" s="160">
        <f t="shared" si="50"/>
        <v>3.6677500209061751E-6</v>
      </c>
      <c r="M132" s="160">
        <f t="shared" si="51"/>
        <v>1.1003250062718526E-5</v>
      </c>
      <c r="N132" s="100">
        <f>J132*'COVID-19'!D130*1000*Hospital!$AI$3/1000</f>
        <v>11.514941005655304</v>
      </c>
      <c r="O132" s="101">
        <f>K132*'COVID-19'!D130*1000*Hospital!$AI$3/1000</f>
        <v>15.282246125113296</v>
      </c>
      <c r="P132" s="101">
        <f>L132*'COVID-19'!D130*1000*Hospital!$AI$3/1000</f>
        <v>10.629733857125233</v>
      </c>
      <c r="Q132" s="101">
        <f>M132*'COVID-19'!D130*1000*Hospital!$AI$3/1000</f>
        <v>31.889201571375704</v>
      </c>
      <c r="R132" s="101">
        <f t="shared" si="29"/>
        <v>8.8665045743545843</v>
      </c>
      <c r="S132" s="101">
        <f t="shared" si="30"/>
        <v>11.767329516337238</v>
      </c>
      <c r="T132" s="101">
        <f t="shared" si="31"/>
        <v>8.18489506998643</v>
      </c>
      <c r="U132" s="101">
        <f t="shared" si="32"/>
        <v>24.554685209959292</v>
      </c>
      <c r="V132" s="101">
        <f t="shared" si="33"/>
        <v>2.6484364313007198</v>
      </c>
      <c r="W132" s="101">
        <f t="shared" si="34"/>
        <v>3.5149166087760579</v>
      </c>
      <c r="X132" s="101">
        <f t="shared" si="35"/>
        <v>2.4448387871388038</v>
      </c>
      <c r="Y132" s="101">
        <f t="shared" si="36"/>
        <v>7.3345163614164122</v>
      </c>
      <c r="Z132" s="102">
        <f>$AW$13*1000000000*('COVID-19'!D130/'COVID-19'!$D$195)*$AW$11/'COVID-19'!D130/1000</f>
        <v>2.9338738839711003E-4</v>
      </c>
      <c r="AA132" s="103">
        <f>$AW$14*1000000000*('COVID-19'!D130/'COVID-19'!$D$195)*$AW$11/'COVID-19'!D130/1000</f>
        <v>3.8937396876691043E-4</v>
      </c>
      <c r="AB132" s="103">
        <f>0.25*'COVID-19'!D130*1000*$AW$11/'COVID-19'!D130/1000/$AW$15</f>
        <v>2.7083333333333327E-4</v>
      </c>
      <c r="AC132" s="103">
        <f>0.75*'COVID-19'!D130*1000*$AW$11/'COVID-19'!D130/1000/$AW$15</f>
        <v>8.1249999999999996E-4</v>
      </c>
      <c r="AD132" s="73">
        <v>80</v>
      </c>
      <c r="AE132" s="104">
        <f t="shared" si="37"/>
        <v>4.6941982411106909E-6</v>
      </c>
      <c r="AF132" s="103">
        <f t="shared" si="38"/>
        <v>6.2299835357814723E-6</v>
      </c>
      <c r="AG132" s="103">
        <f t="shared" si="39"/>
        <v>4.3333333580333322E-6</v>
      </c>
      <c r="AH132" s="103">
        <f t="shared" si="40"/>
        <v>1.30000000741E-5</v>
      </c>
      <c r="AI132" s="105">
        <f>AE132*'COVID-19'!D130*1000*Hospital!$AI$3/1000</f>
        <v>13.604547117762383</v>
      </c>
      <c r="AJ132" s="101">
        <f>AF132*'COVID-19'!D130*1000*Hospital!$AI$3/1000</f>
        <v>18.055501749616962</v>
      </c>
      <c r="AK132" s="101">
        <f>AG132*'COVID-19'!D130*1000*Hospital!$AI$3/1000</f>
        <v>12.558702214584601</v>
      </c>
      <c r="AL132" s="101">
        <f>AH132*'COVID-19'!D130*1000*Hospital!$AI$3/1000</f>
        <v>37.676106643753805</v>
      </c>
      <c r="AM132" s="101">
        <f t="shared" si="41"/>
        <v>12.108046934808522</v>
      </c>
      <c r="AN132" s="101">
        <f t="shared" si="42"/>
        <v>16.069396557159095</v>
      </c>
      <c r="AO132" s="101">
        <f t="shared" si="43"/>
        <v>11.177244970980295</v>
      </c>
      <c r="AP132" s="101">
        <f t="shared" si="44"/>
        <v>33.531734912940891</v>
      </c>
      <c r="AQ132" s="101">
        <f t="shared" si="48"/>
        <v>1.4965001829538622</v>
      </c>
      <c r="AR132" s="101">
        <f t="shared" si="45"/>
        <v>1.9861051924578659</v>
      </c>
      <c r="AS132" s="101">
        <f t="shared" si="46"/>
        <v>1.3814572436043062</v>
      </c>
      <c r="AT132" s="101">
        <f t="shared" si="47"/>
        <v>4.1443717308129182</v>
      </c>
      <c r="AU132" s="74"/>
      <c r="AV132" s="31"/>
    </row>
    <row r="133" spans="1:48" ht="15">
      <c r="A133" s="2" t="s">
        <v>152</v>
      </c>
      <c r="B133" s="72">
        <v>0</v>
      </c>
      <c r="C133" s="77">
        <v>2.84E-8</v>
      </c>
      <c r="D133" s="31">
        <v>2</v>
      </c>
      <c r="E133" s="103">
        <f>$AW$13*1000000000*('COVID-19'!D131/'COVID-19'!$D$195)*$AW$9/'COVID-19'!D131/1000</f>
        <v>2.3019625858850177E-4</v>
      </c>
      <c r="F133" s="103">
        <f>$AW$14*1000000000*('COVID-19'!D131/'COVID-19'!$D$195)*$AW$9/'COVID-19'!D131/1000</f>
        <v>3.0550880626326819E-4</v>
      </c>
      <c r="G133" s="103">
        <f>0.25*'COVID-19'!D131*1000*$AW$9/'COVID-19'!D131/1000/$AW$15</f>
        <v>2.1250000000000002E-4</v>
      </c>
      <c r="H133" s="103">
        <f>0.75*'COVID-19'!D131*1000*$AW$9/'COVID-19'!D131/1000/$AW$15</f>
        <v>6.3750000000000005E-4</v>
      </c>
      <c r="I133" s="73">
        <v>86.3</v>
      </c>
      <c r="J133" s="160">
        <f t="shared" si="52"/>
        <v>3.9731874796568016E-6</v>
      </c>
      <c r="K133" s="160">
        <f t="shared" si="49"/>
        <v>5.2730820709817738E-6</v>
      </c>
      <c r="L133" s="160">
        <f t="shared" si="50"/>
        <v>3.6677500520820503E-6</v>
      </c>
      <c r="M133" s="160">
        <f t="shared" si="51"/>
        <v>1.1003250156246152E-5</v>
      </c>
      <c r="N133" s="100">
        <f>J133*'COVID-19'!D131*1000*Hospital!$AI$3/1000</f>
        <v>15.818677601677338</v>
      </c>
      <c r="O133" s="101">
        <f>K133*'COVID-19'!D131*1000*Hospital!$AI$3/1000</f>
        <v>20.994021972316009</v>
      </c>
      <c r="P133" s="101">
        <f>L133*'COVID-19'!D131*1000*Hospital!$AI$3/1000</f>
        <v>14.602622175390735</v>
      </c>
      <c r="Q133" s="101">
        <f>M133*'COVID-19'!D131*1000*Hospital!$AI$3/1000</f>
        <v>43.807866526172198</v>
      </c>
      <c r="R133" s="101">
        <f t="shared" ref="R133:R196" si="53">N133*$AW$16/100</f>
        <v>12.180381753291551</v>
      </c>
      <c r="S133" s="101">
        <f t="shared" ref="S133:S196" si="54">O133*$AW$16/100</f>
        <v>16.165396918683328</v>
      </c>
      <c r="T133" s="101">
        <f t="shared" ref="T133:T196" si="55">P133*$AW$16/100</f>
        <v>11.244019075050867</v>
      </c>
      <c r="U133" s="101">
        <f t="shared" ref="U133:U196" si="56">Q133*$AW$16/100</f>
        <v>33.732057225152595</v>
      </c>
      <c r="V133" s="101">
        <f t="shared" ref="V133:V196" si="57">N133*$AW$17/100</f>
        <v>3.6382958483857881</v>
      </c>
      <c r="W133" s="101">
        <f t="shared" ref="W133:W196" si="58">O133*$AW$17/100</f>
        <v>4.828625053632682</v>
      </c>
      <c r="X133" s="101">
        <f t="shared" ref="X133:X196" si="59">P133*$AW$17/100</f>
        <v>3.3586031003398693</v>
      </c>
      <c r="Y133" s="101">
        <f t="shared" ref="Y133:Y196" si="60">Q133*$AW$17/100</f>
        <v>10.075809301019605</v>
      </c>
      <c r="Z133" s="102">
        <f>$AW$13*1000000000*('COVID-19'!D131/'COVID-19'!$D$195)*$AW$11/'COVID-19'!D131/1000</f>
        <v>2.9338738839711003E-4</v>
      </c>
      <c r="AA133" s="103">
        <f>$AW$14*1000000000*('COVID-19'!D131/'COVID-19'!$D$195)*$AW$11/'COVID-19'!D131/1000</f>
        <v>3.8937396876691043E-4</v>
      </c>
      <c r="AB133" s="103">
        <f>0.25*'COVID-19'!D131*1000*$AW$11/'COVID-19'!D131/1000/$AW$15</f>
        <v>2.7083333333333327E-4</v>
      </c>
      <c r="AC133" s="103">
        <f>0.75*'COVID-19'!D131*1000*$AW$11/'COVID-19'!D131/1000/$AW$15</f>
        <v>8.1249999999999996E-4</v>
      </c>
      <c r="AD133" s="73">
        <v>80</v>
      </c>
      <c r="AE133" s="104">
        <f t="shared" ref="AE133:AE196" si="61">Z133*AD133/100*(C133/100+D133/100)</f>
        <v>4.6941982810113755E-6</v>
      </c>
      <c r="AF133" s="103">
        <f t="shared" ref="AF133:AF196" si="62">AA133*AD133/100*(C133/100+D133/100)</f>
        <v>6.2299835887363323E-6</v>
      </c>
      <c r="AG133" s="103">
        <f t="shared" ref="AG133:AG196" si="63">AB133*AD133/100*(C133/100+D133/100)</f>
        <v>4.3333333948666658E-6</v>
      </c>
      <c r="AH133" s="103">
        <f t="shared" ref="AH133:AH196" si="64">AC133*AD133/100*(C133/100+D133/100)</f>
        <v>1.30000001846E-5</v>
      </c>
      <c r="AI133" s="105">
        <f>AE133*'COVID-19'!D131*1000*Hospital!$AI$3/1000</f>
        <v>18.689278969559489</v>
      </c>
      <c r="AJ133" s="101">
        <f>AF133*'COVID-19'!D131*1000*Hospital!$AI$3/1000</f>
        <v>24.803788484321274</v>
      </c>
      <c r="AK133" s="101">
        <f>AG133*'COVID-19'!D131*1000*Hospital!$AI$3/1000</f>
        <v>17.252547045652829</v>
      </c>
      <c r="AL133" s="101">
        <f>AH133*'COVID-19'!D131*1000*Hospital!$AI$3/1000</f>
        <v>51.75764113695849</v>
      </c>
      <c r="AM133" s="101">
        <f t="shared" ref="AM133:AM196" si="65">AI133*$AW$18/100</f>
        <v>16.633458282907945</v>
      </c>
      <c r="AN133" s="101">
        <f t="shared" ref="AN133:AN196" si="66">AJ133*$AW$18/100</f>
        <v>22.075371751045932</v>
      </c>
      <c r="AO133" s="101">
        <f t="shared" ref="AO133:AO196" si="67">AK133*$AW$18/100</f>
        <v>15.354766870631018</v>
      </c>
      <c r="AP133" s="101">
        <f t="shared" ref="AP133:AP196" si="68">AL133*$AW$18/100</f>
        <v>46.06430061189306</v>
      </c>
      <c r="AQ133" s="101">
        <f t="shared" si="48"/>
        <v>2.0558206866515438</v>
      </c>
      <c r="AR133" s="101">
        <f t="shared" ref="AR133:AR196" si="69">AJ133*$AW$19/100</f>
        <v>2.7284167332753402</v>
      </c>
      <c r="AS133" s="101">
        <f t="shared" ref="AS133:AS196" si="70">AK133*$AW$19/100</f>
        <v>1.8977801750218111</v>
      </c>
      <c r="AT133" s="101">
        <f t="shared" ref="AT133:AT196" si="71">AL133*$AW$19/100</f>
        <v>5.6933405250654339</v>
      </c>
      <c r="AU133" s="74"/>
      <c r="AV133" s="31"/>
    </row>
    <row r="134" spans="1:48" ht="15">
      <c r="A134" s="2" t="s">
        <v>153</v>
      </c>
      <c r="B134" s="72">
        <v>0</v>
      </c>
      <c r="C134" s="77">
        <v>44.618231100000003</v>
      </c>
      <c r="D134" s="31">
        <v>2</v>
      </c>
      <c r="E134" s="103">
        <f>$AW$13*1000000000*('COVID-19'!D132/'COVID-19'!$D$195)*$AW$9/'COVID-19'!D132/1000</f>
        <v>2.3019625858850177E-4</v>
      </c>
      <c r="F134" s="103">
        <f>$AW$14*1000000000*('COVID-19'!D132/'COVID-19'!$D$195)*$AW$9/'COVID-19'!D132/1000</f>
        <v>3.0550880626326819E-4</v>
      </c>
      <c r="G134" s="103">
        <f>0.25*'COVID-19'!D132*1000*$AW$9/'COVID-19'!D132/1000/$AW$15</f>
        <v>2.1250000000000002E-4</v>
      </c>
      <c r="H134" s="103">
        <f>0.75*'COVID-19'!D132*1000*$AW$9/'COVID-19'!D132/1000/$AW$15</f>
        <v>6.3750000000000005E-4</v>
      </c>
      <c r="I134" s="73">
        <v>86.3</v>
      </c>
      <c r="J134" s="160">
        <f t="shared" si="52"/>
        <v>9.2611484750050591E-5</v>
      </c>
      <c r="K134" s="160">
        <f t="shared" si="49"/>
        <v>1.2291087755181301E-4</v>
      </c>
      <c r="L134" s="160">
        <f t="shared" si="50"/>
        <v>8.5492008558512515E-5</v>
      </c>
      <c r="M134" s="160">
        <f t="shared" si="51"/>
        <v>2.5647602567553754E-4</v>
      </c>
      <c r="N134" s="100">
        <f>J134*'COVID-19'!D132*1000*Hospital!$AI$3/1000</f>
        <v>1347.3293129591793</v>
      </c>
      <c r="O134" s="101">
        <f>K134*'COVID-19'!D132*1000*Hospital!$AI$3/1000</f>
        <v>1788.1305828757227</v>
      </c>
      <c r="P134" s="101">
        <f>L134*'COVID-19'!D132*1000*Hospital!$AI$3/1000</f>
        <v>1243.753833182963</v>
      </c>
      <c r="Q134" s="101">
        <f>M134*'COVID-19'!D132*1000*Hospital!$AI$3/1000</f>
        <v>3731.2614995488889</v>
      </c>
      <c r="R134" s="101">
        <f t="shared" si="53"/>
        <v>1037.443570978568</v>
      </c>
      <c r="S134" s="101">
        <f t="shared" si="54"/>
        <v>1376.8605488143064</v>
      </c>
      <c r="T134" s="101">
        <f t="shared" si="55"/>
        <v>957.69045155088156</v>
      </c>
      <c r="U134" s="101">
        <f t="shared" si="56"/>
        <v>2873.0713546526445</v>
      </c>
      <c r="V134" s="101">
        <f t="shared" si="57"/>
        <v>309.88574198061121</v>
      </c>
      <c r="W134" s="101">
        <f t="shared" si="58"/>
        <v>411.27003406141625</v>
      </c>
      <c r="X134" s="101">
        <f t="shared" si="59"/>
        <v>286.06338163208153</v>
      </c>
      <c r="Y134" s="101">
        <f t="shared" si="60"/>
        <v>858.19014489624442</v>
      </c>
      <c r="Z134" s="102">
        <f>$AW$13*1000000000*('COVID-19'!D132/'COVID-19'!$D$195)*$AW$11/'COVID-19'!D132/1000</f>
        <v>2.9338738839711009E-4</v>
      </c>
      <c r="AA134" s="103">
        <f>$AW$14*1000000000*('COVID-19'!D132/'COVID-19'!$D$195)*$AW$11/'COVID-19'!D132/1000</f>
        <v>3.8937396876691037E-4</v>
      </c>
      <c r="AB134" s="103">
        <f>0.25*'COVID-19'!D132*1000*$AW$11/'COVID-19'!D132/1000/$AW$15</f>
        <v>2.7083333333333332E-4</v>
      </c>
      <c r="AC134" s="103">
        <f>0.75*'COVID-19'!D132*1000*$AW$11/'COVID-19'!D132/1000/$AW$15</f>
        <v>8.1249999999999996E-4</v>
      </c>
      <c r="AD134" s="73">
        <v>80</v>
      </c>
      <c r="AE134" s="104">
        <f t="shared" si="61"/>
        <v>1.0941760859297549E-4</v>
      </c>
      <c r="AF134" s="103">
        <f t="shared" si="62"/>
        <v>1.4521540528240011E-4</v>
      </c>
      <c r="AG134" s="103">
        <f t="shared" si="63"/>
        <v>1.0100616738333335E-4</v>
      </c>
      <c r="AH134" s="103">
        <f t="shared" si="64"/>
        <v>3.0301850215000003E-4</v>
      </c>
      <c r="AI134" s="105">
        <f>AE134*'COVID-19'!D132*1000*Hospital!$AI$3/1000</f>
        <v>1591.8279661435784</v>
      </c>
      <c r="AJ134" s="101">
        <f>AF134*'COVID-19'!D132*1000*Hospital!$AI$3/1000</f>
        <v>2112.6210508153854</v>
      </c>
      <c r="AK134" s="101">
        <f>AG134*'COVID-19'!D132*1000*Hospital!$AI$3/1000</f>
        <v>1469.4567360896567</v>
      </c>
      <c r="AL134" s="101">
        <f>AH134*'COVID-19'!D132*1000*Hospital!$AI$3/1000</f>
        <v>4408.3702082689715</v>
      </c>
      <c r="AM134" s="101">
        <f t="shared" si="65"/>
        <v>1416.7268898677846</v>
      </c>
      <c r="AN134" s="101">
        <f t="shared" si="66"/>
        <v>1880.232735225693</v>
      </c>
      <c r="AO134" s="101">
        <f t="shared" si="67"/>
        <v>1307.8164951197944</v>
      </c>
      <c r="AP134" s="101">
        <f t="shared" si="68"/>
        <v>3923.4494853593847</v>
      </c>
      <c r="AQ134" s="101">
        <f t="shared" si="48"/>
        <v>175.10107627579362</v>
      </c>
      <c r="AR134" s="101">
        <f t="shared" si="69"/>
        <v>232.38831558969238</v>
      </c>
      <c r="AS134" s="101">
        <f t="shared" si="70"/>
        <v>161.64024096986225</v>
      </c>
      <c r="AT134" s="101">
        <f t="shared" si="71"/>
        <v>484.92072290958686</v>
      </c>
      <c r="AU134" s="74"/>
      <c r="AV134" s="31"/>
    </row>
    <row r="135" spans="1:48" ht="15">
      <c r="A135" s="2" t="s">
        <v>154</v>
      </c>
      <c r="B135" s="72">
        <v>0</v>
      </c>
      <c r="C135" s="82">
        <v>82.182096928571454</v>
      </c>
      <c r="D135" s="31">
        <v>2</v>
      </c>
      <c r="E135" s="103">
        <f>$AW$13*1000000000*('COVID-19'!D133/'COVID-19'!$D$195)*$AW$9/'COVID-19'!D133/1000</f>
        <v>2.3019625858850177E-4</v>
      </c>
      <c r="F135" s="103">
        <f>$AW$14*1000000000*('COVID-19'!D133/'COVID-19'!$D$195)*$AW$9/'COVID-19'!D133/1000</f>
        <v>3.0550880626326824E-4</v>
      </c>
      <c r="G135" s="103">
        <f>0.25*'COVID-19'!D133*1000*$AW$9/'COVID-19'!D133/1000/$AW$15</f>
        <v>2.1250000000000002E-4</v>
      </c>
      <c r="H135" s="103">
        <f>0.75*'COVID-19'!D133*1000*$AW$9/'COVID-19'!D133/1000/$AW$15</f>
        <v>6.3750000000000005E-4</v>
      </c>
      <c r="I135" s="73">
        <v>86.3</v>
      </c>
      <c r="J135" s="160">
        <f t="shared" si="52"/>
        <v>1.6723562438918183E-4</v>
      </c>
      <c r="K135" s="160">
        <f t="shared" si="49"/>
        <v>2.2194954985416642E-4</v>
      </c>
      <c r="L135" s="160">
        <f t="shared" si="50"/>
        <v>1.5437944300488398E-4</v>
      </c>
      <c r="M135" s="160">
        <f t="shared" si="51"/>
        <v>4.6313832901465199E-4</v>
      </c>
      <c r="N135" s="100">
        <f>J135*'COVID-19'!D133*1000*Hospital!$AI$3/1000</f>
        <v>20718.803408507116</v>
      </c>
      <c r="O135" s="101">
        <f>K135*'COVID-19'!D133*1000*Hospital!$AI$3/1000</f>
        <v>27497.305713606038</v>
      </c>
      <c r="P135" s="101">
        <f>L135*'COVID-19'!D133*1000*Hospital!$AI$3/1000</f>
        <v>19126.05248801241</v>
      </c>
      <c r="Q135" s="101">
        <f>M135*'COVID-19'!D133*1000*Hospital!$AI$3/1000</f>
        <v>57378.157464037235</v>
      </c>
      <c r="R135" s="101">
        <f t="shared" si="53"/>
        <v>15953.478624550478</v>
      </c>
      <c r="S135" s="101">
        <f t="shared" si="54"/>
        <v>21172.925399476648</v>
      </c>
      <c r="T135" s="101">
        <f t="shared" si="55"/>
        <v>14727.060415769556</v>
      </c>
      <c r="U135" s="101">
        <f t="shared" si="56"/>
        <v>44181.181247308676</v>
      </c>
      <c r="V135" s="101">
        <f t="shared" si="57"/>
        <v>4765.3247839566366</v>
      </c>
      <c r="W135" s="101">
        <f t="shared" si="58"/>
        <v>6324.3803141293884</v>
      </c>
      <c r="X135" s="101">
        <f t="shared" si="59"/>
        <v>4398.9920722428542</v>
      </c>
      <c r="Y135" s="101">
        <f t="shared" si="60"/>
        <v>13196.976216728564</v>
      </c>
      <c r="Z135" s="102">
        <f>$AW$13*1000000000*('COVID-19'!D133/'COVID-19'!$D$195)*$AW$11/'COVID-19'!D133/1000</f>
        <v>2.9338738839711009E-4</v>
      </c>
      <c r="AA135" s="103">
        <f>$AW$14*1000000000*('COVID-19'!D133/'COVID-19'!$D$195)*$AW$11/'COVID-19'!D133/1000</f>
        <v>3.8937396876691043E-4</v>
      </c>
      <c r="AB135" s="103">
        <f>0.25*'COVID-19'!D133*1000*$AW$11/'COVID-19'!D133/1000/$AW$15</f>
        <v>2.7083333333333332E-4</v>
      </c>
      <c r="AC135" s="103">
        <f>0.75*'COVID-19'!D133*1000*$AW$11/'COVID-19'!D133/1000/$AW$15</f>
        <v>8.1249999999999985E-4</v>
      </c>
      <c r="AD135" s="73">
        <v>80</v>
      </c>
      <c r="AE135" s="104">
        <f t="shared" si="61"/>
        <v>1.9758372454132769E-4</v>
      </c>
      <c r="AF135" s="103">
        <f t="shared" si="62"/>
        <v>2.6222653744158885E-4</v>
      </c>
      <c r="AG135" s="103">
        <f t="shared" si="63"/>
        <v>1.8239454334523819E-4</v>
      </c>
      <c r="AH135" s="103">
        <f t="shared" si="64"/>
        <v>5.4718363003571438E-4</v>
      </c>
      <c r="AI135" s="105">
        <f>AE135*'COVID-19'!D133*1000*Hospital!$AI$3/1000</f>
        <v>24478.626252297505</v>
      </c>
      <c r="AJ135" s="101">
        <f>AF135*'COVID-19'!D133*1000*Hospital!$AI$3/1000</f>
        <v>32487.217347318146</v>
      </c>
      <c r="AK135" s="101">
        <f>AG135*'COVID-19'!D133*1000*Hospital!$AI$3/1000</f>
        <v>22596.840237580844</v>
      </c>
      <c r="AL135" s="101">
        <f>AH135*'COVID-19'!D133*1000*Hospital!$AI$3/1000</f>
        <v>67790.520712742495</v>
      </c>
      <c r="AM135" s="101">
        <f t="shared" si="65"/>
        <v>21785.977364544779</v>
      </c>
      <c r="AN135" s="101">
        <f t="shared" si="66"/>
        <v>28913.623439113147</v>
      </c>
      <c r="AO135" s="101">
        <f t="shared" si="67"/>
        <v>20111.187811446951</v>
      </c>
      <c r="AP135" s="101">
        <f t="shared" si="68"/>
        <v>60333.563434340824</v>
      </c>
      <c r="AQ135" s="101">
        <f t="shared" si="48"/>
        <v>2692.6488877527254</v>
      </c>
      <c r="AR135" s="101">
        <f t="shared" si="69"/>
        <v>3573.5939082049963</v>
      </c>
      <c r="AS135" s="101">
        <f t="shared" si="70"/>
        <v>2485.6524261338927</v>
      </c>
      <c r="AT135" s="101">
        <f t="shared" si="71"/>
        <v>7456.9572784016746</v>
      </c>
      <c r="AU135" s="74"/>
      <c r="AV135" s="31"/>
    </row>
    <row r="136" spans="1:48" ht="15">
      <c r="A136" s="2" t="s">
        <v>155</v>
      </c>
      <c r="B136" s="72">
        <v>0</v>
      </c>
      <c r="C136" s="66" t="s">
        <v>149</v>
      </c>
      <c r="D136" s="31">
        <v>2</v>
      </c>
      <c r="E136" s="103">
        <f>$AW$13*1000000000*('COVID-19'!D134/'COVID-19'!$D$195)*$AW$9/'COVID-19'!D134/1000</f>
        <v>2.3019625858850174E-4</v>
      </c>
      <c r="F136" s="103">
        <f>$AW$14*1000000000*('COVID-19'!D134/'COVID-19'!$D$195)*$AW$9/'COVID-19'!D134/1000</f>
        <v>3.0550880626326813E-4</v>
      </c>
      <c r="G136" s="103">
        <f>0.25*'COVID-19'!D134*1000*$AW$9/'COVID-19'!D134/1000/$AW$15</f>
        <v>2.1250000000000002E-4</v>
      </c>
      <c r="H136" s="103">
        <f>0.75*'COVID-19'!D134*1000*$AW$9/'COVID-19'!D134/1000/$AW$15</f>
        <v>6.3750000000000005E-4</v>
      </c>
      <c r="I136" s="73">
        <v>86.3</v>
      </c>
      <c r="J136" s="161" t="s">
        <v>335</v>
      </c>
      <c r="K136" s="161" t="s">
        <v>335</v>
      </c>
      <c r="L136" s="161" t="s">
        <v>335</v>
      </c>
      <c r="M136" s="161" t="s">
        <v>335</v>
      </c>
      <c r="N136" s="158" t="s">
        <v>335</v>
      </c>
      <c r="O136" s="158" t="s">
        <v>335</v>
      </c>
      <c r="P136" s="158" t="s">
        <v>335</v>
      </c>
      <c r="Q136" s="158" t="s">
        <v>335</v>
      </c>
      <c r="R136" s="158" t="s">
        <v>335</v>
      </c>
      <c r="S136" s="158" t="s">
        <v>335</v>
      </c>
      <c r="T136" s="158" t="s">
        <v>335</v>
      </c>
      <c r="U136" s="158" t="s">
        <v>335</v>
      </c>
      <c r="V136" s="158" t="s">
        <v>335</v>
      </c>
      <c r="W136" s="158" t="s">
        <v>335</v>
      </c>
      <c r="X136" s="158" t="s">
        <v>335</v>
      </c>
      <c r="Y136" s="158" t="s">
        <v>335</v>
      </c>
      <c r="Z136" s="102">
        <f>$AW$13*1000000000*('COVID-19'!D134/'COVID-19'!$D$195)*$AW$11/'COVID-19'!D134/1000</f>
        <v>2.9338738839711003E-4</v>
      </c>
      <c r="AA136" s="103">
        <f>$AW$14*1000000000*('COVID-19'!D134/'COVID-19'!$D$195)*$AW$11/'COVID-19'!D134/1000</f>
        <v>3.8937396876691043E-4</v>
      </c>
      <c r="AB136" s="103">
        <f>0.25*'COVID-19'!D134*1000*$AW$11/'COVID-19'!D134/1000/$AW$15</f>
        <v>2.7083333333333327E-4</v>
      </c>
      <c r="AC136" s="103">
        <f>0.75*'COVID-19'!D134*1000*$AW$11/'COVID-19'!D134/1000/$AW$15</f>
        <v>8.1249999999999985E-4</v>
      </c>
      <c r="AD136" s="73">
        <v>80</v>
      </c>
      <c r="AE136" s="158" t="s">
        <v>335</v>
      </c>
      <c r="AF136" s="158" t="s">
        <v>335</v>
      </c>
      <c r="AG136" s="158" t="s">
        <v>335</v>
      </c>
      <c r="AH136" s="158" t="s">
        <v>335</v>
      </c>
      <c r="AI136" s="158" t="s">
        <v>335</v>
      </c>
      <c r="AJ136" s="158" t="s">
        <v>335</v>
      </c>
      <c r="AK136" s="158" t="s">
        <v>335</v>
      </c>
      <c r="AL136" s="158" t="s">
        <v>335</v>
      </c>
      <c r="AM136" s="158" t="s">
        <v>335</v>
      </c>
      <c r="AN136" s="158" t="s">
        <v>335</v>
      </c>
      <c r="AO136" s="158" t="s">
        <v>335</v>
      </c>
      <c r="AP136" s="158" t="s">
        <v>335</v>
      </c>
      <c r="AQ136" s="158" t="s">
        <v>335</v>
      </c>
      <c r="AR136" s="158" t="s">
        <v>335</v>
      </c>
      <c r="AS136" s="158" t="s">
        <v>335</v>
      </c>
      <c r="AT136" s="158" t="s">
        <v>335</v>
      </c>
      <c r="AU136" s="74"/>
      <c r="AV136" s="31"/>
    </row>
    <row r="137" spans="1:48" ht="15">
      <c r="A137" s="14" t="s">
        <v>156</v>
      </c>
      <c r="B137" s="72">
        <v>0</v>
      </c>
      <c r="C137" s="77">
        <v>80.988919699999997</v>
      </c>
      <c r="D137" s="31">
        <v>2</v>
      </c>
      <c r="E137" s="103">
        <f>$AW$13*1000000000*('COVID-19'!D135/'COVID-19'!$D$195)*$AW$9/'COVID-19'!D135/1000</f>
        <v>2.301962585885018E-4</v>
      </c>
      <c r="F137" s="103">
        <f>$AW$14*1000000000*('COVID-19'!D135/'COVID-19'!$D$195)*$AW$9/'COVID-19'!D135/1000</f>
        <v>3.0550880626326819E-4</v>
      </c>
      <c r="G137" s="103">
        <f>0.25*'COVID-19'!D135*1000*$AW$9/'COVID-19'!D135/1000/$AW$15</f>
        <v>2.1249999999999999E-4</v>
      </c>
      <c r="H137" s="103">
        <f>0.75*'COVID-19'!D135*1000*$AW$9/'COVID-19'!D135/1000/$AW$15</f>
        <v>6.3750000000000005E-4</v>
      </c>
      <c r="I137" s="73">
        <v>86.3</v>
      </c>
      <c r="J137" s="160">
        <f t="shared" si="52"/>
        <v>1.6486526601005512E-4</v>
      </c>
      <c r="K137" s="160">
        <f t="shared" si="49"/>
        <v>2.1880368917309565E-4</v>
      </c>
      <c r="L137" s="160">
        <f t="shared" si="50"/>
        <v>1.5219130511483748E-4</v>
      </c>
      <c r="M137" s="160">
        <f t="shared" si="51"/>
        <v>4.5657391534451253E-4</v>
      </c>
      <c r="N137" s="100">
        <f>J137*'COVID-19'!D135*1000*Hospital!$AI$3/1000</f>
        <v>5.7029792195601869</v>
      </c>
      <c r="O137" s="101">
        <f>K137*'COVID-19'!D135*1000*Hospital!$AI$3/1000</f>
        <v>7.5688040465792561</v>
      </c>
      <c r="P137" s="101">
        <f>L137*'COVID-19'!D135*1000*Hospital!$AI$3/1000</f>
        <v>5.2645646440453158</v>
      </c>
      <c r="Q137" s="101">
        <f>M137*'COVID-19'!D135*1000*Hospital!$AI$3/1000</f>
        <v>15.79369393213595</v>
      </c>
      <c r="R137" s="101">
        <f t="shared" si="53"/>
        <v>4.391293999061344</v>
      </c>
      <c r="S137" s="101">
        <f t="shared" si="54"/>
        <v>5.827979115866027</v>
      </c>
      <c r="T137" s="101">
        <f t="shared" si="55"/>
        <v>4.0537147759148935</v>
      </c>
      <c r="U137" s="101">
        <f t="shared" si="56"/>
        <v>12.161144327744683</v>
      </c>
      <c r="V137" s="101">
        <f t="shared" si="57"/>
        <v>1.311685220498843</v>
      </c>
      <c r="W137" s="101">
        <f t="shared" si="58"/>
        <v>1.7408249307132289</v>
      </c>
      <c r="X137" s="101">
        <f t="shared" si="59"/>
        <v>1.2108498681304227</v>
      </c>
      <c r="Y137" s="101">
        <f t="shared" si="60"/>
        <v>3.6325496043912686</v>
      </c>
      <c r="Z137" s="102">
        <f>$AW$13*1000000000*('COVID-19'!D135/'COVID-19'!$D$195)*$AW$11/'COVID-19'!D135/1000</f>
        <v>2.9338738839711009E-4</v>
      </c>
      <c r="AA137" s="103">
        <f>$AW$14*1000000000*('COVID-19'!D135/'COVID-19'!$D$195)*$AW$11/'COVID-19'!D135/1000</f>
        <v>3.8937396876691043E-4</v>
      </c>
      <c r="AB137" s="103">
        <f>0.25*'COVID-19'!D135*1000*$AW$11/'COVID-19'!D135/1000/$AW$15</f>
        <v>2.7083333333333332E-4</v>
      </c>
      <c r="AC137" s="103">
        <f>0.75*'COVID-19'!D135*1000*$AW$11/'COVID-19'!D135/1000/$AW$15</f>
        <v>8.1249999999999996E-4</v>
      </c>
      <c r="AD137" s="73">
        <v>80</v>
      </c>
      <c r="AE137" s="104">
        <f t="shared" si="61"/>
        <v>1.9478321933344382E-4</v>
      </c>
      <c r="AF137" s="103">
        <f t="shared" si="62"/>
        <v>2.5850980021813945E-4</v>
      </c>
      <c r="AG137" s="103">
        <f t="shared" si="63"/>
        <v>1.7980932601666667E-4</v>
      </c>
      <c r="AH137" s="103">
        <f t="shared" si="64"/>
        <v>5.3942797804999991E-4</v>
      </c>
      <c r="AI137" s="105">
        <f>AE137*'COVID-19'!D135*1000*Hospital!$AI$3/1000</f>
        <v>6.7378937908601904</v>
      </c>
      <c r="AJ137" s="101">
        <f>AF137*'COVID-19'!D135*1000*Hospital!$AI$3/1000</f>
        <v>8.9423081912644271</v>
      </c>
      <c r="AK137" s="101">
        <f>AG137*'COVID-19'!D135*1000*Hospital!$AI$3/1000</f>
        <v>6.2199205119023118</v>
      </c>
      <c r="AL137" s="101">
        <f>AH137*'COVID-19'!D135*1000*Hospital!$AI$3/1000</f>
        <v>18.659761535706931</v>
      </c>
      <c r="AM137" s="101">
        <f t="shared" si="65"/>
        <v>5.9967254738655695</v>
      </c>
      <c r="AN137" s="101">
        <f t="shared" si="66"/>
        <v>7.9586542902253408</v>
      </c>
      <c r="AO137" s="101">
        <f t="shared" si="67"/>
        <v>5.5357292555930577</v>
      </c>
      <c r="AP137" s="101">
        <f t="shared" si="68"/>
        <v>16.60718776677917</v>
      </c>
      <c r="AQ137" s="101">
        <f t="shared" si="48"/>
        <v>0.74116831699462093</v>
      </c>
      <c r="AR137" s="101">
        <f t="shared" si="69"/>
        <v>0.9836539010390869</v>
      </c>
      <c r="AS137" s="101">
        <f t="shared" si="70"/>
        <v>0.68419125630925437</v>
      </c>
      <c r="AT137" s="101">
        <f t="shared" si="71"/>
        <v>2.0525737689277626</v>
      </c>
      <c r="AU137" s="74"/>
      <c r="AV137" s="31"/>
    </row>
    <row r="138" spans="1:48" ht="15">
      <c r="A138" s="2" t="s">
        <v>157</v>
      </c>
      <c r="B138" s="72">
        <v>0</v>
      </c>
      <c r="C138" s="77">
        <v>0.24715050000000002</v>
      </c>
      <c r="D138" s="31">
        <v>2</v>
      </c>
      <c r="E138" s="103">
        <f>$AW$13*1000000000*('COVID-19'!D136/'COVID-19'!$D$195)*$AW$9/'COVID-19'!D136/1000</f>
        <v>2.3019625858850177E-4</v>
      </c>
      <c r="F138" s="103">
        <f>$AW$14*1000000000*('COVID-19'!D136/'COVID-19'!$D$195)*$AW$9/'COVID-19'!D136/1000</f>
        <v>3.0550880626326819E-4</v>
      </c>
      <c r="G138" s="103">
        <f>0.25*'COVID-19'!D136*1000*$AW$9/'COVID-19'!D136/1000/$AW$15</f>
        <v>2.1249999999999999E-4</v>
      </c>
      <c r="H138" s="103">
        <f>0.75*'COVID-19'!D136*1000*$AW$9/'COVID-19'!D136/1000/$AW$15</f>
        <v>6.3750000000000005E-4</v>
      </c>
      <c r="I138" s="73">
        <v>86.3</v>
      </c>
      <c r="J138" s="160">
        <f t="shared" si="52"/>
        <v>4.464175052360975E-6</v>
      </c>
      <c r="K138" s="160">
        <f t="shared" si="49"/>
        <v>5.924704422043061E-6</v>
      </c>
      <c r="L138" s="160">
        <f t="shared" si="50"/>
        <v>4.1209931231874998E-6</v>
      </c>
      <c r="M138" s="160">
        <f t="shared" si="51"/>
        <v>1.23629793695625E-5</v>
      </c>
      <c r="N138" s="100">
        <f>J138*'COVID-19'!D136*1000*Hospital!$AI$3/1000</f>
        <v>14.545025346816123</v>
      </c>
      <c r="O138" s="101">
        <f>K138*'COVID-19'!D136*1000*Hospital!$AI$3/1000</f>
        <v>19.303673126669707</v>
      </c>
      <c r="P138" s="101">
        <f>L138*'COVID-19'!D136*1000*Hospital!$AI$3/1000</f>
        <v>13.426881501682283</v>
      </c>
      <c r="Q138" s="101">
        <f>M138*'COVID-19'!D136*1000*Hospital!$AI$3/1000</f>
        <v>40.280644505046851</v>
      </c>
      <c r="R138" s="101">
        <f t="shared" si="53"/>
        <v>11.199669517048415</v>
      </c>
      <c r="S138" s="101">
        <f t="shared" si="54"/>
        <v>14.863828307535675</v>
      </c>
      <c r="T138" s="101">
        <f t="shared" si="55"/>
        <v>10.338698756295358</v>
      </c>
      <c r="U138" s="101">
        <f t="shared" si="56"/>
        <v>31.016096268886077</v>
      </c>
      <c r="V138" s="101">
        <f t="shared" si="57"/>
        <v>3.3453558297677084</v>
      </c>
      <c r="W138" s="101">
        <f t="shared" si="58"/>
        <v>4.4398448191340325</v>
      </c>
      <c r="X138" s="101">
        <f t="shared" si="59"/>
        <v>3.0881827453869248</v>
      </c>
      <c r="Y138" s="101">
        <f t="shared" si="60"/>
        <v>9.2645482361607758</v>
      </c>
      <c r="Z138" s="102">
        <f>$AW$13*1000000000*('COVID-19'!D136/'COVID-19'!$D$195)*$AW$11/'COVID-19'!D136/1000</f>
        <v>2.9338738839711003E-4</v>
      </c>
      <c r="AA138" s="103">
        <f>$AW$14*1000000000*('COVID-19'!D136/'COVID-19'!$D$195)*$AW$11/'COVID-19'!D136/1000</f>
        <v>3.8937396876691037E-4</v>
      </c>
      <c r="AB138" s="103">
        <f>0.25*'COVID-19'!D136*1000*$AW$11/'COVID-19'!D136/1000/$AW$15</f>
        <v>2.7083333333333327E-4</v>
      </c>
      <c r="AC138" s="103">
        <f>0.75*'COVID-19'!D136*1000*$AW$11/'COVID-19'!D136/1000/$AW$15</f>
        <v>8.1249999999999996E-4</v>
      </c>
      <c r="AD138" s="73">
        <v>80</v>
      </c>
      <c r="AE138" s="104">
        <f t="shared" si="61"/>
        <v>5.2742849322420799E-6</v>
      </c>
      <c r="AF138" s="103">
        <f t="shared" si="62"/>
        <v>6.9998552688123762E-6</v>
      </c>
      <c r="AG138" s="103">
        <f t="shared" si="63"/>
        <v>4.8688260833333318E-6</v>
      </c>
      <c r="AH138" s="103">
        <f t="shared" si="64"/>
        <v>1.4606478249999999E-5</v>
      </c>
      <c r="AI138" s="105">
        <f>AE138*'COVID-19'!D136*1000*Hospital!$AI$3/1000</f>
        <v>17.184498171777388</v>
      </c>
      <c r="AJ138" s="101">
        <f>AF138*'COVID-19'!D136*1000*Hospital!$AI$3/1000</f>
        <v>22.806693535701374</v>
      </c>
      <c r="AK138" s="101">
        <f>AG138*'COVID-19'!D136*1000*Hospital!$AI$3/1000</f>
        <v>15.863445756650957</v>
      </c>
      <c r="AL138" s="101">
        <f>AH138*'COVID-19'!D136*1000*Hospital!$AI$3/1000</f>
        <v>47.59033726995289</v>
      </c>
      <c r="AM138" s="101">
        <f t="shared" si="65"/>
        <v>15.294203372881874</v>
      </c>
      <c r="AN138" s="101">
        <f t="shared" si="66"/>
        <v>20.297957246774221</v>
      </c>
      <c r="AO138" s="101">
        <f t="shared" si="67"/>
        <v>14.118466723419351</v>
      </c>
      <c r="AP138" s="101">
        <f t="shared" si="68"/>
        <v>42.355400170258072</v>
      </c>
      <c r="AQ138" s="101">
        <f t="shared" si="48"/>
        <v>1.8902947988955128</v>
      </c>
      <c r="AR138" s="101">
        <f t="shared" si="69"/>
        <v>2.5087362889271514</v>
      </c>
      <c r="AS138" s="101">
        <f t="shared" si="70"/>
        <v>1.7449790332316053</v>
      </c>
      <c r="AT138" s="101">
        <f t="shared" si="71"/>
        <v>5.2349370996948172</v>
      </c>
      <c r="AU138" s="74"/>
      <c r="AV138" s="31"/>
    </row>
    <row r="139" spans="1:48" ht="15">
      <c r="A139" s="2" t="s">
        <v>158</v>
      </c>
      <c r="B139" s="72">
        <v>0</v>
      </c>
      <c r="C139" s="77">
        <v>2.2199999999999999E-14</v>
      </c>
      <c r="D139" s="31">
        <v>2</v>
      </c>
      <c r="E139" s="103">
        <f>$AW$13*1000000000*('COVID-19'!D137/'COVID-19'!$D$195)*$AW$9/'COVID-19'!D137/1000</f>
        <v>2.301962585885018E-4</v>
      </c>
      <c r="F139" s="103">
        <f>$AW$14*1000000000*('COVID-19'!D137/'COVID-19'!$D$195)*$AW$9/'COVID-19'!D137/1000</f>
        <v>3.0550880626326819E-4</v>
      </c>
      <c r="G139" s="103">
        <f>0.25*'COVID-19'!D137*1000*$AW$9/'COVID-19'!D137/1000/$AW$15</f>
        <v>2.1250000000000002E-4</v>
      </c>
      <c r="H139" s="103">
        <f>0.75*'COVID-19'!D137*1000*$AW$9/'COVID-19'!D137/1000/$AW$15</f>
        <v>6.3750000000000015E-4</v>
      </c>
      <c r="I139" s="73">
        <v>86.3</v>
      </c>
      <c r="J139" s="160">
        <f t="shared" si="52"/>
        <v>3.9731874232375853E-6</v>
      </c>
      <c r="K139" s="160">
        <f t="shared" si="49"/>
        <v>5.2730819961040672E-6</v>
      </c>
      <c r="L139" s="160">
        <f t="shared" si="50"/>
        <v>3.6677500000000408E-6</v>
      </c>
      <c r="M139" s="160">
        <f t="shared" si="51"/>
        <v>1.1003250000000124E-5</v>
      </c>
      <c r="N139" s="100">
        <f>J139*'COVID-19'!D137*1000*Hospital!$AI$3/1000</f>
        <v>12.194029349682648</v>
      </c>
      <c r="O139" s="101">
        <f>K139*'COVID-19'!D137*1000*Hospital!$AI$3/1000</f>
        <v>16.183509553994476</v>
      </c>
      <c r="P139" s="101">
        <f>L139*'COVID-19'!D137*1000*Hospital!$AI$3/1000</f>
        <v>11.256617517140624</v>
      </c>
      <c r="Q139" s="101">
        <f>M139*'COVID-19'!D137*1000*Hospital!$AI$3/1000</f>
        <v>33.769852551421877</v>
      </c>
      <c r="R139" s="101">
        <f t="shared" si="53"/>
        <v>9.3894025992556394</v>
      </c>
      <c r="S139" s="101">
        <f t="shared" si="54"/>
        <v>12.461302356575748</v>
      </c>
      <c r="T139" s="101">
        <f t="shared" si="55"/>
        <v>8.6675954881982804</v>
      </c>
      <c r="U139" s="101">
        <f t="shared" si="56"/>
        <v>26.002786464594848</v>
      </c>
      <c r="V139" s="101">
        <f t="shared" si="57"/>
        <v>2.8046267504270088</v>
      </c>
      <c r="W139" s="101">
        <f t="shared" si="58"/>
        <v>3.7222071974187294</v>
      </c>
      <c r="X139" s="101">
        <f t="shared" si="59"/>
        <v>2.5890220289423436</v>
      </c>
      <c r="Y139" s="101">
        <f t="shared" si="60"/>
        <v>7.7670660868270316</v>
      </c>
      <c r="Z139" s="102">
        <f>$AW$13*1000000000*('COVID-19'!D137/'COVID-19'!$D$195)*$AW$11/'COVID-19'!D137/1000</f>
        <v>2.9338738839711003E-4</v>
      </c>
      <c r="AA139" s="103">
        <f>$AW$14*1000000000*('COVID-19'!D137/'COVID-19'!$D$195)*$AW$11/'COVID-19'!D137/1000</f>
        <v>3.8937396876691037E-4</v>
      </c>
      <c r="AB139" s="103">
        <f>0.25*'COVID-19'!D137*1000*$AW$11/'COVID-19'!D137/1000/$AW$15</f>
        <v>2.7083333333333327E-4</v>
      </c>
      <c r="AC139" s="103">
        <f>0.75*'COVID-19'!D137*1000*$AW$11/'COVID-19'!D137/1000/$AW$15</f>
        <v>8.1249999999999996E-4</v>
      </c>
      <c r="AD139" s="73">
        <v>80</v>
      </c>
      <c r="AE139" s="104">
        <f t="shared" si="61"/>
        <v>4.6941982143538128E-6</v>
      </c>
      <c r="AF139" s="103">
        <f t="shared" si="62"/>
        <v>6.2299835002706359E-6</v>
      </c>
      <c r="AG139" s="103">
        <f t="shared" si="63"/>
        <v>4.3333333333333805E-6</v>
      </c>
      <c r="AH139" s="103">
        <f t="shared" si="64"/>
        <v>1.3000000000000143E-5</v>
      </c>
      <c r="AI139" s="105">
        <f>AE139*'COVID-19'!D137*1000*Hospital!$AI$3/1000</f>
        <v>14.406869020141718</v>
      </c>
      <c r="AJ139" s="101">
        <f>AF139*'COVID-19'!D137*1000*Hospital!$AI$3/1000</f>
        <v>19.120316652073541</v>
      </c>
      <c r="AK139" s="101">
        <f>AG139*'COVID-19'!D137*1000*Hospital!$AI$3/1000</f>
        <v>13.299345895333481</v>
      </c>
      <c r="AL139" s="101">
        <f>AH139*'COVID-19'!D137*1000*Hospital!$AI$3/1000</f>
        <v>39.898037686000443</v>
      </c>
      <c r="AM139" s="101">
        <f t="shared" si="65"/>
        <v>12.822113427926128</v>
      </c>
      <c r="AN139" s="101">
        <f t="shared" si="66"/>
        <v>17.017081820345453</v>
      </c>
      <c r="AO139" s="101">
        <f t="shared" si="67"/>
        <v>11.836417846846798</v>
      </c>
      <c r="AP139" s="101">
        <f t="shared" si="68"/>
        <v>35.509253540540392</v>
      </c>
      <c r="AQ139" s="101">
        <f t="shared" si="48"/>
        <v>1.5847555922155891</v>
      </c>
      <c r="AR139" s="101">
        <f t="shared" si="69"/>
        <v>2.1032348317280896</v>
      </c>
      <c r="AS139" s="101">
        <f t="shared" si="70"/>
        <v>1.4629280484866829</v>
      </c>
      <c r="AT139" s="101">
        <f t="shared" si="71"/>
        <v>4.3887841454600487</v>
      </c>
      <c r="AU139" s="74"/>
      <c r="AV139" s="31"/>
    </row>
    <row r="140" spans="1:48" ht="15">
      <c r="A140" s="2" t="s">
        <v>159</v>
      </c>
      <c r="B140" s="72">
        <v>0</v>
      </c>
      <c r="C140" s="77">
        <v>3.8733626000000001</v>
      </c>
      <c r="D140" s="31">
        <v>2</v>
      </c>
      <c r="E140" s="103">
        <f>$AW$13*1000000000*('COVID-19'!D138/'COVID-19'!$D$195)*$AW$9/'COVID-19'!D138/1000</f>
        <v>2.3019625858850177E-4</v>
      </c>
      <c r="F140" s="103">
        <f>$AW$14*1000000000*('COVID-19'!D138/'COVID-19'!$D$195)*$AW$9/'COVID-19'!D138/1000</f>
        <v>3.0550880626326819E-4</v>
      </c>
      <c r="G140" s="103">
        <f>0.25*'COVID-19'!D138*1000*$AW$9/'COVID-19'!D138/1000/$AW$15</f>
        <v>2.1250000000000002E-4</v>
      </c>
      <c r="H140" s="103">
        <f>0.75*'COVID-19'!D138*1000*$AW$9/'COVID-19'!D138/1000/$AW$15</f>
        <v>6.3750000000000005E-4</v>
      </c>
      <c r="I140" s="73">
        <v>86.3</v>
      </c>
      <c r="J140" s="160">
        <f t="shared" si="52"/>
        <v>1.1667985207216869E-5</v>
      </c>
      <c r="K140" s="160">
        <f t="shared" si="49"/>
        <v>1.5485361291325316E-5</v>
      </c>
      <c r="L140" s="160">
        <f t="shared" si="50"/>
        <v>1.0771012838075E-5</v>
      </c>
      <c r="M140" s="160">
        <f t="shared" si="51"/>
        <v>3.2313038514224999E-5</v>
      </c>
      <c r="N140" s="100">
        <f>J140*'COVID-19'!D138*1000*Hospital!$AI$3/1000</f>
        <v>1548.9984387478871</v>
      </c>
      <c r="O140" s="101">
        <f>K140*'COVID-19'!D138*1000*Hospital!$AI$3/1000</f>
        <v>2055.7791287628297</v>
      </c>
      <c r="P140" s="101">
        <f>L140*'COVID-19'!D138*1000*Hospital!$AI$3/1000</f>
        <v>1429.9197139530206</v>
      </c>
      <c r="Q140" s="101">
        <f>M140*'COVID-19'!D138*1000*Hospital!$AI$3/1000</f>
        <v>4289.7591418590619</v>
      </c>
      <c r="R140" s="101">
        <f t="shared" si="53"/>
        <v>1192.7287978358731</v>
      </c>
      <c r="S140" s="101">
        <f t="shared" si="54"/>
        <v>1582.949929147379</v>
      </c>
      <c r="T140" s="101">
        <f t="shared" si="55"/>
        <v>1101.0381797438258</v>
      </c>
      <c r="U140" s="101">
        <f t="shared" si="56"/>
        <v>3303.1145392314775</v>
      </c>
      <c r="V140" s="101">
        <f t="shared" si="57"/>
        <v>356.26964091201398</v>
      </c>
      <c r="W140" s="101">
        <f t="shared" si="58"/>
        <v>472.82919961545088</v>
      </c>
      <c r="X140" s="101">
        <f t="shared" si="59"/>
        <v>328.88153420919474</v>
      </c>
      <c r="Y140" s="101">
        <f t="shared" si="60"/>
        <v>986.64460262758428</v>
      </c>
      <c r="Z140" s="102">
        <f>$AW$13*1000000000*('COVID-19'!D138/'COVID-19'!$D$195)*$AW$11/'COVID-19'!D138/1000</f>
        <v>2.9338738839711003E-4</v>
      </c>
      <c r="AA140" s="103">
        <f>$AW$14*1000000000*('COVID-19'!D138/'COVID-19'!$D$195)*$AW$11/'COVID-19'!D138/1000</f>
        <v>3.8937396876691043E-4</v>
      </c>
      <c r="AB140" s="103">
        <f>0.25*'COVID-19'!D138*1000*$AW$11/'COVID-19'!D138/1000/$AW$15</f>
        <v>2.7083333333333327E-4</v>
      </c>
      <c r="AC140" s="103">
        <f>0.75*'COVID-19'!D138*1000*$AW$11/'COVID-19'!D138/1000/$AW$15</f>
        <v>8.1249999999999996E-4</v>
      </c>
      <c r="AD140" s="73">
        <v>80</v>
      </c>
      <c r="AE140" s="104">
        <f t="shared" si="61"/>
        <v>1.3785364114586078E-5</v>
      </c>
      <c r="AF140" s="103">
        <f t="shared" si="62"/>
        <v>1.8295476044553115E-5</v>
      </c>
      <c r="AG140" s="103">
        <f t="shared" si="63"/>
        <v>1.2725618966666663E-5</v>
      </c>
      <c r="AH140" s="103">
        <f t="shared" si="64"/>
        <v>3.8176856899999994E-5</v>
      </c>
      <c r="AI140" s="105">
        <f>AE140*'COVID-19'!D138*1000*Hospital!$AI$3/1000</f>
        <v>1830.0938089857571</v>
      </c>
      <c r="AJ140" s="101">
        <f>AF140*'COVID-19'!D138*1000*Hospital!$AI$3/1000</f>
        <v>2428.8395404918347</v>
      </c>
      <c r="AK140" s="101">
        <f>AG140*'COVID-19'!D138*1000*Hospital!$AI$3/1000</f>
        <v>1689.4059738158512</v>
      </c>
      <c r="AL140" s="101">
        <f>AH140*'COVID-19'!D138*1000*Hospital!$AI$3/1000</f>
        <v>5068.2179214475545</v>
      </c>
      <c r="AM140" s="101">
        <f t="shared" si="65"/>
        <v>1628.7834899973238</v>
      </c>
      <c r="AN140" s="101">
        <f t="shared" si="66"/>
        <v>2161.6671910377331</v>
      </c>
      <c r="AO140" s="101">
        <f t="shared" si="67"/>
        <v>1503.5713166961077</v>
      </c>
      <c r="AP140" s="101">
        <f t="shared" si="68"/>
        <v>4510.7139500883231</v>
      </c>
      <c r="AQ140" s="101">
        <f t="shared" si="48"/>
        <v>201.31031898843329</v>
      </c>
      <c r="AR140" s="101">
        <f t="shared" si="69"/>
        <v>267.17234945410183</v>
      </c>
      <c r="AS140" s="101">
        <f t="shared" si="70"/>
        <v>185.83465711974364</v>
      </c>
      <c r="AT140" s="101">
        <f t="shared" si="71"/>
        <v>557.50397135923095</v>
      </c>
      <c r="AU140" s="74"/>
      <c r="AV140" s="31"/>
    </row>
    <row r="141" spans="1:48" ht="15">
      <c r="A141" s="2" t="s">
        <v>160</v>
      </c>
      <c r="B141" s="72">
        <v>0</v>
      </c>
      <c r="C141" s="79">
        <v>18.050952299999999</v>
      </c>
      <c r="D141" s="31">
        <v>2</v>
      </c>
      <c r="E141" s="103">
        <f>$AW$13*1000000000*('COVID-19'!D139/'COVID-19'!$D$195)*$AW$9/'COVID-19'!D139/1000</f>
        <v>2.301962585885018E-4</v>
      </c>
      <c r="F141" s="103">
        <f>$AW$14*1000000000*('COVID-19'!D139/'COVID-19'!$D$195)*$AW$9/'COVID-19'!D139/1000</f>
        <v>3.0550880626326819E-4</v>
      </c>
      <c r="G141" s="103">
        <f>0.25*'COVID-19'!D139*1000*$AW$9/'COVID-19'!D139/1000/$AW$15</f>
        <v>2.1249999999999999E-4</v>
      </c>
      <c r="H141" s="103">
        <f>0.75*'COVID-19'!D139*1000*$AW$9/'COVID-19'!D139/1000/$AW$15</f>
        <v>6.3750000000000005E-4</v>
      </c>
      <c r="I141" s="73">
        <v>86.3</v>
      </c>
      <c r="J141" s="160">
        <f t="shared" si="52"/>
        <v>3.9833095751147919E-5</v>
      </c>
      <c r="K141" s="160">
        <f t="shared" si="49"/>
        <v>5.2865157788935126E-5</v>
      </c>
      <c r="L141" s="160">
        <f t="shared" si="50"/>
        <v>3.6770940149162488E-5</v>
      </c>
      <c r="M141" s="160">
        <f t="shared" si="51"/>
        <v>1.1031282044748749E-4</v>
      </c>
      <c r="N141" s="100">
        <f>J141*'COVID-19'!D139*1000*Hospital!$AI$3/1000</f>
        <v>103.2942106996814</v>
      </c>
      <c r="O141" s="101">
        <f>K141*'COVID-19'!D139*1000*Hospital!$AI$3/1000</f>
        <v>137.08863557673146</v>
      </c>
      <c r="P141" s="101">
        <f>L141*'COVID-19'!D139*1000*Hospital!$AI$3/1000</f>
        <v>95.353503607198434</v>
      </c>
      <c r="Q141" s="101">
        <f>M141*'COVID-19'!D139*1000*Hospital!$AI$3/1000</f>
        <v>286.06051082159536</v>
      </c>
      <c r="R141" s="101">
        <f t="shared" si="53"/>
        <v>79.536542238754677</v>
      </c>
      <c r="S141" s="101">
        <f t="shared" si="54"/>
        <v>105.55824939408323</v>
      </c>
      <c r="T141" s="101">
        <f t="shared" si="55"/>
        <v>73.422197777542792</v>
      </c>
      <c r="U141" s="101">
        <f t="shared" si="56"/>
        <v>220.26659333262845</v>
      </c>
      <c r="V141" s="101">
        <f t="shared" si="57"/>
        <v>23.75766846092672</v>
      </c>
      <c r="W141" s="101">
        <f t="shared" si="58"/>
        <v>31.530386182648236</v>
      </c>
      <c r="X141" s="101">
        <f t="shared" si="59"/>
        <v>21.931305829655638</v>
      </c>
      <c r="Y141" s="101">
        <f t="shared" si="60"/>
        <v>65.79391748896694</v>
      </c>
      <c r="Z141" s="102">
        <f>$AW$13*1000000000*('COVID-19'!D139/'COVID-19'!$D$195)*$AW$11/'COVID-19'!D139/1000</f>
        <v>2.9338738839711009E-4</v>
      </c>
      <c r="AA141" s="103">
        <f>$AW$14*1000000000*('COVID-19'!D139/'COVID-19'!$D$195)*$AW$11/'COVID-19'!D139/1000</f>
        <v>3.8937396876691043E-4</v>
      </c>
      <c r="AB141" s="103">
        <f>0.25*'COVID-19'!D139*1000*$AW$11/'COVID-19'!D139/1000/$AW$15</f>
        <v>2.7083333333333332E-4</v>
      </c>
      <c r="AC141" s="103">
        <f>0.75*'COVID-19'!D139*1000*$AW$11/'COVID-19'!D139/1000/$AW$15</f>
        <v>8.1249999999999996E-4</v>
      </c>
      <c r="AD141" s="73">
        <v>80</v>
      </c>
      <c r="AE141" s="104">
        <f t="shared" si="61"/>
        <v>4.7061572241376208E-5</v>
      </c>
      <c r="AF141" s="103">
        <f t="shared" si="62"/>
        <v>6.2458550996856069E-5</v>
      </c>
      <c r="AG141" s="103">
        <f t="shared" si="63"/>
        <v>4.3443729983333327E-5</v>
      </c>
      <c r="AH141" s="103">
        <f t="shared" si="64"/>
        <v>1.3033118994999998E-4</v>
      </c>
      <c r="AI141" s="105">
        <f>AE141*'COVID-19'!D139*1000*Hospital!$AI$3/1000</f>
        <v>122.03891932800377</v>
      </c>
      <c r="AJ141" s="101">
        <f>AF141*'COVID-19'!D139*1000*Hospital!$AI$3/1000</f>
        <v>161.96598845772922</v>
      </c>
      <c r="AK141" s="101">
        <f>AG141*'COVID-19'!D139*1000*Hospital!$AI$3/1000</f>
        <v>112.65721917556903</v>
      </c>
      <c r="AL141" s="101">
        <f>AH141*'COVID-19'!D139*1000*Hospital!$AI$3/1000</f>
        <v>337.97165752670708</v>
      </c>
      <c r="AM141" s="101">
        <f t="shared" si="65"/>
        <v>108.61463820192336</v>
      </c>
      <c r="AN141" s="101">
        <f t="shared" si="66"/>
        <v>144.14972972737903</v>
      </c>
      <c r="AO141" s="101">
        <f t="shared" si="67"/>
        <v>100.26492506625644</v>
      </c>
      <c r="AP141" s="101">
        <f t="shared" si="68"/>
        <v>300.79477519876929</v>
      </c>
      <c r="AQ141" s="101">
        <f t="shared" si="48"/>
        <v>13.424281126080414</v>
      </c>
      <c r="AR141" s="101">
        <f t="shared" si="69"/>
        <v>17.816258730350214</v>
      </c>
      <c r="AS141" s="101">
        <f t="shared" si="70"/>
        <v>12.392294109312592</v>
      </c>
      <c r="AT141" s="101">
        <f t="shared" si="71"/>
        <v>37.176882327937776</v>
      </c>
      <c r="AU141" s="74"/>
      <c r="AV141" s="31"/>
    </row>
    <row r="142" spans="1:48" ht="15">
      <c r="A142" s="2" t="s">
        <v>161</v>
      </c>
      <c r="B142" s="72">
        <v>0</v>
      </c>
      <c r="C142" s="77">
        <v>86.243255300000001</v>
      </c>
      <c r="D142" s="31">
        <v>2</v>
      </c>
      <c r="E142" s="103">
        <f>$AW$13*1000000000*('COVID-19'!D140/'COVID-19'!$D$195)*$AW$9/'COVID-19'!D140/1000</f>
        <v>2.301962585885018E-4</v>
      </c>
      <c r="F142" s="103">
        <f>$AW$14*1000000000*('COVID-19'!D140/'COVID-19'!$D$195)*$AW$9/'COVID-19'!D140/1000</f>
        <v>3.0550880626326819E-4</v>
      </c>
      <c r="G142" s="103">
        <f>0.25*'COVID-19'!D140*1000*$AW$9/'COVID-19'!D140/1000/$AW$15</f>
        <v>2.1250000000000002E-4</v>
      </c>
      <c r="H142" s="103">
        <f>0.75*'COVID-19'!D140*1000*$AW$9/'COVID-19'!D140/1000/$AW$15</f>
        <v>6.3750000000000005E-4</v>
      </c>
      <c r="I142" s="73">
        <v>86.3</v>
      </c>
      <c r="J142" s="160">
        <f t="shared" si="52"/>
        <v>1.7530349607174976E-4</v>
      </c>
      <c r="K142" s="160">
        <f t="shared" si="49"/>
        <v>2.3265696040001982E-4</v>
      </c>
      <c r="L142" s="160">
        <f t="shared" si="50"/>
        <v>1.6182709981328751E-4</v>
      </c>
      <c r="M142" s="160">
        <f t="shared" si="51"/>
        <v>4.8548129943986256E-4</v>
      </c>
      <c r="N142" s="100">
        <f>J142*'COVID-19'!D140*1000*Hospital!$AI$3/1000</f>
        <v>942.63551264155183</v>
      </c>
      <c r="O142" s="101">
        <f>K142*'COVID-19'!D140*1000*Hospital!$AI$3/1000</f>
        <v>1251.0344519685818</v>
      </c>
      <c r="P142" s="101">
        <f>L142*'COVID-19'!D140*1000*Hospital!$AI$3/1000</f>
        <v>870.17073024806825</v>
      </c>
      <c r="Q142" s="101">
        <f>M142*'COVID-19'!D140*1000*Hospital!$AI$3/1000</f>
        <v>2610.5121907442049</v>
      </c>
      <c r="R142" s="101">
        <f t="shared" si="53"/>
        <v>725.82934473399496</v>
      </c>
      <c r="S142" s="101">
        <f t="shared" si="54"/>
        <v>963.29652801580801</v>
      </c>
      <c r="T142" s="101">
        <f t="shared" si="55"/>
        <v>670.03146229101253</v>
      </c>
      <c r="U142" s="101">
        <f t="shared" si="56"/>
        <v>2010.0943868730378</v>
      </c>
      <c r="V142" s="101">
        <f t="shared" si="57"/>
        <v>216.80616790755693</v>
      </c>
      <c r="W142" s="101">
        <f t="shared" si="58"/>
        <v>287.73792395277383</v>
      </c>
      <c r="X142" s="101">
        <f t="shared" si="59"/>
        <v>200.13926795705572</v>
      </c>
      <c r="Y142" s="101">
        <f t="shared" si="60"/>
        <v>600.41780387116717</v>
      </c>
      <c r="Z142" s="102">
        <f>$AW$13*1000000000*('COVID-19'!D140/'COVID-19'!$D$195)*$AW$11/'COVID-19'!D140/1000</f>
        <v>2.9338738839711009E-4</v>
      </c>
      <c r="AA142" s="103">
        <f>$AW$14*1000000000*('COVID-19'!D140/'COVID-19'!$D$195)*$AW$11/'COVID-19'!D140/1000</f>
        <v>3.8937396876691048E-4</v>
      </c>
      <c r="AB142" s="103">
        <f>0.25*'COVID-19'!D140*1000*$AW$11/'COVID-19'!D140/1000/$AW$15</f>
        <v>2.7083333333333332E-4</v>
      </c>
      <c r="AC142" s="103">
        <f>0.75*'COVID-19'!D140*1000*$AW$11/'COVID-19'!D140/1000/$AW$15</f>
        <v>8.1249999999999985E-4</v>
      </c>
      <c r="AD142" s="73">
        <v>80</v>
      </c>
      <c r="AE142" s="104">
        <f t="shared" si="61"/>
        <v>2.0711566572901153E-4</v>
      </c>
      <c r="AF142" s="103">
        <f t="shared" si="62"/>
        <v>2.7487701226458169E-4</v>
      </c>
      <c r="AG142" s="103">
        <f t="shared" si="63"/>
        <v>1.9119371981666668E-4</v>
      </c>
      <c r="AH142" s="103">
        <f t="shared" si="64"/>
        <v>5.7358115944999984E-4</v>
      </c>
      <c r="AI142" s="105">
        <f>AE142*'COVID-19'!D140*1000*Hospital!$AI$3/1000</f>
        <v>1113.6947414936649</v>
      </c>
      <c r="AJ142" s="101">
        <f>AF142*'COVID-19'!D140*1000*Hospital!$AI$3/1000</f>
        <v>1478.0585622967367</v>
      </c>
      <c r="AK142" s="101">
        <f>AG142*'COVID-19'!D140*1000*Hospital!$AI$3/1000</f>
        <v>1028.0798394315213</v>
      </c>
      <c r="AL142" s="101">
        <f>AH142*'COVID-19'!D140*1000*Hospital!$AI$3/1000</f>
        <v>3084.2395182945625</v>
      </c>
      <c r="AM142" s="101">
        <f t="shared" si="65"/>
        <v>991.1883199293618</v>
      </c>
      <c r="AN142" s="101">
        <f t="shared" si="66"/>
        <v>1315.4721204440957</v>
      </c>
      <c r="AO142" s="101">
        <f t="shared" si="67"/>
        <v>914.99105709405399</v>
      </c>
      <c r="AP142" s="101">
        <f t="shared" si="68"/>
        <v>2744.9731712821604</v>
      </c>
      <c r="AQ142" s="101">
        <f t="shared" si="48"/>
        <v>122.50642156430312</v>
      </c>
      <c r="AR142" s="101">
        <f t="shared" si="69"/>
        <v>162.58644185264103</v>
      </c>
      <c r="AS142" s="101">
        <f t="shared" si="70"/>
        <v>113.08878233746735</v>
      </c>
      <c r="AT142" s="101">
        <f t="shared" si="71"/>
        <v>339.26634701240187</v>
      </c>
      <c r="AU142" s="74"/>
      <c r="AV142" s="31"/>
    </row>
    <row r="143" spans="1:48" ht="15">
      <c r="A143" s="2" t="s">
        <v>162</v>
      </c>
      <c r="B143" s="72">
        <v>0</v>
      </c>
      <c r="C143" s="77">
        <v>85.562342400000006</v>
      </c>
      <c r="D143" s="31">
        <v>2</v>
      </c>
      <c r="E143" s="103">
        <f>$AW$13*1000000000*('COVID-19'!D141/'COVID-19'!$D$195)*$AW$9/'COVID-19'!D141/1000</f>
        <v>2.301962585885018E-4</v>
      </c>
      <c r="F143" s="103">
        <f>$AW$14*1000000000*('COVID-19'!D141/'COVID-19'!$D$195)*$AW$9/'COVID-19'!D141/1000</f>
        <v>3.0550880626326819E-4</v>
      </c>
      <c r="G143" s="103">
        <f>0.25*'COVID-19'!D141*1000*$AW$9/'COVID-19'!D141/1000/$AW$15</f>
        <v>2.1250000000000004E-4</v>
      </c>
      <c r="H143" s="103">
        <f>0.75*'COVID-19'!D141*1000*$AW$9/'COVID-19'!D141/1000/$AW$15</f>
        <v>6.3750000000000005E-4</v>
      </c>
      <c r="I143" s="73">
        <v>86.3</v>
      </c>
      <c r="J143" s="160">
        <f t="shared" si="52"/>
        <v>1.7395079878644966E-4</v>
      </c>
      <c r="K143" s="160">
        <f t="shared" si="49"/>
        <v>2.3086170562306737E-4</v>
      </c>
      <c r="L143" s="160">
        <f t="shared" si="50"/>
        <v>1.6057839066880002E-4</v>
      </c>
      <c r="M143" s="160">
        <f t="shared" si="51"/>
        <v>4.8173517200640007E-4</v>
      </c>
      <c r="N143" s="100">
        <f>J143*'COVID-19'!D141*1000*Hospital!$AI$3/1000</f>
        <v>745.66628381185785</v>
      </c>
      <c r="O143" s="101">
        <f>K143*'COVID-19'!D141*1000*Hospital!$AI$3/1000</f>
        <v>989.6234527658255</v>
      </c>
      <c r="P143" s="101">
        <f>L143*'COVID-19'!D141*1000*Hospital!$AI$3/1000</f>
        <v>688.34344346695866</v>
      </c>
      <c r="Q143" s="101">
        <f>M143*'COVID-19'!D141*1000*Hospital!$AI$3/1000</f>
        <v>2065.0303304008762</v>
      </c>
      <c r="R143" s="101">
        <f t="shared" si="53"/>
        <v>574.16303853513057</v>
      </c>
      <c r="S143" s="101">
        <f t="shared" si="54"/>
        <v>762.01005862968566</v>
      </c>
      <c r="T143" s="101">
        <f t="shared" si="55"/>
        <v>530.02445146955824</v>
      </c>
      <c r="U143" s="101">
        <f t="shared" si="56"/>
        <v>1590.0733544086747</v>
      </c>
      <c r="V143" s="101">
        <f t="shared" si="57"/>
        <v>171.50324527672731</v>
      </c>
      <c r="W143" s="101">
        <f t="shared" si="58"/>
        <v>227.61339413613987</v>
      </c>
      <c r="X143" s="101">
        <f t="shared" si="59"/>
        <v>158.3189919974005</v>
      </c>
      <c r="Y143" s="101">
        <f t="shared" si="60"/>
        <v>474.95697599220154</v>
      </c>
      <c r="Z143" s="102">
        <f>$AW$13*1000000000*('COVID-19'!D141/'COVID-19'!$D$195)*$AW$11/'COVID-19'!D141/1000</f>
        <v>2.9338738839711003E-4</v>
      </c>
      <c r="AA143" s="103">
        <f>$AW$14*1000000000*('COVID-19'!D141/'COVID-19'!$D$195)*$AW$11/'COVID-19'!D141/1000</f>
        <v>3.8937396876691043E-4</v>
      </c>
      <c r="AB143" s="103">
        <f>0.25*'COVID-19'!D141*1000*$AW$11/'COVID-19'!D141/1000/$AW$15</f>
        <v>2.7083333333333332E-4</v>
      </c>
      <c r="AC143" s="103">
        <f>0.75*'COVID-19'!D141*1000*$AW$11/'COVID-19'!D141/1000/$AW$15</f>
        <v>8.1249999999999996E-4</v>
      </c>
      <c r="AD143" s="73">
        <v>80</v>
      </c>
      <c r="AE143" s="104">
        <f t="shared" si="61"/>
        <v>2.0551749566935629E-4</v>
      </c>
      <c r="AF143" s="103">
        <f t="shared" si="62"/>
        <v>2.7275597419852091E-4</v>
      </c>
      <c r="AG143" s="103">
        <f t="shared" si="63"/>
        <v>1.8971840853333334E-4</v>
      </c>
      <c r="AH143" s="103">
        <f t="shared" si="64"/>
        <v>5.6915522559999995E-4</v>
      </c>
      <c r="AI143" s="105">
        <f>AE143*'COVID-19'!D141*1000*Hospital!$AI$3/1000</f>
        <v>880.98168173531883</v>
      </c>
      <c r="AJ143" s="101">
        <f>AF143*'COVID-19'!D141*1000*Hospital!$AI$3/1000</f>
        <v>1169.2095413587558</v>
      </c>
      <c r="AK143" s="101">
        <f>AG143*'COVID-19'!D141*1000*Hospital!$AI$3/1000</f>
        <v>813.25651649016993</v>
      </c>
      <c r="AL143" s="101">
        <f>AH143*'COVID-19'!D141*1000*Hospital!$AI$3/1000</f>
        <v>2439.7695494705094</v>
      </c>
      <c r="AM143" s="101">
        <f t="shared" si="65"/>
        <v>784.07369674443373</v>
      </c>
      <c r="AN143" s="101">
        <f t="shared" si="66"/>
        <v>1040.5964918092927</v>
      </c>
      <c r="AO143" s="101">
        <f t="shared" si="67"/>
        <v>723.79829967625119</v>
      </c>
      <c r="AP143" s="101">
        <f t="shared" si="68"/>
        <v>2171.3948990287531</v>
      </c>
      <c r="AQ143" s="101">
        <f t="shared" si="48"/>
        <v>96.907984990885069</v>
      </c>
      <c r="AR143" s="101">
        <f t="shared" si="69"/>
        <v>128.61304954946314</v>
      </c>
      <c r="AS143" s="101">
        <f t="shared" si="70"/>
        <v>89.458216813918696</v>
      </c>
      <c r="AT143" s="101">
        <f t="shared" si="71"/>
        <v>268.37465044175605</v>
      </c>
      <c r="AU143" s="74"/>
      <c r="AV143" s="31"/>
    </row>
    <row r="144" spans="1:48" ht="15">
      <c r="A144" s="2" t="s">
        <v>163</v>
      </c>
      <c r="B144" s="72">
        <v>0</v>
      </c>
      <c r="C144" s="82">
        <v>67.144116886363619</v>
      </c>
      <c r="D144" s="31">
        <v>2</v>
      </c>
      <c r="E144" s="103">
        <f>$AW$13*1000000000*('COVID-19'!D142/'COVID-19'!$D$195)*$AW$9/'COVID-19'!D142/1000</f>
        <v>2.301962585885018E-4</v>
      </c>
      <c r="F144" s="103">
        <f>$AW$14*1000000000*('COVID-19'!D142/'COVID-19'!$D$195)*$AW$9/'COVID-19'!D142/1000</f>
        <v>3.0550880626326819E-4</v>
      </c>
      <c r="G144" s="103">
        <f>0.25*'COVID-19'!D142*1000*$AW$9/'COVID-19'!D142/1000/$AW$15</f>
        <v>2.1249999999999999E-4</v>
      </c>
      <c r="H144" s="103">
        <f>0.75*'COVID-19'!D142*1000*$AW$9/'COVID-19'!D142/1000/$AW$15</f>
        <v>6.3750000000000015E-4</v>
      </c>
      <c r="I144" s="73">
        <v>86.3</v>
      </c>
      <c r="J144" s="160">
        <f t="shared" si="52"/>
        <v>1.3736126780188322E-4</v>
      </c>
      <c r="K144" s="160">
        <f t="shared" si="49"/>
        <v>1.8230129894499758E-4</v>
      </c>
      <c r="L144" s="160">
        <f t="shared" si="50"/>
        <v>1.2680166735498007E-4</v>
      </c>
      <c r="M144" s="160">
        <f t="shared" si="51"/>
        <v>3.8040500206494023E-4</v>
      </c>
      <c r="N144" s="100">
        <f>J144*'COVID-19'!D142*1000*Hospital!$AI$3/1000</f>
        <v>2721.9617955654003</v>
      </c>
      <c r="O144" s="101">
        <f>K144*'COVID-19'!D142*1000*Hospital!$AI$3/1000</f>
        <v>3612.4970230030676</v>
      </c>
      <c r="P144" s="101">
        <f>L144*'COVID-19'!D142*1000*Hospital!$AI$3/1000</f>
        <v>2512.7119141915496</v>
      </c>
      <c r="Q144" s="101">
        <f>M144*'COVID-19'!D142*1000*Hospital!$AI$3/1000</f>
        <v>7538.1357425746492</v>
      </c>
      <c r="R144" s="101">
        <f t="shared" si="53"/>
        <v>2095.9105825853585</v>
      </c>
      <c r="S144" s="101">
        <f t="shared" si="54"/>
        <v>2781.6227077123622</v>
      </c>
      <c r="T144" s="101">
        <f t="shared" si="55"/>
        <v>1934.7881739274931</v>
      </c>
      <c r="U144" s="101">
        <f t="shared" si="56"/>
        <v>5804.3645217824796</v>
      </c>
      <c r="V144" s="101">
        <f t="shared" si="57"/>
        <v>626.05121298004201</v>
      </c>
      <c r="W144" s="101">
        <f t="shared" si="58"/>
        <v>830.87431529070557</v>
      </c>
      <c r="X144" s="101">
        <f t="shared" si="59"/>
        <v>577.92374026405639</v>
      </c>
      <c r="Y144" s="101">
        <f t="shared" si="60"/>
        <v>1733.7712207921693</v>
      </c>
      <c r="Z144" s="102">
        <f>$AW$13*1000000000*('COVID-19'!D142/'COVID-19'!$D$195)*$AW$11/'COVID-19'!D142/1000</f>
        <v>2.9338738839711009E-4</v>
      </c>
      <c r="AA144" s="103">
        <f>$AW$14*1000000000*('COVID-19'!D142/'COVID-19'!$D$195)*$AW$11/'COVID-19'!D142/1000</f>
        <v>3.8937396876691043E-4</v>
      </c>
      <c r="AB144" s="103">
        <f>0.25*'COVID-19'!D142*1000*$AW$11/'COVID-19'!D142/1000/$AW$15</f>
        <v>2.7083333333333327E-4</v>
      </c>
      <c r="AC144" s="103">
        <f>0.75*'COVID-19'!D142*1000*$AW$11/'COVID-19'!D142/1000/$AW$15</f>
        <v>8.1249999999999996E-4</v>
      </c>
      <c r="AD144" s="73">
        <v>80</v>
      </c>
      <c r="AE144" s="104">
        <f t="shared" si="61"/>
        <v>1.6228809501051791E-4</v>
      </c>
      <c r="AF144" s="103">
        <f t="shared" si="62"/>
        <v>2.153833536714124E-4</v>
      </c>
      <c r="AG144" s="103">
        <f t="shared" si="63"/>
        <v>1.498122532537878E-4</v>
      </c>
      <c r="AH144" s="103">
        <f t="shared" si="64"/>
        <v>4.4943675976136347E-4</v>
      </c>
      <c r="AI144" s="105">
        <f>AE144*'COVID-19'!D142*1000*Hospital!$AI$3/1000</f>
        <v>3215.9137838684187</v>
      </c>
      <c r="AJ144" s="101">
        <f>AF144*'COVID-19'!D142*1000*Hospital!$AI$3/1000</f>
        <v>4268.0536476986235</v>
      </c>
      <c r="AK144" s="101">
        <f>AG144*'COVID-19'!D142*1000*Hospital!$AI$3/1000</f>
        <v>2968.6915124613306</v>
      </c>
      <c r="AL144" s="101">
        <f>AH144*'COVID-19'!D142*1000*Hospital!$AI$3/1000</f>
        <v>8906.0745373839945</v>
      </c>
      <c r="AM144" s="101">
        <f t="shared" si="65"/>
        <v>2862.1632676428931</v>
      </c>
      <c r="AN144" s="101">
        <f t="shared" si="66"/>
        <v>3798.5677464517748</v>
      </c>
      <c r="AO144" s="101">
        <f t="shared" si="67"/>
        <v>2642.1354460905841</v>
      </c>
      <c r="AP144" s="101">
        <f t="shared" si="68"/>
        <v>7926.406338271755</v>
      </c>
      <c r="AQ144" s="101">
        <f t="shared" si="48"/>
        <v>353.7505162255261</v>
      </c>
      <c r="AR144" s="101">
        <f t="shared" si="69"/>
        <v>469.48590124684858</v>
      </c>
      <c r="AS144" s="101">
        <f t="shared" si="70"/>
        <v>326.55606637074635</v>
      </c>
      <c r="AT144" s="101">
        <f t="shared" si="71"/>
        <v>979.66819911223934</v>
      </c>
      <c r="AU144" s="74"/>
      <c r="AV144" s="31"/>
    </row>
    <row r="145" spans="1:48" ht="15">
      <c r="A145" s="2" t="s">
        <v>164</v>
      </c>
      <c r="B145" s="72">
        <v>0</v>
      </c>
      <c r="C145" s="77">
        <v>24.988362800000001</v>
      </c>
      <c r="D145" s="31">
        <v>2</v>
      </c>
      <c r="E145" s="103">
        <f>$AW$13*1000000000*('COVID-19'!D143/'COVID-19'!$D$195)*$AW$9/'COVID-19'!D143/1000</f>
        <v>2.301962585885018E-4</v>
      </c>
      <c r="F145" s="103">
        <f>$AW$14*1000000000*('COVID-19'!D143/'COVID-19'!$D$195)*$AW$9/'COVID-19'!D143/1000</f>
        <v>3.0550880626326819E-4</v>
      </c>
      <c r="G145" s="103">
        <f>0.25*'COVID-19'!D143*1000*$AW$9/'COVID-19'!D143/1000/$AW$15</f>
        <v>2.1249999999999999E-4</v>
      </c>
      <c r="H145" s="103">
        <f>0.75*'COVID-19'!D143*1000*$AW$9/'COVID-19'!D143/1000/$AW$15</f>
        <v>6.3750000000000005E-4</v>
      </c>
      <c r="I145" s="73">
        <v>86.3</v>
      </c>
      <c r="J145" s="160">
        <f t="shared" si="52"/>
        <v>5.3614911825365957E-5</v>
      </c>
      <c r="K145" s="160">
        <f t="shared" si="49"/>
        <v>7.1155924992501586E-5</v>
      </c>
      <c r="L145" s="160">
        <f t="shared" si="50"/>
        <v>4.9493283829849992E-5</v>
      </c>
      <c r="M145" s="160">
        <f t="shared" si="51"/>
        <v>1.4847985148955001E-4</v>
      </c>
      <c r="N145" s="100">
        <f>J145*'COVID-19'!D143*1000*Hospital!$AI$3/1000</f>
        <v>3530.9833062117627</v>
      </c>
      <c r="O145" s="101">
        <f>K145*'COVID-19'!D143*1000*Hospital!$AI$3/1000</f>
        <v>4686.2034223790215</v>
      </c>
      <c r="P145" s="101">
        <f>L145*'COVID-19'!D143*1000*Hospital!$AI$3/1000</f>
        <v>3259.5401731150387</v>
      </c>
      <c r="Q145" s="101">
        <f>M145*'COVID-19'!D143*1000*Hospital!$AI$3/1000</f>
        <v>9778.6205193451169</v>
      </c>
      <c r="R145" s="101">
        <f t="shared" si="53"/>
        <v>2718.8571457830571</v>
      </c>
      <c r="S145" s="101">
        <f t="shared" si="54"/>
        <v>3608.3766352318466</v>
      </c>
      <c r="T145" s="101">
        <f t="shared" si="55"/>
        <v>2509.8459332985799</v>
      </c>
      <c r="U145" s="101">
        <f t="shared" si="56"/>
        <v>7529.5377998957401</v>
      </c>
      <c r="V145" s="101">
        <f t="shared" si="57"/>
        <v>812.12616042870548</v>
      </c>
      <c r="W145" s="101">
        <f t="shared" si="58"/>
        <v>1077.8267871471749</v>
      </c>
      <c r="X145" s="101">
        <f t="shared" si="59"/>
        <v>749.69423981645889</v>
      </c>
      <c r="Y145" s="101">
        <f t="shared" si="60"/>
        <v>2249.0827194493772</v>
      </c>
      <c r="Z145" s="102">
        <f>$AW$13*1000000000*('COVID-19'!D143/'COVID-19'!$D$195)*$AW$11/'COVID-19'!D143/1000</f>
        <v>2.9338738839711003E-4</v>
      </c>
      <c r="AA145" s="103">
        <f>$AW$14*1000000000*('COVID-19'!D143/'COVID-19'!$D$195)*$AW$11/'COVID-19'!D143/1000</f>
        <v>3.8937396876691043E-4</v>
      </c>
      <c r="AB145" s="103">
        <f>0.25*'COVID-19'!D143*1000*$AW$11/'COVID-19'!D143/1000/$AW$15</f>
        <v>2.7083333333333327E-4</v>
      </c>
      <c r="AC145" s="103">
        <f>0.75*'COVID-19'!D143*1000*$AW$11/'COVID-19'!D143/1000/$AW$15</f>
        <v>8.1249999999999985E-4</v>
      </c>
      <c r="AD145" s="73">
        <v>80</v>
      </c>
      <c r="AE145" s="104">
        <f t="shared" si="61"/>
        <v>6.3344362232045718E-5</v>
      </c>
      <c r="AF145" s="103">
        <f t="shared" si="62"/>
        <v>8.4068527471657968E-5</v>
      </c>
      <c r="AG145" s="103">
        <f t="shared" si="63"/>
        <v>5.8474786066666649E-5</v>
      </c>
      <c r="AH145" s="103">
        <f t="shared" si="64"/>
        <v>1.7542435819999994E-4</v>
      </c>
      <c r="AI145" s="105">
        <f>AE145*'COVID-19'!D143*1000*Hospital!$AI$3/1000</f>
        <v>4171.747709154376</v>
      </c>
      <c r="AJ145" s="101">
        <f>AF145*'COVID-19'!D143*1000*Hospital!$AI$3/1000</f>
        <v>5536.6045932726493</v>
      </c>
      <c r="AK145" s="101">
        <f>AG145*'COVID-19'!D143*1000*Hospital!$AI$3/1000</f>
        <v>3851.0460318992568</v>
      </c>
      <c r="AL145" s="101">
        <f>AH145*'COVID-19'!D143*1000*Hospital!$AI$3/1000</f>
        <v>11553.138095697768</v>
      </c>
      <c r="AM145" s="101">
        <f t="shared" si="65"/>
        <v>3712.8554611473942</v>
      </c>
      <c r="AN145" s="101">
        <f t="shared" si="66"/>
        <v>4927.5780880126576</v>
      </c>
      <c r="AO145" s="101">
        <f t="shared" si="67"/>
        <v>3427.4309683903389</v>
      </c>
      <c r="AP145" s="101">
        <f t="shared" si="68"/>
        <v>10282.292905171014</v>
      </c>
      <c r="AQ145" s="101">
        <f t="shared" si="48"/>
        <v>458.89224800698139</v>
      </c>
      <c r="AR145" s="101">
        <f t="shared" si="69"/>
        <v>609.02650525999138</v>
      </c>
      <c r="AS145" s="101">
        <f t="shared" si="70"/>
        <v>423.61506350891824</v>
      </c>
      <c r="AT145" s="101">
        <f t="shared" si="71"/>
        <v>1270.8451905267545</v>
      </c>
      <c r="AU145" s="74"/>
      <c r="AV145" s="31"/>
    </row>
    <row r="146" spans="1:48" ht="15">
      <c r="A146" s="2" t="s">
        <v>165</v>
      </c>
      <c r="B146" s="72">
        <v>0</v>
      </c>
      <c r="C146" s="77">
        <v>80.7347824</v>
      </c>
      <c r="D146" s="31">
        <v>2</v>
      </c>
      <c r="E146" s="103">
        <f>$AW$13*1000000000*('COVID-19'!D144/'COVID-19'!$D$195)*$AW$9/'COVID-19'!D144/1000</f>
        <v>2.3019625858850174E-4</v>
      </c>
      <c r="F146" s="103">
        <f>$AW$14*1000000000*('COVID-19'!D144/'COVID-19'!$D$195)*$AW$9/'COVID-19'!D144/1000</f>
        <v>3.0550880626326824E-4</v>
      </c>
      <c r="G146" s="103">
        <f>0.25*'COVID-19'!D144*1000*$AW$9/'COVID-19'!D144/1000/$AW$15</f>
        <v>2.1250000000000002E-4</v>
      </c>
      <c r="H146" s="103">
        <f>0.75*'COVID-19'!D144*1000*$AW$9/'COVID-19'!D144/1000/$AW$15</f>
        <v>6.3750000000000005E-4</v>
      </c>
      <c r="I146" s="73">
        <v>86.3</v>
      </c>
      <c r="J146" s="160">
        <f t="shared" si="52"/>
        <v>1.6436039844798728E-4</v>
      </c>
      <c r="K146" s="160">
        <f t="shared" si="49"/>
        <v>2.1813364576251146E-4</v>
      </c>
      <c r="L146" s="160">
        <f t="shared" si="50"/>
        <v>1.5172524907380001E-4</v>
      </c>
      <c r="M146" s="160">
        <f t="shared" si="51"/>
        <v>4.5517574722140009E-4</v>
      </c>
      <c r="N146" s="100">
        <f>J146*'COVID-19'!D144*1000*Hospital!$AI$3/1000</f>
        <v>3738.5103296998568</v>
      </c>
      <c r="O146" s="101">
        <f>K146*'COVID-19'!D144*1000*Hospital!$AI$3/1000</f>
        <v>4961.6263749586005</v>
      </c>
      <c r="P146" s="101">
        <f>L146*'COVID-19'!D144*1000*Hospital!$AI$3/1000</f>
        <v>3451.1136277038586</v>
      </c>
      <c r="Q146" s="101">
        <f>M146*'COVID-19'!D144*1000*Hospital!$AI$3/1000</f>
        <v>10353.340883111574</v>
      </c>
      <c r="R146" s="101">
        <f t="shared" si="53"/>
        <v>2878.6529538688897</v>
      </c>
      <c r="S146" s="101">
        <f t="shared" si="54"/>
        <v>3820.4523087181228</v>
      </c>
      <c r="T146" s="101">
        <f t="shared" si="55"/>
        <v>2657.3574933319715</v>
      </c>
      <c r="U146" s="101">
        <f t="shared" si="56"/>
        <v>7972.0724799959116</v>
      </c>
      <c r="V146" s="101">
        <f t="shared" si="57"/>
        <v>859.85737583096704</v>
      </c>
      <c r="W146" s="101">
        <f t="shared" si="58"/>
        <v>1141.1740662404782</v>
      </c>
      <c r="X146" s="101">
        <f t="shared" si="59"/>
        <v>793.75613437188747</v>
      </c>
      <c r="Y146" s="101">
        <f t="shared" si="60"/>
        <v>2381.2684031156618</v>
      </c>
      <c r="Z146" s="102">
        <f>$AW$13*1000000000*('COVID-19'!D144/'COVID-19'!$D$195)*$AW$11/'COVID-19'!D144/1000</f>
        <v>2.9338738839711009E-4</v>
      </c>
      <c r="AA146" s="103">
        <f>$AW$14*1000000000*('COVID-19'!D144/'COVID-19'!$D$195)*$AW$11/'COVID-19'!D144/1000</f>
        <v>3.8937396876691043E-4</v>
      </c>
      <c r="AB146" s="103">
        <f>0.25*'COVID-19'!D144*1000*$AW$11/'COVID-19'!D144/1000/$AW$15</f>
        <v>2.7083333333333327E-4</v>
      </c>
      <c r="AC146" s="103">
        <f>0.75*'COVID-19'!D144*1000*$AW$11/'COVID-19'!D144/1000/$AW$15</f>
        <v>8.1249999999999985E-4</v>
      </c>
      <c r="AD146" s="73">
        <v>80</v>
      </c>
      <c r="AE146" s="104">
        <f t="shared" si="61"/>
        <v>1.9418673390351351E-4</v>
      </c>
      <c r="AF146" s="103">
        <f t="shared" si="62"/>
        <v>2.5771816462523785E-4</v>
      </c>
      <c r="AG146" s="103">
        <f t="shared" si="63"/>
        <v>1.7925869519999995E-4</v>
      </c>
      <c r="AH146" s="103">
        <f t="shared" si="64"/>
        <v>5.3777608559999997E-4</v>
      </c>
      <c r="AI146" s="105">
        <f>AE146*'COVID-19'!D144*1000*Hospital!$AI$3/1000</f>
        <v>4416.9344771861161</v>
      </c>
      <c r="AJ146" s="101">
        <f>AF146*'COVID-19'!D144*1000*Hospital!$AI$3/1000</f>
        <v>5862.0083043157065</v>
      </c>
      <c r="AK146" s="101">
        <f>AG146*'COVID-19'!D144*1000*Hospital!$AI$3/1000</f>
        <v>4077.3841510599264</v>
      </c>
      <c r="AL146" s="101">
        <f>AH146*'COVID-19'!D144*1000*Hospital!$AI$3/1000</f>
        <v>12232.152453179782</v>
      </c>
      <c r="AM146" s="101">
        <f t="shared" si="65"/>
        <v>3931.0716846956434</v>
      </c>
      <c r="AN146" s="101">
        <f t="shared" si="66"/>
        <v>5217.1873908409789</v>
      </c>
      <c r="AO146" s="101">
        <f t="shared" si="67"/>
        <v>3628.8718944433344</v>
      </c>
      <c r="AP146" s="101">
        <f t="shared" si="68"/>
        <v>10886.615683330007</v>
      </c>
      <c r="AQ146" s="101">
        <f t="shared" si="48"/>
        <v>485.86279249047277</v>
      </c>
      <c r="AR146" s="101">
        <f t="shared" si="69"/>
        <v>644.82091347472772</v>
      </c>
      <c r="AS146" s="101">
        <f t="shared" si="70"/>
        <v>448.51225661659191</v>
      </c>
      <c r="AT146" s="101">
        <f t="shared" si="71"/>
        <v>1345.5367698497762</v>
      </c>
      <c r="AU146" s="74"/>
      <c r="AV146" s="31"/>
    </row>
    <row r="147" spans="1:48" ht="15">
      <c r="A147" s="2" t="s">
        <v>166</v>
      </c>
      <c r="B147" s="72">
        <v>0</v>
      </c>
      <c r="C147" s="77">
        <v>11.641591499999999</v>
      </c>
      <c r="D147" s="31">
        <v>2</v>
      </c>
      <c r="E147" s="103">
        <f>$AW$13*1000000000*('COVID-19'!D145/'COVID-19'!$D$195)*$AW$9/'COVID-19'!D145/1000</f>
        <v>2.301962585885018E-4</v>
      </c>
      <c r="F147" s="103">
        <f>$AW$14*1000000000*('COVID-19'!D145/'COVID-19'!$D$195)*$AW$9/'COVID-19'!D145/1000</f>
        <v>3.0550880626326813E-4</v>
      </c>
      <c r="G147" s="103">
        <f>0.25*'COVID-19'!D145*1000*$AW$9/'COVID-19'!D145/1000/$AW$15</f>
        <v>2.1250000000000002E-4</v>
      </c>
      <c r="H147" s="103">
        <f>0.75*'COVID-19'!D145*1000*$AW$9/'COVID-19'!D145/1000/$AW$15</f>
        <v>6.3749999999999994E-4</v>
      </c>
      <c r="I147" s="73">
        <v>86.3</v>
      </c>
      <c r="J147" s="160">
        <f t="shared" si="52"/>
        <v>2.7100299890372068E-5</v>
      </c>
      <c r="K147" s="160">
        <f t="shared" si="49"/>
        <v>3.5966615268427726E-5</v>
      </c>
      <c r="L147" s="160">
        <f t="shared" si="50"/>
        <v>2.5016973612062495E-5</v>
      </c>
      <c r="M147" s="160">
        <f t="shared" si="51"/>
        <v>7.5050920836187474E-5</v>
      </c>
      <c r="N147" s="100">
        <f>J147*'COVID-19'!D145*1000*Hospital!$AI$3/1000</f>
        <v>166.07662437414794</v>
      </c>
      <c r="O147" s="101">
        <f>K147*'COVID-19'!D145*1000*Hospital!$AI$3/1000</f>
        <v>220.41136364200423</v>
      </c>
      <c r="P147" s="101">
        <f>L147*'COVID-19'!D145*1000*Hospital!$AI$3/1000</f>
        <v>153.3095407193087</v>
      </c>
      <c r="Q147" s="101">
        <f>M147*'COVID-19'!D145*1000*Hospital!$AI$3/1000</f>
        <v>459.92862215792604</v>
      </c>
      <c r="R147" s="101">
        <f t="shared" si="53"/>
        <v>127.87900076809392</v>
      </c>
      <c r="S147" s="101">
        <f t="shared" si="54"/>
        <v>169.71675000434325</v>
      </c>
      <c r="T147" s="101">
        <f t="shared" si="55"/>
        <v>118.04834635386769</v>
      </c>
      <c r="U147" s="101">
        <f t="shared" si="56"/>
        <v>354.14503906160303</v>
      </c>
      <c r="V147" s="101">
        <f t="shared" si="57"/>
        <v>38.197623606054023</v>
      </c>
      <c r="W147" s="101">
        <f t="shared" si="58"/>
        <v>50.694613637660979</v>
      </c>
      <c r="X147" s="101">
        <f t="shared" si="59"/>
        <v>35.261194365441</v>
      </c>
      <c r="Y147" s="101">
        <f t="shared" si="60"/>
        <v>105.78358309632299</v>
      </c>
      <c r="Z147" s="102">
        <f>$AW$13*1000000000*('COVID-19'!D145/'COVID-19'!$D$195)*$AW$11/'COVID-19'!D145/1000</f>
        <v>2.9338738839711009E-4</v>
      </c>
      <c r="AA147" s="103">
        <f>$AW$14*1000000000*('COVID-19'!D145/'COVID-19'!$D$195)*$AW$11/'COVID-19'!D145/1000</f>
        <v>3.8937396876691032E-4</v>
      </c>
      <c r="AB147" s="103">
        <f>0.25*'COVID-19'!D145*1000*$AW$11/'COVID-19'!D145/1000/$AW$15</f>
        <v>2.7083333333333327E-4</v>
      </c>
      <c r="AC147" s="103">
        <f>0.75*'COVID-19'!D145*1000*$AW$11/'COVID-19'!D145/1000/$AW$15</f>
        <v>8.1249999999999985E-4</v>
      </c>
      <c r="AD147" s="73">
        <v>80</v>
      </c>
      <c r="AE147" s="104">
        <f t="shared" si="61"/>
        <v>3.2018167230121716E-5</v>
      </c>
      <c r="AF147" s="103">
        <f t="shared" si="62"/>
        <v>4.2493444981215586E-5</v>
      </c>
      <c r="AG147" s="103">
        <f t="shared" si="63"/>
        <v>2.9556781583333318E-5</v>
      </c>
      <c r="AH147" s="103">
        <f t="shared" si="64"/>
        <v>8.8670344749999967E-5</v>
      </c>
      <c r="AI147" s="105">
        <f>AE147*'COVID-19'!D145*1000*Hospital!$AI$3/1000</f>
        <v>196.21440182345418</v>
      </c>
      <c r="AJ147" s="101">
        <f>AF147*'COVID-19'!D145*1000*Hospital!$AI$3/1000</f>
        <v>260.40921794433956</v>
      </c>
      <c r="AK147" s="101">
        <f>AG147*'COVID-19'!D145*1000*Hospital!$AI$3/1000</f>
        <v>181.13048684261582</v>
      </c>
      <c r="AL147" s="101">
        <f>AH147*'COVID-19'!D145*1000*Hospital!$AI$3/1000</f>
        <v>543.39146052784747</v>
      </c>
      <c r="AM147" s="101">
        <f t="shared" si="65"/>
        <v>174.63081762287425</v>
      </c>
      <c r="AN147" s="101">
        <f t="shared" si="66"/>
        <v>231.76420397046223</v>
      </c>
      <c r="AO147" s="101">
        <f t="shared" si="67"/>
        <v>161.20613328992806</v>
      </c>
      <c r="AP147" s="101">
        <f t="shared" si="68"/>
        <v>483.61839986978424</v>
      </c>
      <c r="AQ147" s="101">
        <f t="shared" si="48"/>
        <v>21.583584200579963</v>
      </c>
      <c r="AR147" s="101">
        <f t="shared" si="69"/>
        <v>28.645013973877354</v>
      </c>
      <c r="AS147" s="101">
        <f t="shared" si="70"/>
        <v>19.924353552687741</v>
      </c>
      <c r="AT147" s="101">
        <f t="shared" si="71"/>
        <v>59.773060658063223</v>
      </c>
      <c r="AU147" s="74"/>
      <c r="AV147" s="31"/>
    </row>
    <row r="148" spans="1:48" ht="15">
      <c r="A148" s="14" t="s">
        <v>167</v>
      </c>
      <c r="B148" s="72">
        <v>0</v>
      </c>
      <c r="C148" s="77">
        <v>2.9299999999999999E-7</v>
      </c>
      <c r="D148" s="31">
        <v>2</v>
      </c>
      <c r="E148" s="103">
        <f>$AW$13*1000000000*('COVID-19'!D146/'COVID-19'!$D$195)*$AW$9/'COVID-19'!D146/1000</f>
        <v>2.301962585885018E-4</v>
      </c>
      <c r="F148" s="103">
        <f>$AW$14*1000000000*('COVID-19'!D146/'COVID-19'!$D$195)*$AW$9/'COVID-19'!D146/1000</f>
        <v>3.0550880626326824E-4</v>
      </c>
      <c r="G148" s="103">
        <f>0.25*'COVID-19'!D146*1000*$AW$9/'COVID-19'!D146/1000/$AW$15</f>
        <v>2.1250000000000002E-4</v>
      </c>
      <c r="H148" s="103">
        <f>0.75*'COVID-19'!D146*1000*$AW$9/'COVID-19'!D146/1000/$AW$15</f>
        <v>6.3750000000000005E-4</v>
      </c>
      <c r="I148" s="73">
        <v>86.3</v>
      </c>
      <c r="J148" s="160">
        <f t="shared" si="52"/>
        <v>3.973188005309499E-6</v>
      </c>
      <c r="K148" s="160">
        <f t="shared" si="49"/>
        <v>5.2730827686105224E-6</v>
      </c>
      <c r="L148" s="160">
        <f t="shared" si="50"/>
        <v>3.6677505373253753E-6</v>
      </c>
      <c r="M148" s="160">
        <f t="shared" si="51"/>
        <v>1.1003251611976125E-5</v>
      </c>
      <c r="N148" s="100">
        <f>J148*'COVID-19'!D146*1000*Hospital!$AI$3/1000</f>
        <v>6.8313597590388859</v>
      </c>
      <c r="O148" s="101">
        <f>K148*'COVID-19'!D146*1000*Hospital!$AI$3/1000</f>
        <v>9.06635311075879</v>
      </c>
      <c r="P148" s="101">
        <f>L148*'COVID-19'!D146*1000*Hospital!$AI$3/1000</f>
        <v>6.3062013157683587</v>
      </c>
      <c r="Q148" s="101">
        <f>M148*'COVID-19'!D146*1000*Hospital!$AI$3/1000</f>
        <v>18.918603947305073</v>
      </c>
      <c r="R148" s="101">
        <f t="shared" si="53"/>
        <v>5.2601470144599425</v>
      </c>
      <c r="S148" s="101">
        <f t="shared" si="54"/>
        <v>6.9810918952842682</v>
      </c>
      <c r="T148" s="101">
        <f t="shared" si="55"/>
        <v>4.8557750131416357</v>
      </c>
      <c r="U148" s="101">
        <f t="shared" si="56"/>
        <v>14.567325039424906</v>
      </c>
      <c r="V148" s="101">
        <f t="shared" si="57"/>
        <v>1.5712127445789437</v>
      </c>
      <c r="W148" s="101">
        <f t="shared" si="58"/>
        <v>2.0852612154745218</v>
      </c>
      <c r="X148" s="101">
        <f t="shared" si="59"/>
        <v>1.4504263026267226</v>
      </c>
      <c r="Y148" s="101">
        <f t="shared" si="60"/>
        <v>4.3512789078801664</v>
      </c>
      <c r="Z148" s="102">
        <f>$AW$13*1000000000*('COVID-19'!D146/'COVID-19'!$D$195)*$AW$11/'COVID-19'!D146/1000</f>
        <v>2.9338738839711003E-4</v>
      </c>
      <c r="AA148" s="103">
        <f>$AW$14*1000000000*('COVID-19'!D146/'COVID-19'!$D$195)*$AW$11/'COVID-19'!D146/1000</f>
        <v>3.8937396876691043E-4</v>
      </c>
      <c r="AB148" s="103">
        <f>0.25*'COVID-19'!D146*1000*$AW$11/'COVID-19'!D146/1000/$AW$15</f>
        <v>2.7083333333333327E-4</v>
      </c>
      <c r="AC148" s="103">
        <f>0.75*'COVID-19'!D146*1000*$AW$11/'COVID-19'!D146/1000/$AW$15</f>
        <v>8.1249999999999985E-4</v>
      </c>
      <c r="AD148" s="73">
        <v>80</v>
      </c>
      <c r="AE148" s="104">
        <f t="shared" si="61"/>
        <v>4.6941989020537988E-6</v>
      </c>
      <c r="AF148" s="103">
        <f t="shared" si="62"/>
        <v>6.2299844129631496E-6</v>
      </c>
      <c r="AG148" s="103">
        <f t="shared" si="63"/>
        <v>4.3333339681666656E-6</v>
      </c>
      <c r="AH148" s="103">
        <f t="shared" si="64"/>
        <v>1.3000001904499998E-5</v>
      </c>
      <c r="AI148" s="105">
        <f>AE148*'COVID-19'!D146*1000*Hospital!$AI$3/1000</f>
        <v>8.0710405441579063</v>
      </c>
      <c r="AJ148" s="101">
        <f>AF148*'COVID-19'!D146*1000*Hospital!$AI$3/1000</f>
        <v>10.711616153396879</v>
      </c>
      <c r="AK148" s="101">
        <f>AG148*'COVID-19'!D146*1000*Hospital!$AI$3/1000</f>
        <v>7.450582064843446</v>
      </c>
      <c r="AL148" s="101">
        <f>AH148*'COVID-19'!D146*1000*Hospital!$AI$3/1000</f>
        <v>22.351746194530335</v>
      </c>
      <c r="AM148" s="101">
        <f t="shared" si="65"/>
        <v>7.1832260843005358</v>
      </c>
      <c r="AN148" s="101">
        <f t="shared" si="66"/>
        <v>9.533338376523222</v>
      </c>
      <c r="AO148" s="101">
        <f t="shared" si="67"/>
        <v>6.6310180377106667</v>
      </c>
      <c r="AP148" s="101">
        <f t="shared" si="68"/>
        <v>19.893054113131999</v>
      </c>
      <c r="AQ148" s="101">
        <f t="shared" si="48"/>
        <v>0.88781445985736962</v>
      </c>
      <c r="AR148" s="101">
        <f t="shared" si="69"/>
        <v>1.1782777768736568</v>
      </c>
      <c r="AS148" s="101">
        <f t="shared" si="70"/>
        <v>0.81956402713277909</v>
      </c>
      <c r="AT148" s="101">
        <f t="shared" si="71"/>
        <v>2.4586920813983371</v>
      </c>
      <c r="AU148" s="74"/>
      <c r="AV148" s="31"/>
    </row>
    <row r="149" spans="1:48" ht="15">
      <c r="A149" s="2" t="s">
        <v>168</v>
      </c>
      <c r="B149" s="72">
        <v>0</v>
      </c>
      <c r="C149" s="77">
        <v>2.2431209999999999</v>
      </c>
      <c r="D149" s="31">
        <v>2</v>
      </c>
      <c r="E149" s="103">
        <f>$AW$13*1000000000*('COVID-19'!D147/'COVID-19'!$D$195)*$AW$9/'COVID-19'!D147/1000</f>
        <v>2.301962585885018E-4</v>
      </c>
      <c r="F149" s="103">
        <f>$AW$14*1000000000*('COVID-19'!D147/'COVID-19'!$D$195)*$AW$9/'COVID-19'!D147/1000</f>
        <v>3.0550880626326824E-4</v>
      </c>
      <c r="G149" s="103">
        <f>0.25*'COVID-19'!D147*1000*$AW$9/'COVID-19'!D147/1000/$AW$15</f>
        <v>2.1250000000000002E-4</v>
      </c>
      <c r="H149" s="103">
        <f>0.75*'COVID-19'!D147*1000*$AW$9/'COVID-19'!D147/1000/$AW$15</f>
        <v>6.3750000000000005E-4</v>
      </c>
      <c r="I149" s="73">
        <v>86.3</v>
      </c>
      <c r="J149" s="160">
        <f t="shared" si="52"/>
        <v>8.4293574962375488E-6</v>
      </c>
      <c r="K149" s="160">
        <f t="shared" si="49"/>
        <v>1.1187162476195421E-5</v>
      </c>
      <c r="L149" s="160">
        <f t="shared" si="50"/>
        <v>7.7813535238750001E-6</v>
      </c>
      <c r="M149" s="160">
        <f t="shared" si="51"/>
        <v>2.3344060571624999E-5</v>
      </c>
      <c r="N149" s="100">
        <f>J149*'COVID-19'!D147*1000*Hospital!$AI$3/1000</f>
        <v>14.595576309574202</v>
      </c>
      <c r="O149" s="101">
        <f>K149*'COVID-19'!D147*1000*Hospital!$AI$3/1000</f>
        <v>19.370762680524216</v>
      </c>
      <c r="P149" s="101">
        <f>L149*'COVID-19'!D147*1000*Hospital!$AI$3/1000</f>
        <v>13.473546376480678</v>
      </c>
      <c r="Q149" s="101">
        <f>M149*'COVID-19'!D147*1000*Hospital!$AI$3/1000</f>
        <v>40.420639129442037</v>
      </c>
      <c r="R149" s="101">
        <f t="shared" si="53"/>
        <v>11.238593758372135</v>
      </c>
      <c r="S149" s="101">
        <f t="shared" si="54"/>
        <v>14.915487264003646</v>
      </c>
      <c r="T149" s="101">
        <f t="shared" si="55"/>
        <v>10.374630709890123</v>
      </c>
      <c r="U149" s="101">
        <f t="shared" si="56"/>
        <v>31.123892129670367</v>
      </c>
      <c r="V149" s="101">
        <f t="shared" si="57"/>
        <v>3.3569825512020661</v>
      </c>
      <c r="W149" s="101">
        <f t="shared" si="58"/>
        <v>4.4552754165205695</v>
      </c>
      <c r="X149" s="101">
        <f t="shared" si="59"/>
        <v>3.0989156665905564</v>
      </c>
      <c r="Y149" s="101">
        <f t="shared" si="60"/>
        <v>9.2967469997716687</v>
      </c>
      <c r="Z149" s="102">
        <f>$AW$13*1000000000*('COVID-19'!D147/'COVID-19'!$D$195)*$AW$11/'COVID-19'!D147/1000</f>
        <v>2.9338738839711009E-4</v>
      </c>
      <c r="AA149" s="103">
        <f>$AW$14*1000000000*('COVID-19'!D147/'COVID-19'!$D$195)*$AW$11/'COVID-19'!D147/1000</f>
        <v>3.8937396876691048E-4</v>
      </c>
      <c r="AB149" s="103">
        <f>0.25*'COVID-19'!D147*1000*$AW$11/'COVID-19'!D147/1000/$AW$15</f>
        <v>2.7083333333333332E-4</v>
      </c>
      <c r="AC149" s="103">
        <f>0.75*'COVID-19'!D147*1000*$AW$11/'COVID-19'!D147/1000/$AW$15</f>
        <v>8.1249999999999996E-4</v>
      </c>
      <c r="AD149" s="73">
        <v>80</v>
      </c>
      <c r="AE149" s="104">
        <f t="shared" si="61"/>
        <v>9.9590255107434716E-6</v>
      </c>
      <c r="AF149" s="103">
        <f t="shared" si="62"/>
        <v>1.3217286909825776E-5</v>
      </c>
      <c r="AG149" s="103">
        <f t="shared" si="63"/>
        <v>9.1934288333333335E-6</v>
      </c>
      <c r="AH149" s="103">
        <f t="shared" si="64"/>
        <v>2.7580286499999997E-5</v>
      </c>
      <c r="AI149" s="105">
        <f>AE149*'COVID-19'!D147*1000*Hospital!$AI$3/1000</f>
        <v>17.244222572827532</v>
      </c>
      <c r="AJ149" s="101">
        <f>AF149*'COVID-19'!D147*1000*Hospital!$AI$3/1000</f>
        <v>22.885957771278012</v>
      </c>
      <c r="AK149" s="101">
        <f>AG149*'COVID-19'!D147*1000*Hospital!$AI$3/1000</f>
        <v>15.918578864812563</v>
      </c>
      <c r="AL149" s="101">
        <f>AH149*'COVID-19'!D147*1000*Hospital!$AI$3/1000</f>
        <v>47.755736594437685</v>
      </c>
      <c r="AM149" s="101">
        <f t="shared" si="65"/>
        <v>15.347358089816503</v>
      </c>
      <c r="AN149" s="101">
        <f t="shared" si="66"/>
        <v>20.36850241643743</v>
      </c>
      <c r="AO149" s="101">
        <f t="shared" si="67"/>
        <v>14.16753518968318</v>
      </c>
      <c r="AP149" s="101">
        <f t="shared" si="68"/>
        <v>42.502605569049535</v>
      </c>
      <c r="AQ149" s="101">
        <f t="shared" si="48"/>
        <v>1.8968644830110284</v>
      </c>
      <c r="AR149" s="101">
        <f t="shared" si="69"/>
        <v>2.5174553548405814</v>
      </c>
      <c r="AS149" s="101">
        <f t="shared" si="70"/>
        <v>1.7510436751293819</v>
      </c>
      <c r="AT149" s="101">
        <f t="shared" si="71"/>
        <v>5.2531310253881456</v>
      </c>
      <c r="AU149" s="74"/>
      <c r="AV149" s="31"/>
    </row>
    <row r="150" spans="1:48" ht="15">
      <c r="A150" s="2" t="s">
        <v>169</v>
      </c>
      <c r="B150" s="72">
        <v>0</v>
      </c>
      <c r="C150" s="77">
        <v>1.8899999999999999E-4</v>
      </c>
      <c r="D150" s="31">
        <v>2</v>
      </c>
      <c r="E150" s="103">
        <f>$AW$13*1000000000*('COVID-19'!D148/'COVID-19'!$D$195)*$AW$9/'COVID-19'!D148/1000</f>
        <v>2.3019625858850177E-4</v>
      </c>
      <c r="F150" s="103">
        <f>$AW$14*1000000000*('COVID-19'!D148/'COVID-19'!$D$195)*$AW$9/'COVID-19'!D148/1000</f>
        <v>3.0550880626326824E-4</v>
      </c>
      <c r="G150" s="103">
        <f>0.25*'COVID-19'!D148*1000*$AW$9/'COVID-19'!D148/1000/$AW$15</f>
        <v>2.1250000000000002E-4</v>
      </c>
      <c r="H150" s="103">
        <f>0.75*'COVID-19'!D148*1000*$AW$9/'COVID-19'!D148/1000/$AW$15</f>
        <v>6.3750000000000005E-4</v>
      </c>
      <c r="I150" s="73">
        <v>86.3</v>
      </c>
      <c r="J150" s="160">
        <f t="shared" si="52"/>
        <v>3.9735628894490366E-6</v>
      </c>
      <c r="K150" s="160">
        <f t="shared" si="49"/>
        <v>5.2735803023526424E-6</v>
      </c>
      <c r="L150" s="160">
        <f t="shared" si="50"/>
        <v>3.6680966023750004E-6</v>
      </c>
      <c r="M150" s="160">
        <f t="shared" si="51"/>
        <v>1.1004289807125002E-5</v>
      </c>
      <c r="N150" s="100">
        <f>J150*'COVID-19'!D148*1000*Hospital!$AI$3/1000</f>
        <v>2.1380951486995294</v>
      </c>
      <c r="O150" s="101">
        <f>K150*'COVID-19'!D148*1000*Hospital!$AI$3/1000</f>
        <v>2.8376086586365821</v>
      </c>
      <c r="P150" s="101">
        <f>L150*'COVID-19'!D148*1000*Hospital!$AI$3/1000</f>
        <v>1.9737298159603733</v>
      </c>
      <c r="Q150" s="101">
        <f>M150*'COVID-19'!D148*1000*Hospital!$AI$3/1000</f>
        <v>5.9211894478811198</v>
      </c>
      <c r="R150" s="101">
        <f t="shared" si="53"/>
        <v>1.6463332644986377</v>
      </c>
      <c r="S150" s="101">
        <f t="shared" si="54"/>
        <v>2.1849586671501684</v>
      </c>
      <c r="T150" s="101">
        <f t="shared" si="55"/>
        <v>1.5197719582894873</v>
      </c>
      <c r="U150" s="101">
        <f t="shared" si="56"/>
        <v>4.5593158748684628</v>
      </c>
      <c r="V150" s="101">
        <f t="shared" si="57"/>
        <v>0.49176188420089173</v>
      </c>
      <c r="W150" s="101">
        <f t="shared" si="58"/>
        <v>0.65264999148641389</v>
      </c>
      <c r="X150" s="101">
        <f t="shared" si="59"/>
        <v>0.45395785767088592</v>
      </c>
      <c r="Y150" s="101">
        <f t="shared" si="60"/>
        <v>1.3618735730126577</v>
      </c>
      <c r="Z150" s="102">
        <f>$AW$13*1000000000*('COVID-19'!D148/'COVID-19'!$D$195)*$AW$11/'COVID-19'!D148/1000</f>
        <v>2.9338738839711009E-4</v>
      </c>
      <c r="AA150" s="103">
        <f>$AW$14*1000000000*('COVID-19'!D148/'COVID-19'!$D$195)*$AW$11/'COVID-19'!D148/1000</f>
        <v>3.8937396876691043E-4</v>
      </c>
      <c r="AB150" s="103">
        <f>0.25*'COVID-19'!D148*1000*$AW$11/'COVID-19'!D148/1000/$AW$15</f>
        <v>2.7083333333333327E-4</v>
      </c>
      <c r="AC150" s="103">
        <f>0.75*'COVID-19'!D148*1000*$AW$11/'COVID-19'!D148/1000/$AW$15</f>
        <v>8.1249999999999985E-4</v>
      </c>
      <c r="AD150" s="73">
        <v>80</v>
      </c>
      <c r="AE150" s="104">
        <f t="shared" si="61"/>
        <v>4.6946418160850175E-6</v>
      </c>
      <c r="AF150" s="103">
        <f t="shared" si="62"/>
        <v>6.2305722337113422E-6</v>
      </c>
      <c r="AG150" s="103">
        <f t="shared" si="63"/>
        <v>4.3337428333333324E-6</v>
      </c>
      <c r="AH150" s="103">
        <f t="shared" si="64"/>
        <v>1.3001228499999998E-5</v>
      </c>
      <c r="AI150" s="105">
        <f>AE150*'COVID-19'!D148*1000*Hospital!$AI$3/1000</f>
        <v>2.5260933754203418</v>
      </c>
      <c r="AJ150" s="101">
        <f>AF150*'COVID-19'!D148*1000*Hospital!$AI$3/1000</f>
        <v>3.3525469804172006</v>
      </c>
      <c r="AK150" s="101">
        <f>AG150*'COVID-19'!D148*1000*Hospital!$AI$3/1000</f>
        <v>2.3319008118042253</v>
      </c>
      <c r="AL150" s="101">
        <f>AH150*'COVID-19'!D148*1000*Hospital!$AI$3/1000</f>
        <v>6.9957024354126771</v>
      </c>
      <c r="AM150" s="101">
        <f t="shared" si="65"/>
        <v>2.2482231041241043</v>
      </c>
      <c r="AN150" s="101">
        <f t="shared" si="66"/>
        <v>2.9837668125713082</v>
      </c>
      <c r="AO150" s="101">
        <f t="shared" si="67"/>
        <v>2.0753917225057608</v>
      </c>
      <c r="AP150" s="101">
        <f t="shared" si="68"/>
        <v>6.2261751675172832</v>
      </c>
      <c r="AQ150" s="101">
        <f t="shared" si="48"/>
        <v>0.27787027129623759</v>
      </c>
      <c r="AR150" s="101">
        <f t="shared" si="69"/>
        <v>0.36878016784589207</v>
      </c>
      <c r="AS150" s="101">
        <f t="shared" si="70"/>
        <v>0.25650908929846478</v>
      </c>
      <c r="AT150" s="101">
        <f t="shared" si="71"/>
        <v>0.7695272678953945</v>
      </c>
      <c r="AU150" s="74"/>
      <c r="AV150" s="31"/>
    </row>
    <row r="151" spans="1:48" ht="15">
      <c r="A151" s="2" t="s">
        <v>170</v>
      </c>
      <c r="B151" s="72">
        <v>0</v>
      </c>
      <c r="C151" s="77">
        <v>9.4399999999999994E-6</v>
      </c>
      <c r="D151" s="31">
        <v>2</v>
      </c>
      <c r="E151" s="103">
        <f>$AW$13*1000000000*('COVID-19'!D149/'COVID-19'!$D$195)*$AW$9/'COVID-19'!D149/1000</f>
        <v>2.3019625858850177E-4</v>
      </c>
      <c r="F151" s="103">
        <f>$AW$14*1000000000*('COVID-19'!D149/'COVID-19'!$D$195)*$AW$9/'COVID-19'!D149/1000</f>
        <v>3.0550880626326819E-4</v>
      </c>
      <c r="G151" s="103">
        <f>0.25*'COVID-19'!D149*1000*$AW$9/'COVID-19'!D149/1000/$AW$15</f>
        <v>2.1250000000000002E-4</v>
      </c>
      <c r="H151" s="103">
        <f>0.75*'COVID-19'!D149*1000*$AW$9/'COVID-19'!D149/1000/$AW$15</f>
        <v>6.3750000000000005E-4</v>
      </c>
      <c r="I151" s="73">
        <v>86.3</v>
      </c>
      <c r="J151" s="160">
        <f t="shared" si="52"/>
        <v>3.9732061766821782E-6</v>
      </c>
      <c r="K151" s="160">
        <f t="shared" si="49"/>
        <v>5.273106885051031E-6</v>
      </c>
      <c r="L151" s="160">
        <f t="shared" si="50"/>
        <v>3.6677673117800004E-6</v>
      </c>
      <c r="M151" s="160">
        <f t="shared" si="51"/>
        <v>1.1003301935340001E-5</v>
      </c>
      <c r="N151" s="100">
        <f>J151*'COVID-19'!D149*1000*Hospital!$AI$3/1000</f>
        <v>45.937601445415979</v>
      </c>
      <c r="O151" s="101">
        <f>K151*'COVID-19'!D149*1000*Hospital!$AI$3/1000</f>
        <v>60.966854397379997</v>
      </c>
      <c r="P151" s="101">
        <f>L151*'COVID-19'!D149*1000*Hospital!$AI$3/1000</f>
        <v>42.406164057605125</v>
      </c>
      <c r="Q151" s="101">
        <f>M151*'COVID-19'!D149*1000*Hospital!$AI$3/1000</f>
        <v>127.21849217281537</v>
      </c>
      <c r="R151" s="101">
        <f t="shared" si="53"/>
        <v>35.371953112970303</v>
      </c>
      <c r="S151" s="101">
        <f t="shared" si="54"/>
        <v>46.944477885982593</v>
      </c>
      <c r="T151" s="101">
        <f t="shared" si="55"/>
        <v>32.652746324355945</v>
      </c>
      <c r="U151" s="101">
        <f t="shared" si="56"/>
        <v>97.958238973067836</v>
      </c>
      <c r="V151" s="101">
        <f t="shared" si="57"/>
        <v>10.565648332445676</v>
      </c>
      <c r="W151" s="101">
        <f t="shared" si="58"/>
        <v>14.022376511397399</v>
      </c>
      <c r="X151" s="101">
        <f t="shared" si="59"/>
        <v>9.7534177332491794</v>
      </c>
      <c r="Y151" s="101">
        <f t="shared" si="60"/>
        <v>29.260253199747535</v>
      </c>
      <c r="Z151" s="102">
        <f>$AW$13*1000000000*('COVID-19'!D149/'COVID-19'!$D$195)*$AW$11/'COVID-19'!D149/1000</f>
        <v>2.9338738839711009E-4</v>
      </c>
      <c r="AA151" s="103">
        <f>$AW$14*1000000000*('COVID-19'!D149/'COVID-19'!$D$195)*$AW$11/'COVID-19'!D149/1000</f>
        <v>3.8937396876691037E-4</v>
      </c>
      <c r="AB151" s="103">
        <f>0.25*'COVID-19'!D149*1000*$AW$11/'COVID-19'!D149/1000/$AW$15</f>
        <v>2.7083333333333327E-4</v>
      </c>
      <c r="AC151" s="103">
        <f>0.75*'COVID-19'!D149*1000*$AW$11/'COVID-19'!D149/1000/$AW$15</f>
        <v>8.1249999999999996E-4</v>
      </c>
      <c r="AD151" s="73">
        <v>80</v>
      </c>
      <c r="AE151" s="104">
        <f t="shared" si="61"/>
        <v>4.6942203709693334E-6</v>
      </c>
      <c r="AF151" s="103">
        <f t="shared" si="62"/>
        <v>6.2300129057926883E-6</v>
      </c>
      <c r="AG151" s="103">
        <f t="shared" si="63"/>
        <v>4.3333537866666655E-6</v>
      </c>
      <c r="AH151" s="103">
        <f t="shared" si="64"/>
        <v>1.300006136E-5</v>
      </c>
      <c r="AI151" s="105">
        <f>AE151*'COVID-19'!D149*1000*Hospital!$AI$3/1000</f>
        <v>54.273857159512673</v>
      </c>
      <c r="AJ151" s="101">
        <f>AF151*'COVID-19'!D149*1000*Hospital!$AI$3/1000</f>
        <v>72.03045528965896</v>
      </c>
      <c r="AK151" s="101">
        <f>AG151*'COVID-19'!D149*1000*Hospital!$AI$3/1000</f>
        <v>50.101572966974885</v>
      </c>
      <c r="AL151" s="101">
        <f>AH151*'COVID-19'!D149*1000*Hospital!$AI$3/1000</f>
        <v>150.30471890092468</v>
      </c>
      <c r="AM151" s="101">
        <f t="shared" si="65"/>
        <v>48.303732871966275</v>
      </c>
      <c r="AN151" s="101">
        <f t="shared" si="66"/>
        <v>64.107105207796479</v>
      </c>
      <c r="AO151" s="101">
        <f t="shared" si="67"/>
        <v>44.590399940607647</v>
      </c>
      <c r="AP151" s="101">
        <f t="shared" si="68"/>
        <v>133.77119982182296</v>
      </c>
      <c r="AQ151" s="101">
        <f t="shared" ref="AQ151:AQ196" si="72">AI151*$AW$19/100</f>
        <v>5.970124287546394</v>
      </c>
      <c r="AR151" s="101">
        <f t="shared" si="69"/>
        <v>7.9233500818624858</v>
      </c>
      <c r="AS151" s="101">
        <f t="shared" si="70"/>
        <v>5.5111730263672367</v>
      </c>
      <c r="AT151" s="101">
        <f t="shared" si="71"/>
        <v>16.533519079101715</v>
      </c>
      <c r="AU151" s="74"/>
      <c r="AV151" s="31"/>
    </row>
    <row r="152" spans="1:48" ht="15">
      <c r="A152" s="2" t="s">
        <v>171</v>
      </c>
      <c r="B152" s="72">
        <f>[1]Supplement!B7/[1]Supplement!$B$13*100</f>
        <v>0.57535330288755437</v>
      </c>
      <c r="C152" s="77">
        <v>25.512732900000003</v>
      </c>
      <c r="D152" s="31">
        <v>2</v>
      </c>
      <c r="E152" s="103">
        <f>$AW$13*1000000000*('COVID-19'!D150/'COVID-19'!$D$195)*$AW$9/'COVID-19'!D150/1000</f>
        <v>2.3019625858850174E-4</v>
      </c>
      <c r="F152" s="103">
        <f>$AW$14*1000000000*('COVID-19'!D150/'COVID-19'!$D$195)*$AW$9/'COVID-19'!D150/1000</f>
        <v>3.0550880626326813E-4</v>
      </c>
      <c r="G152" s="103">
        <f>0.25*'COVID-19'!D150*1000*$AW$9/'COVID-19'!D150/1000/$AW$15</f>
        <v>2.1250000000000002E-4</v>
      </c>
      <c r="H152" s="103">
        <f>0.75*'COVID-19'!D150*1000*$AW$9/'COVID-19'!D150/1000/$AW$15</f>
        <v>6.3750000000000015E-4</v>
      </c>
      <c r="I152" s="73">
        <v>86.3</v>
      </c>
      <c r="J152" s="160">
        <f t="shared" si="52"/>
        <v>5.4656622168586846E-5</v>
      </c>
      <c r="K152" s="160">
        <f t="shared" si="49"/>
        <v>7.2538448259304217E-5</v>
      </c>
      <c r="L152" s="160">
        <f t="shared" si="50"/>
        <v>5.0454913046987505E-5</v>
      </c>
      <c r="M152" s="160">
        <f t="shared" si="51"/>
        <v>1.5136473914096252E-4</v>
      </c>
      <c r="N152" s="100">
        <f>J152*'COVID-19'!D150*1000*Hospital!$AI$3/1000</f>
        <v>4793.7470695996462</v>
      </c>
      <c r="O152" s="101">
        <f>K152*'COVID-19'!D150*1000*Hospital!$AI$3/1000</f>
        <v>6362.1014248516585</v>
      </c>
      <c r="P152" s="101">
        <f>L152*'COVID-19'!D150*1000*Hospital!$AI$3/1000</f>
        <v>4425.2294044053042</v>
      </c>
      <c r="Q152" s="101">
        <f>M152*'COVID-19'!D150*1000*Hospital!$AI$3/1000</f>
        <v>13275.688213215913</v>
      </c>
      <c r="R152" s="101">
        <f t="shared" si="53"/>
        <v>3691.1852435917272</v>
      </c>
      <c r="S152" s="101">
        <f t="shared" si="54"/>
        <v>4898.818097135777</v>
      </c>
      <c r="T152" s="101">
        <f t="shared" si="55"/>
        <v>3407.4266413920845</v>
      </c>
      <c r="U152" s="101">
        <f t="shared" si="56"/>
        <v>10222.279924176253</v>
      </c>
      <c r="V152" s="101">
        <f t="shared" si="57"/>
        <v>1102.5618260079186</v>
      </c>
      <c r="W152" s="101">
        <f t="shared" si="58"/>
        <v>1463.2833277158816</v>
      </c>
      <c r="X152" s="101">
        <f t="shared" si="59"/>
        <v>1017.80276301322</v>
      </c>
      <c r="Y152" s="101">
        <f t="shared" si="60"/>
        <v>3053.4082890396598</v>
      </c>
      <c r="Z152" s="102">
        <f>$AW$13*1000000000*('COVID-19'!D150/'COVID-19'!$D$195)*$AW$11/'COVID-19'!D150/1000</f>
        <v>2.9338738839711003E-4</v>
      </c>
      <c r="AA152" s="103">
        <f>$AW$14*1000000000*('COVID-19'!D150/'COVID-19'!$D$195)*$AW$11/'COVID-19'!D150/1000</f>
        <v>3.8937396876691032E-4</v>
      </c>
      <c r="AB152" s="103">
        <f>0.25*'COVID-19'!D150*1000*$AW$11/'COVID-19'!D150/1000/$AW$15</f>
        <v>2.7083333333333332E-4</v>
      </c>
      <c r="AC152" s="103">
        <f>0.75*'COVID-19'!D150*1000*$AW$11/'COVID-19'!D150/1000/$AW$15</f>
        <v>8.1249999999999996E-4</v>
      </c>
      <c r="AD152" s="73">
        <v>80</v>
      </c>
      <c r="AE152" s="104">
        <f t="shared" si="61"/>
        <v>6.4575110825585983E-5</v>
      </c>
      <c r="AF152" s="103">
        <f t="shared" si="62"/>
        <v>8.5701936007175587E-5</v>
      </c>
      <c r="AG152" s="103">
        <f t="shared" si="63"/>
        <v>5.9610921283333347E-5</v>
      </c>
      <c r="AH152" s="103">
        <f t="shared" si="64"/>
        <v>1.7883276385000001E-4</v>
      </c>
      <c r="AI152" s="105">
        <f>AE152*'COVID-19'!D150*1000*Hospital!$AI$3/1000</f>
        <v>5663.664090590999</v>
      </c>
      <c r="AJ152" s="101">
        <f>AF152*'COVID-19'!D150*1000*Hospital!$AI$3/1000</f>
        <v>7516.6263170491957</v>
      </c>
      <c r="AK152" s="101">
        <f>AG152*'COVID-19'!D150*1000*Hospital!$AI$3/1000</f>
        <v>5228.2718521590414</v>
      </c>
      <c r="AL152" s="101">
        <f>AH152*'COVID-19'!D150*1000*Hospital!$AI$3/1000</f>
        <v>15684.815556477119</v>
      </c>
      <c r="AM152" s="101">
        <f t="shared" si="65"/>
        <v>5040.6610406259888</v>
      </c>
      <c r="AN152" s="101">
        <f t="shared" si="66"/>
        <v>6689.797422173785</v>
      </c>
      <c r="AO152" s="101">
        <f t="shared" si="67"/>
        <v>4653.1619484215471</v>
      </c>
      <c r="AP152" s="101">
        <f t="shared" si="68"/>
        <v>13959.485845264637</v>
      </c>
      <c r="AQ152" s="101">
        <f t="shared" si="72"/>
        <v>623.00304996500984</v>
      </c>
      <c r="AR152" s="101">
        <f t="shared" si="69"/>
        <v>826.82889487541149</v>
      </c>
      <c r="AS152" s="101">
        <f t="shared" si="70"/>
        <v>575.10990373749451</v>
      </c>
      <c r="AT152" s="101">
        <f t="shared" si="71"/>
        <v>1725.3297112124828</v>
      </c>
      <c r="AU152" s="74"/>
      <c r="AV152" s="31"/>
    </row>
    <row r="153" spans="1:48" ht="15">
      <c r="A153" s="2" t="s">
        <v>172</v>
      </c>
      <c r="B153" s="72">
        <v>0</v>
      </c>
      <c r="C153" s="77">
        <v>16.4129</v>
      </c>
      <c r="D153" s="31">
        <v>2</v>
      </c>
      <c r="E153" s="103">
        <f>$AW$13*1000000000*('COVID-19'!D151/'COVID-19'!$D$195)*$AW$9/'COVID-19'!D151/1000</f>
        <v>2.301962585885018E-4</v>
      </c>
      <c r="F153" s="103">
        <f>$AW$14*1000000000*('COVID-19'!D151/'COVID-19'!$D$195)*$AW$9/'COVID-19'!D151/1000</f>
        <v>3.0550880626326819E-4</v>
      </c>
      <c r="G153" s="103">
        <f>0.25*'COVID-19'!D151*1000*$AW$9/'COVID-19'!D151/1000/$AW$15</f>
        <v>2.1249999999999999E-4</v>
      </c>
      <c r="H153" s="103">
        <f>0.75*'COVID-19'!D151*1000*$AW$9/'COVID-19'!D151/1000/$AW$15</f>
        <v>6.3750000000000005E-4</v>
      </c>
      <c r="I153" s="73">
        <v>86.3</v>
      </c>
      <c r="J153" s="160">
        <f t="shared" si="52"/>
        <v>3.657895135266526E-5</v>
      </c>
      <c r="K153" s="160">
        <f t="shared" si="49"/>
        <v>4.8546365743031753E-5</v>
      </c>
      <c r="L153" s="160">
        <f t="shared" si="50"/>
        <v>3.3766956987499995E-5</v>
      </c>
      <c r="M153" s="160">
        <f t="shared" si="51"/>
        <v>1.0130087096250001E-4</v>
      </c>
      <c r="N153" s="100">
        <f>J153*'COVID-19'!D151*1000*Hospital!$AI$3/1000</f>
        <v>284.74071197525245</v>
      </c>
      <c r="O153" s="101">
        <f>K153*'COVID-19'!D151*1000*Hospital!$AI$3/1000</f>
        <v>377.89838785180677</v>
      </c>
      <c r="P153" s="101">
        <f>L153*'COVID-19'!D151*1000*Hospital!$AI$3/1000</f>
        <v>262.85136720186233</v>
      </c>
      <c r="Q153" s="101">
        <f>M153*'COVID-19'!D151*1000*Hospital!$AI$3/1000</f>
        <v>788.55410160558711</v>
      </c>
      <c r="R153" s="101">
        <f t="shared" si="53"/>
        <v>219.2503482209444</v>
      </c>
      <c r="S153" s="101">
        <f t="shared" si="54"/>
        <v>290.9817586458912</v>
      </c>
      <c r="T153" s="101">
        <f t="shared" si="55"/>
        <v>202.395552745434</v>
      </c>
      <c r="U153" s="101">
        <f t="shared" si="56"/>
        <v>607.18665823630215</v>
      </c>
      <c r="V153" s="101">
        <f t="shared" si="57"/>
        <v>65.490363754308063</v>
      </c>
      <c r="W153" s="101">
        <f t="shared" si="58"/>
        <v>86.916629205915555</v>
      </c>
      <c r="X153" s="101">
        <f t="shared" si="59"/>
        <v>60.455814456428335</v>
      </c>
      <c r="Y153" s="101">
        <f t="shared" si="60"/>
        <v>181.36744336928504</v>
      </c>
      <c r="Z153" s="102">
        <f>$AW$13*1000000000*('COVID-19'!D151/'COVID-19'!$D$195)*$AW$11/'COVID-19'!D151/1000</f>
        <v>2.9338738839711003E-4</v>
      </c>
      <c r="AA153" s="103">
        <f>$AW$14*1000000000*('COVID-19'!D151/'COVID-19'!$D$195)*$AW$11/'COVID-19'!D151/1000</f>
        <v>3.8937396876691037E-4</v>
      </c>
      <c r="AB153" s="103">
        <f>0.25*'COVID-19'!D151*1000*$AW$11/'COVID-19'!D151/1000/$AW$15</f>
        <v>2.7083333333333332E-4</v>
      </c>
      <c r="AC153" s="103">
        <f>0.75*'COVID-19'!D151*1000*$AW$11/'COVID-19'!D151/1000/$AW$15</f>
        <v>8.1249999999999985E-4</v>
      </c>
      <c r="AD153" s="73">
        <v>80</v>
      </c>
      <c r="AE153" s="104">
        <f t="shared" si="61"/>
        <v>4.3216901150537174E-5</v>
      </c>
      <c r="AF153" s="103">
        <f t="shared" si="62"/>
        <v>5.7356031596065951E-5</v>
      </c>
      <c r="AG153" s="103">
        <f t="shared" si="63"/>
        <v>3.9894616666666666E-5</v>
      </c>
      <c r="AH153" s="103">
        <f t="shared" si="64"/>
        <v>1.1968384999999996E-4</v>
      </c>
      <c r="AI153" s="105">
        <f>AE153*'COVID-19'!D151*1000*Hospital!$AI$3/1000</f>
        <v>336.41235595649289</v>
      </c>
      <c r="AJ153" s="101">
        <f>AF153*'COVID-19'!D151*1000*Hospital!$AI$3/1000</f>
        <v>446.47527249435274</v>
      </c>
      <c r="AK153" s="101">
        <f>AG153*'COVID-19'!D151*1000*Hospital!$AI$3/1000</f>
        <v>310.55077123797156</v>
      </c>
      <c r="AL153" s="101">
        <f>AH153*'COVID-19'!D151*1000*Hospital!$AI$3/1000</f>
        <v>931.65231371391451</v>
      </c>
      <c r="AM153" s="101">
        <f t="shared" si="65"/>
        <v>299.40699680127864</v>
      </c>
      <c r="AN153" s="101">
        <f t="shared" si="66"/>
        <v>397.36299251997394</v>
      </c>
      <c r="AO153" s="101">
        <f t="shared" si="67"/>
        <v>276.39018640179467</v>
      </c>
      <c r="AP153" s="101">
        <f t="shared" si="68"/>
        <v>829.17055920538394</v>
      </c>
      <c r="AQ153" s="101">
        <f t="shared" si="72"/>
        <v>37.005359155214222</v>
      </c>
      <c r="AR153" s="101">
        <f t="shared" si="69"/>
        <v>49.112279974378801</v>
      </c>
      <c r="AS153" s="101">
        <f t="shared" si="70"/>
        <v>34.160584836176874</v>
      </c>
      <c r="AT153" s="101">
        <f t="shared" si="71"/>
        <v>102.4817545085306</v>
      </c>
      <c r="AU153" s="74"/>
      <c r="AV153" s="31"/>
    </row>
    <row r="154" spans="1:48" ht="15">
      <c r="A154" s="2" t="s">
        <v>173</v>
      </c>
      <c r="B154" s="72">
        <v>0</v>
      </c>
      <c r="C154" s="82">
        <v>82.182096928571454</v>
      </c>
      <c r="D154" s="31">
        <v>2</v>
      </c>
      <c r="E154" s="103">
        <f>$AW$13*1000000000*('COVID-19'!D152/'COVID-19'!$D$195)*$AW$9/'COVID-19'!D152/1000</f>
        <v>2.3019625858850177E-4</v>
      </c>
      <c r="F154" s="103">
        <f>$AW$14*1000000000*('COVID-19'!D152/'COVID-19'!$D$195)*$AW$9/'COVID-19'!D152/1000</f>
        <v>3.0550880626326819E-4</v>
      </c>
      <c r="G154" s="103">
        <f>0.25*'COVID-19'!D152*1000*$AW$9/'COVID-19'!D152/1000/$AW$15</f>
        <v>2.1249999999999999E-4</v>
      </c>
      <c r="H154" s="103">
        <f>0.75*'COVID-19'!D152*1000*$AW$9/'COVID-19'!D152/1000/$AW$15</f>
        <v>6.3750000000000005E-4</v>
      </c>
      <c r="I154" s="73">
        <v>86.3</v>
      </c>
      <c r="J154" s="160">
        <f t="shared" si="52"/>
        <v>1.6723562438918183E-4</v>
      </c>
      <c r="K154" s="160">
        <f t="shared" si="49"/>
        <v>2.2194954985416639E-4</v>
      </c>
      <c r="L154" s="160">
        <f t="shared" si="50"/>
        <v>1.5437944300488398E-4</v>
      </c>
      <c r="M154" s="160">
        <f t="shared" si="51"/>
        <v>4.6313832901465199E-4</v>
      </c>
      <c r="N154" s="100">
        <f>J154*'COVID-19'!D152*1000*Hospital!$AI$3/1000</f>
        <v>5.3462539968381257</v>
      </c>
      <c r="O154" s="101">
        <f>K154*'COVID-19'!D152*1000*Hospital!$AI$3/1000</f>
        <v>7.0953702139615347</v>
      </c>
      <c r="P154" s="101">
        <f>L154*'COVID-19'!D152*1000*Hospital!$AI$3/1000</f>
        <v>4.9352625507217889</v>
      </c>
      <c r="Q154" s="101">
        <f>M154*'COVID-19'!D152*1000*Hospital!$AI$3/1000</f>
        <v>14.805787652165368</v>
      </c>
      <c r="R154" s="101">
        <f t="shared" si="53"/>
        <v>4.1166155775653568</v>
      </c>
      <c r="S154" s="101">
        <f t="shared" si="54"/>
        <v>5.4634350647503824</v>
      </c>
      <c r="T154" s="101">
        <f t="shared" si="55"/>
        <v>3.8001521640557776</v>
      </c>
      <c r="U154" s="101">
        <f t="shared" si="56"/>
        <v>11.400456492167335</v>
      </c>
      <c r="V154" s="101">
        <f t="shared" si="57"/>
        <v>1.229638419272769</v>
      </c>
      <c r="W154" s="101">
        <f t="shared" si="58"/>
        <v>1.6319351492111531</v>
      </c>
      <c r="X154" s="101">
        <f t="shared" si="59"/>
        <v>1.1351103866660113</v>
      </c>
      <c r="Y154" s="101">
        <f t="shared" si="60"/>
        <v>3.4053311599980343</v>
      </c>
      <c r="Z154" s="102">
        <f>$AW$13*1000000000*('COVID-19'!D152/'COVID-19'!$D$195)*$AW$11/'COVID-19'!D152/1000</f>
        <v>2.9338738839711003E-4</v>
      </c>
      <c r="AA154" s="103">
        <f>$AW$14*1000000000*('COVID-19'!D152/'COVID-19'!$D$195)*$AW$11/'COVID-19'!D152/1000</f>
        <v>3.8937396876691043E-4</v>
      </c>
      <c r="AB154" s="103">
        <f>0.25*'COVID-19'!D152*1000*$AW$11/'COVID-19'!D152/1000/$AW$15</f>
        <v>2.7083333333333332E-4</v>
      </c>
      <c r="AC154" s="103">
        <f>0.75*'COVID-19'!D152*1000*$AW$11/'COVID-19'!D152/1000/$AW$15</f>
        <v>8.1249999999999996E-4</v>
      </c>
      <c r="AD154" s="73">
        <v>80</v>
      </c>
      <c r="AE154" s="104">
        <f t="shared" si="61"/>
        <v>1.9758372454132766E-4</v>
      </c>
      <c r="AF154" s="103">
        <f t="shared" si="62"/>
        <v>2.6222653744158885E-4</v>
      </c>
      <c r="AG154" s="103">
        <f t="shared" si="63"/>
        <v>1.8239454334523819E-4</v>
      </c>
      <c r="AH154" s="103">
        <f t="shared" si="64"/>
        <v>5.4718363003571449E-4</v>
      </c>
      <c r="AI154" s="105">
        <f>AE154*'COVID-19'!D152*1000*Hospital!$AI$3/1000</f>
        <v>6.316433958957183</v>
      </c>
      <c r="AJ154" s="101">
        <f>AF154*'COVID-19'!D152*1000*Hospital!$AI$3/1000</f>
        <v>8.3829607417353884</v>
      </c>
      <c r="AK154" s="101">
        <f>AG154*'COVID-19'!D152*1000*Hospital!$AI$3/1000</f>
        <v>5.8308602603215656</v>
      </c>
      <c r="AL154" s="101">
        <f>AH154*'COVID-19'!D152*1000*Hospital!$AI$3/1000</f>
        <v>17.492580780964694</v>
      </c>
      <c r="AM154" s="101">
        <f t="shared" si="65"/>
        <v>5.6216262234718934</v>
      </c>
      <c r="AN154" s="101">
        <f t="shared" si="66"/>
        <v>7.460835060144495</v>
      </c>
      <c r="AO154" s="101">
        <f t="shared" si="67"/>
        <v>5.1894656316861933</v>
      </c>
      <c r="AP154" s="101">
        <f t="shared" si="68"/>
        <v>15.568396895058576</v>
      </c>
      <c r="AQ154" s="101">
        <f t="shared" si="72"/>
        <v>0.69480773548529018</v>
      </c>
      <c r="AR154" s="101">
        <f t="shared" si="69"/>
        <v>0.9221256815908927</v>
      </c>
      <c r="AS154" s="101">
        <f t="shared" si="70"/>
        <v>0.64139462863537222</v>
      </c>
      <c r="AT154" s="101">
        <f t="shared" si="71"/>
        <v>1.9241838859061164</v>
      </c>
      <c r="AU154" s="74"/>
      <c r="AV154" s="31"/>
    </row>
    <row r="155" spans="1:48" ht="15">
      <c r="A155" s="2" t="s">
        <v>174</v>
      </c>
      <c r="B155" s="72">
        <v>0</v>
      </c>
      <c r="C155" s="77">
        <v>6.3308975000000007</v>
      </c>
      <c r="D155" s="31">
        <v>2</v>
      </c>
      <c r="E155" s="103">
        <f>$AW$13*1000000000*('COVID-19'!D153/'COVID-19'!$D$195)*$AW$9/'COVID-19'!D153/1000</f>
        <v>2.301962585885018E-4</v>
      </c>
      <c r="F155" s="103">
        <f>$AW$14*1000000000*('COVID-19'!D153/'COVID-19'!$D$195)*$AW$9/'COVID-19'!D153/1000</f>
        <v>3.0550880626326813E-4</v>
      </c>
      <c r="G155" s="103">
        <f>0.25*'COVID-19'!D153*1000*$AW$9/'COVID-19'!D153/1000/$AW$15</f>
        <v>2.1250000000000002E-4</v>
      </c>
      <c r="H155" s="103">
        <f>0.75*'COVID-19'!D153*1000*$AW$9/'COVID-19'!D153/1000/$AW$15</f>
        <v>6.3750000000000015E-4</v>
      </c>
      <c r="I155" s="73">
        <v>86.3</v>
      </c>
      <c r="J155" s="160">
        <f t="shared" si="52"/>
        <v>1.6550108585640539E-5</v>
      </c>
      <c r="K155" s="160">
        <f t="shared" si="49"/>
        <v>2.1964752809318946E-5</v>
      </c>
      <c r="L155" s="160">
        <f t="shared" si="50"/>
        <v>1.5277824652812501E-5</v>
      </c>
      <c r="M155" s="160">
        <f t="shared" si="51"/>
        <v>4.5833473958437506E-5</v>
      </c>
      <c r="N155" s="100">
        <f>J155*'COVID-19'!D153*1000*Hospital!$AI$3/1000</f>
        <v>1.8264870135730242</v>
      </c>
      <c r="O155" s="101">
        <f>K155*'COVID-19'!D153*1000*Hospital!$AI$3/1000</f>
        <v>2.4240527217670795</v>
      </c>
      <c r="P155" s="101">
        <f>L155*'COVID-19'!D153*1000*Hospital!$AI$3/1000</f>
        <v>1.6860764495659553</v>
      </c>
      <c r="Q155" s="101">
        <f>M155*'COVID-19'!D153*1000*Hospital!$AI$3/1000</f>
        <v>5.058229348697866</v>
      </c>
      <c r="R155" s="101">
        <f t="shared" si="53"/>
        <v>1.4063950004512287</v>
      </c>
      <c r="S155" s="101">
        <f t="shared" si="54"/>
        <v>1.8665205957606512</v>
      </c>
      <c r="T155" s="101">
        <f t="shared" si="55"/>
        <v>1.2982788661657856</v>
      </c>
      <c r="U155" s="101">
        <f t="shared" si="56"/>
        <v>3.8948365984973567</v>
      </c>
      <c r="V155" s="101">
        <f t="shared" si="57"/>
        <v>0.42009201312179556</v>
      </c>
      <c r="W155" s="101">
        <f t="shared" si="58"/>
        <v>0.55753212600642821</v>
      </c>
      <c r="X155" s="101">
        <f t="shared" si="59"/>
        <v>0.38779758340016968</v>
      </c>
      <c r="Y155" s="101">
        <f t="shared" si="60"/>
        <v>1.1633927502005093</v>
      </c>
      <c r="Z155" s="102">
        <f>$AW$13*1000000000*('COVID-19'!D153/'COVID-19'!$D$195)*$AW$11/'COVID-19'!D153/1000</f>
        <v>2.9338738839711009E-4</v>
      </c>
      <c r="AA155" s="103">
        <f>$AW$14*1000000000*('COVID-19'!D153/'COVID-19'!$D$195)*$AW$11/'COVID-19'!D153/1000</f>
        <v>3.8937396876691043E-4</v>
      </c>
      <c r="AB155" s="103">
        <f>0.25*'COVID-19'!D153*1000*$AW$11/'COVID-19'!D153/1000/$AW$15</f>
        <v>2.7083333333333327E-4</v>
      </c>
      <c r="AC155" s="103">
        <f>0.75*'COVID-19'!D153*1000*$AW$11/'COVID-19'!D153/1000/$AW$15</f>
        <v>8.1249999999999996E-4</v>
      </c>
      <c r="AD155" s="73">
        <v>80</v>
      </c>
      <c r="AE155" s="104">
        <f t="shared" si="61"/>
        <v>1.9553442084232107E-5</v>
      </c>
      <c r="AF155" s="103">
        <f t="shared" si="62"/>
        <v>2.5950676983722658E-5</v>
      </c>
      <c r="AG155" s="103">
        <f t="shared" si="63"/>
        <v>1.8050277916666661E-5</v>
      </c>
      <c r="AH155" s="103">
        <f t="shared" si="64"/>
        <v>5.4150833750000004E-5</v>
      </c>
      <c r="AI155" s="105">
        <f>AE155*'COVID-19'!D153*1000*Hospital!$AI$3/1000</f>
        <v>2.1579379889077601</v>
      </c>
      <c r="AJ155" s="101">
        <f>AF155*'COVID-19'!D153*1000*Hospital!$AI$3/1000</f>
        <v>2.8639434151702488</v>
      </c>
      <c r="AK155" s="101">
        <f>AG155*'COVID-19'!D153*1000*Hospital!$AI$3/1000</f>
        <v>1.9920472446193087</v>
      </c>
      <c r="AL155" s="101">
        <f>AH155*'COVID-19'!D153*1000*Hospital!$AI$3/1000</f>
        <v>5.9761417338579284</v>
      </c>
      <c r="AM155" s="101">
        <f t="shared" si="65"/>
        <v>1.9205648101279065</v>
      </c>
      <c r="AN155" s="101">
        <f t="shared" si="66"/>
        <v>2.5489096395015212</v>
      </c>
      <c r="AO155" s="101">
        <f t="shared" si="67"/>
        <v>1.7729220477111847</v>
      </c>
      <c r="AP155" s="101">
        <f t="shared" si="68"/>
        <v>5.3187661431335558</v>
      </c>
      <c r="AQ155" s="101">
        <f t="shared" si="72"/>
        <v>0.23737317877985362</v>
      </c>
      <c r="AR155" s="101">
        <f t="shared" si="69"/>
        <v>0.31503377566872737</v>
      </c>
      <c r="AS155" s="101">
        <f t="shared" si="70"/>
        <v>0.21912519690812396</v>
      </c>
      <c r="AT155" s="101">
        <f t="shared" si="71"/>
        <v>0.65737559072437213</v>
      </c>
      <c r="AU155" s="74"/>
      <c r="AV155" s="31"/>
    </row>
    <row r="156" spans="1:48" ht="15">
      <c r="A156" s="14" t="s">
        <v>175</v>
      </c>
      <c r="B156" s="72">
        <v>0</v>
      </c>
      <c r="C156" s="77">
        <v>19.662271199999999</v>
      </c>
      <c r="D156" s="31">
        <v>2</v>
      </c>
      <c r="E156" s="103">
        <f>$AW$13*1000000000*('COVID-19'!D154/'COVID-19'!$D$195)*$AW$9/'COVID-19'!D154/1000</f>
        <v>2.3019625858850177E-4</v>
      </c>
      <c r="F156" s="103">
        <f>$AW$14*1000000000*('COVID-19'!D154/'COVID-19'!$D$195)*$AW$9/'COVID-19'!D154/1000</f>
        <v>3.0550880626326819E-4</v>
      </c>
      <c r="G156" s="103">
        <f>0.25*'COVID-19'!D154*1000*$AW$9/'COVID-19'!D154/1000/$AW$15</f>
        <v>2.1250000000000002E-4</v>
      </c>
      <c r="H156" s="103">
        <f>0.75*'COVID-19'!D154*1000*$AW$9/'COVID-19'!D154/1000/$AW$15</f>
        <v>6.3749999999999994E-4</v>
      </c>
      <c r="I156" s="73">
        <v>86.3</v>
      </c>
      <c r="J156" s="160">
        <f t="shared" si="52"/>
        <v>4.3034131745300387E-5</v>
      </c>
      <c r="K156" s="160">
        <f t="shared" si="49"/>
        <v>5.7113466129721193E-5</v>
      </c>
      <c r="L156" s="160">
        <f t="shared" si="50"/>
        <v>3.9725897596900002E-5</v>
      </c>
      <c r="M156" s="160">
        <f t="shared" si="51"/>
        <v>1.1917769279069998E-4</v>
      </c>
      <c r="N156" s="100">
        <f>J156*'COVID-19'!D154*1000*Hospital!$AI$3/1000</f>
        <v>0.14987905887187344</v>
      </c>
      <c r="O156" s="101">
        <f>K156*'COVID-19'!D154*1000*Hospital!$AI$3/1000</f>
        <v>0.1989144942692623</v>
      </c>
      <c r="P156" s="101">
        <f>L156*'COVID-19'!D154*1000*Hospital!$AI$3/1000</f>
        <v>0.13835715752099531</v>
      </c>
      <c r="Q156" s="101">
        <f>M156*'COVID-19'!D154*1000*Hospital!$AI$3/1000</f>
        <v>0.41507147256298593</v>
      </c>
      <c r="R156" s="101">
        <f t="shared" si="53"/>
        <v>0.11540687533134256</v>
      </c>
      <c r="S156" s="101">
        <f t="shared" si="54"/>
        <v>0.15316416058733198</v>
      </c>
      <c r="T156" s="101">
        <f t="shared" si="55"/>
        <v>0.1065350112911664</v>
      </c>
      <c r="U156" s="101">
        <f t="shared" si="56"/>
        <v>0.31960503387349914</v>
      </c>
      <c r="V156" s="101">
        <f t="shared" si="57"/>
        <v>3.4472183540530894E-2</v>
      </c>
      <c r="W156" s="101">
        <f t="shared" si="58"/>
        <v>4.5750333681930329E-2</v>
      </c>
      <c r="X156" s="101">
        <f t="shared" si="59"/>
        <v>3.1822146229828922E-2</v>
      </c>
      <c r="Y156" s="101">
        <f t="shared" si="60"/>
        <v>9.546643868948676E-2</v>
      </c>
      <c r="Z156" s="102">
        <f>$AW$13*1000000000*('COVID-19'!D154/'COVID-19'!$D$195)*$AW$11/'COVID-19'!D154/1000</f>
        <v>2.9338738839711009E-4</v>
      </c>
      <c r="AA156" s="103">
        <f>$AW$14*1000000000*('COVID-19'!D154/'COVID-19'!$D$195)*$AW$11/'COVID-19'!D154/1000</f>
        <v>3.8937396876691043E-4</v>
      </c>
      <c r="AB156" s="103">
        <f>0.25*'COVID-19'!D154*1000*$AW$11/'COVID-19'!D154/1000/$AW$15</f>
        <v>2.7083333333333327E-4</v>
      </c>
      <c r="AC156" s="103">
        <f>0.75*'COVID-19'!D154*1000*$AW$11/'COVID-19'!D154/1000/$AW$15</f>
        <v>8.1249999999999985E-4</v>
      </c>
      <c r="AD156" s="73">
        <v>80</v>
      </c>
      <c r="AE156" s="104">
        <f t="shared" si="61"/>
        <v>5.084349739294345E-5</v>
      </c>
      <c r="AF156" s="103">
        <f t="shared" si="62"/>
        <v>6.7477796077193144E-5</v>
      </c>
      <c r="AG156" s="103">
        <f t="shared" si="63"/>
        <v>4.6934920933333317E-5</v>
      </c>
      <c r="AH156" s="103">
        <f t="shared" si="64"/>
        <v>1.4080476279999997E-4</v>
      </c>
      <c r="AI156" s="105">
        <f>AE156*'COVID-19'!D154*1000*Hospital!$AI$3/1000</f>
        <v>0.17707747850265648</v>
      </c>
      <c r="AJ156" s="101">
        <f>AF156*'COVID-19'!D154*1000*Hospital!$AI$3/1000</f>
        <v>0.23501133078866793</v>
      </c>
      <c r="AK156" s="101">
        <f>AG156*'COVID-19'!D154*1000*Hospital!$AI$3/1000</f>
        <v>0.16346470795200863</v>
      </c>
      <c r="AL156" s="101">
        <f>AH156*'COVID-19'!D154*1000*Hospital!$AI$3/1000</f>
        <v>0.49039412385602588</v>
      </c>
      <c r="AM156" s="101">
        <f t="shared" si="65"/>
        <v>0.15759895586736428</v>
      </c>
      <c r="AN156" s="101">
        <f t="shared" si="66"/>
        <v>0.20916008440191444</v>
      </c>
      <c r="AO156" s="101">
        <f t="shared" si="67"/>
        <v>0.14548359007728767</v>
      </c>
      <c r="AP156" s="101">
        <f t="shared" si="68"/>
        <v>0.43645077023186302</v>
      </c>
      <c r="AQ156" s="101">
        <f t="shared" si="72"/>
        <v>1.9478522635292213E-2</v>
      </c>
      <c r="AR156" s="101">
        <f t="shared" si="69"/>
        <v>2.5851246386753471E-2</v>
      </c>
      <c r="AS156" s="101">
        <f t="shared" si="70"/>
        <v>1.798111787472095E-2</v>
      </c>
      <c r="AT156" s="101">
        <f t="shared" si="71"/>
        <v>5.3943353624162846E-2</v>
      </c>
      <c r="AU156" s="74"/>
      <c r="AV156" s="31"/>
    </row>
    <row r="157" spans="1:48" ht="15">
      <c r="A157" s="2" t="s">
        <v>176</v>
      </c>
      <c r="B157" s="72">
        <v>0</v>
      </c>
      <c r="C157" s="148">
        <v>1.2</v>
      </c>
      <c r="D157" s="31">
        <v>2</v>
      </c>
      <c r="E157" s="103">
        <f>$AW$13*1000000000*('COVID-19'!D155/'COVID-19'!$D$195)*$AW$9/'COVID-19'!D155/1000</f>
        <v>2.3019625858850177E-4</v>
      </c>
      <c r="F157" s="103">
        <f>$AW$14*1000000000*('COVID-19'!D155/'COVID-19'!$D$195)*$AW$9/'COVID-19'!D155/1000</f>
        <v>3.0550880626326819E-4</v>
      </c>
      <c r="G157" s="103">
        <f>0.25*'COVID-19'!D155*1000*$AW$9/'COVID-19'!D155/1000/$AW$15</f>
        <v>2.1250000000000002E-4</v>
      </c>
      <c r="H157" s="103">
        <f>0.75*'COVID-19'!D155*1000*$AW$9/'COVID-19'!D155/1000/$AW$15</f>
        <v>6.3749999999999994E-4</v>
      </c>
      <c r="I157" s="73">
        <v>86.3</v>
      </c>
      <c r="J157" s="160">
        <f t="shared" si="52"/>
        <v>6.3570998771800648E-6</v>
      </c>
      <c r="K157" s="160">
        <f t="shared" si="49"/>
        <v>8.4369311937664137E-6</v>
      </c>
      <c r="L157" s="160">
        <f t="shared" si="50"/>
        <v>5.8684000000000004E-6</v>
      </c>
      <c r="M157" s="160">
        <f t="shared" si="51"/>
        <v>1.7605199999999999E-5</v>
      </c>
      <c r="N157" s="100">
        <f>J157*'COVID-19'!D155*1000*Hospital!$AI$3/1000</f>
        <v>0.12966410063467396</v>
      </c>
      <c r="O157" s="101">
        <f>K157*'COVID-19'!D155*1000*Hospital!$AI$3/1000</f>
        <v>0.1720858750832808</v>
      </c>
      <c r="P157" s="101">
        <f>L157*'COVID-19'!D155*1000*Hospital!$AI$3/1000</f>
        <v>0.11969621727920003</v>
      </c>
      <c r="Q157" s="101">
        <f>M157*'COVID-19'!D155*1000*Hospital!$AI$3/1000</f>
        <v>0.35908865183760003</v>
      </c>
      <c r="R157" s="101">
        <f t="shared" si="53"/>
        <v>9.9841357488698948E-2</v>
      </c>
      <c r="S157" s="101">
        <f t="shared" si="54"/>
        <v>0.13250612381412621</v>
      </c>
      <c r="T157" s="101">
        <f t="shared" si="55"/>
        <v>9.2166087304984018E-2</v>
      </c>
      <c r="U157" s="101">
        <f t="shared" si="56"/>
        <v>0.27649826191495203</v>
      </c>
      <c r="V157" s="101">
        <f t="shared" si="57"/>
        <v>2.9822743145975009E-2</v>
      </c>
      <c r="W157" s="101">
        <f t="shared" si="58"/>
        <v>3.9579751269154584E-2</v>
      </c>
      <c r="X157" s="101">
        <f t="shared" si="59"/>
        <v>2.753012997421601E-2</v>
      </c>
      <c r="Y157" s="101">
        <f t="shared" si="60"/>
        <v>8.2590389922648E-2</v>
      </c>
      <c r="Z157" s="102">
        <f>$AW$13*1000000000*('COVID-19'!D155/'COVID-19'!$D$195)*$AW$11/'COVID-19'!D155/1000</f>
        <v>2.9338738839711009E-4</v>
      </c>
      <c r="AA157" s="103">
        <f>$AW$14*1000000000*('COVID-19'!D155/'COVID-19'!$D$195)*$AW$11/'COVID-19'!D155/1000</f>
        <v>3.8937396876691043E-4</v>
      </c>
      <c r="AB157" s="103">
        <f>0.25*'COVID-19'!D155*1000*$AW$11/'COVID-19'!D155/1000/$AW$15</f>
        <v>2.7083333333333327E-4</v>
      </c>
      <c r="AC157" s="103">
        <f>0.75*'COVID-19'!D155*1000*$AW$11/'COVID-19'!D155/1000/$AW$15</f>
        <v>8.1249999999999985E-4</v>
      </c>
      <c r="AD157" s="73">
        <v>80</v>
      </c>
      <c r="AE157" s="104">
        <f t="shared" si="61"/>
        <v>7.5107171429660179E-6</v>
      </c>
      <c r="AF157" s="103">
        <f t="shared" si="62"/>
        <v>9.9679736004329059E-6</v>
      </c>
      <c r="AG157" s="103">
        <f t="shared" si="63"/>
        <v>6.933333333333331E-6</v>
      </c>
      <c r="AH157" s="103">
        <f t="shared" si="64"/>
        <v>2.0799999999999997E-5</v>
      </c>
      <c r="AI157" s="105">
        <f>AE157*'COVID-19'!D155*1000*Hospital!$AI$3/1000</f>
        <v>0.15319412975718644</v>
      </c>
      <c r="AJ157" s="101">
        <f>AF157*'COVID-19'!D155*1000*Hospital!$AI$3/1000</f>
        <v>0.20331414591894664</v>
      </c>
      <c r="AK157" s="101">
        <f>AG157*'COVID-19'!D155*1000*Hospital!$AI$3/1000</f>
        <v>0.14141738346666663</v>
      </c>
      <c r="AL157" s="101">
        <f>AH157*'COVID-19'!D155*1000*Hospital!$AI$3/1000</f>
        <v>0.42425215039999997</v>
      </c>
      <c r="AM157" s="101">
        <f t="shared" si="65"/>
        <v>0.13634277548389592</v>
      </c>
      <c r="AN157" s="101">
        <f t="shared" si="66"/>
        <v>0.18094958986786253</v>
      </c>
      <c r="AO157" s="101">
        <f t="shared" si="67"/>
        <v>0.12586147128533332</v>
      </c>
      <c r="AP157" s="101">
        <f t="shared" si="68"/>
        <v>0.37758441385599995</v>
      </c>
      <c r="AQ157" s="101">
        <f t="shared" si="72"/>
        <v>1.6851354273290507E-2</v>
      </c>
      <c r="AR157" s="101">
        <f t="shared" si="69"/>
        <v>2.2364556051084131E-2</v>
      </c>
      <c r="AS157" s="101">
        <f t="shared" si="70"/>
        <v>1.5555912181333328E-2</v>
      </c>
      <c r="AT157" s="101">
        <f t="shared" si="71"/>
        <v>4.6667736543999999E-2</v>
      </c>
      <c r="AU157" s="74"/>
      <c r="AV157" s="31"/>
    </row>
    <row r="158" spans="1:48" ht="15">
      <c r="A158" s="14" t="s">
        <v>177</v>
      </c>
      <c r="B158" s="72">
        <v>0</v>
      </c>
      <c r="C158" s="77">
        <v>3.2199699999999998E-2</v>
      </c>
      <c r="D158" s="31">
        <v>2</v>
      </c>
      <c r="E158" s="103">
        <f>$AW$13*1000000000*('COVID-19'!D156/'COVID-19'!$D$195)*$AW$9/'COVID-19'!D156/1000</f>
        <v>2.3019625858850177E-4</v>
      </c>
      <c r="F158" s="103">
        <f>$AW$14*1000000000*('COVID-19'!D156/'COVID-19'!$D$195)*$AW$9/'COVID-19'!D156/1000</f>
        <v>3.0550880626326819E-4</v>
      </c>
      <c r="G158" s="103">
        <f>0.25*'COVID-19'!D156*1000*$AW$9/'COVID-19'!D156/1000/$AW$15</f>
        <v>2.1249999999999999E-4</v>
      </c>
      <c r="H158" s="103">
        <f>0.75*'COVID-19'!D156*1000*$AW$9/'COVID-19'!D156/1000/$AW$15</f>
        <v>6.3750000000000005E-4</v>
      </c>
      <c r="I158" s="73">
        <v>86.3</v>
      </c>
      <c r="J158" s="160">
        <f t="shared" si="52"/>
        <v>4.0371551447735511E-6</v>
      </c>
      <c r="K158" s="160">
        <f t="shared" si="49"/>
        <v>5.3579778252789844E-6</v>
      </c>
      <c r="L158" s="160">
        <f t="shared" si="50"/>
        <v>3.7268002248374996E-6</v>
      </c>
      <c r="M158" s="160">
        <f t="shared" si="51"/>
        <v>1.1180400674512501E-5</v>
      </c>
      <c r="N158" s="100">
        <f>J158*'COVID-19'!D156*1000*Hospital!$AI$3/1000</f>
        <v>0.53175696216891344</v>
      </c>
      <c r="O158" s="101">
        <f>K158*'COVID-19'!D156*1000*Hospital!$AI$3/1000</f>
        <v>0.70573012667774637</v>
      </c>
      <c r="P158" s="101">
        <f>L158*'COVID-19'!D156*1000*Hospital!$AI$3/1000</f>
        <v>0.4908783277094424</v>
      </c>
      <c r="Q158" s="101">
        <f>M158*'COVID-19'!D156*1000*Hospital!$AI$3/1000</f>
        <v>1.4726349831283272</v>
      </c>
      <c r="R158" s="101">
        <f t="shared" si="53"/>
        <v>0.40945286087006338</v>
      </c>
      <c r="S158" s="101">
        <f t="shared" si="54"/>
        <v>0.54341219754186465</v>
      </c>
      <c r="T158" s="101">
        <f t="shared" si="55"/>
        <v>0.37797631233627066</v>
      </c>
      <c r="U158" s="101">
        <f t="shared" si="56"/>
        <v>1.1339289370088119</v>
      </c>
      <c r="V158" s="101">
        <f t="shared" si="57"/>
        <v>0.12230410129885008</v>
      </c>
      <c r="W158" s="101">
        <f t="shared" si="58"/>
        <v>0.16231792913588167</v>
      </c>
      <c r="X158" s="101">
        <f t="shared" si="59"/>
        <v>0.11290201537317175</v>
      </c>
      <c r="Y158" s="101">
        <f t="shared" si="60"/>
        <v>0.33870604611951527</v>
      </c>
      <c r="Z158" s="102">
        <f>$AW$13*1000000000*('COVID-19'!D156/'COVID-19'!$D$195)*$AW$11/'COVID-19'!D156/1000</f>
        <v>2.9338738839711009E-4</v>
      </c>
      <c r="AA158" s="103">
        <f>$AW$14*1000000000*('COVID-19'!D156/'COVID-19'!$D$195)*$AW$11/'COVID-19'!D156/1000</f>
        <v>3.8937396876691043E-4</v>
      </c>
      <c r="AB158" s="103">
        <f>0.25*'COVID-19'!D156*1000*$AW$11/'COVID-19'!D156/1000/$AW$15</f>
        <v>2.7083333333333332E-4</v>
      </c>
      <c r="AC158" s="103">
        <f>0.75*'COVID-19'!D156*1000*$AW$11/'COVID-19'!D156/1000/$AW$15</f>
        <v>8.1249999999999996E-4</v>
      </c>
      <c r="AD158" s="73">
        <v>80</v>
      </c>
      <c r="AE158" s="104">
        <f t="shared" si="61"/>
        <v>4.7697741014751249E-6</v>
      </c>
      <c r="AF158" s="103">
        <f t="shared" si="62"/>
        <v>6.3302853001273978E-6</v>
      </c>
      <c r="AG158" s="103">
        <f t="shared" si="63"/>
        <v>4.4030993500000006E-6</v>
      </c>
      <c r="AH158" s="103">
        <f t="shared" si="64"/>
        <v>1.3209298050000001E-5</v>
      </c>
      <c r="AI158" s="105">
        <f>AE158*'COVID-19'!D156*1000*Hospital!$AI$3/1000</f>
        <v>0.62825442557388733</v>
      </c>
      <c r="AJ158" s="101">
        <f>AF158*'COVID-19'!D156*1000*Hospital!$AI$3/1000</f>
        <v>0.8337983456533935</v>
      </c>
      <c r="AK158" s="101">
        <f>AG158*'COVID-19'!D156*1000*Hospital!$AI$3/1000</f>
        <v>0.57995758164385536</v>
      </c>
      <c r="AL158" s="101">
        <f>AH158*'COVID-19'!D156*1000*Hospital!$AI$3/1000</f>
        <v>1.7398727449315661</v>
      </c>
      <c r="AM158" s="101">
        <f t="shared" si="65"/>
        <v>0.55914643876075976</v>
      </c>
      <c r="AN158" s="101">
        <f t="shared" si="66"/>
        <v>0.74208052763152021</v>
      </c>
      <c r="AO158" s="101">
        <f t="shared" si="67"/>
        <v>0.51616224766303131</v>
      </c>
      <c r="AP158" s="101">
        <f t="shared" si="68"/>
        <v>1.5484867429890938</v>
      </c>
      <c r="AQ158" s="101">
        <f t="shared" si="72"/>
        <v>6.9107986813127603E-2</v>
      </c>
      <c r="AR158" s="101">
        <f t="shared" si="69"/>
        <v>9.1717818021873287E-2</v>
      </c>
      <c r="AS158" s="101">
        <f t="shared" si="70"/>
        <v>6.3795333980824098E-2</v>
      </c>
      <c r="AT158" s="101">
        <f t="shared" si="71"/>
        <v>0.19138600194247229</v>
      </c>
      <c r="AU158" s="74"/>
      <c r="AV158" s="31"/>
    </row>
    <row r="159" spans="1:48" ht="15">
      <c r="A159" s="2" t="s">
        <v>178</v>
      </c>
      <c r="B159" s="72">
        <v>0</v>
      </c>
      <c r="C159" s="77">
        <v>81.10841640000001</v>
      </c>
      <c r="D159" s="31">
        <v>2</v>
      </c>
      <c r="E159" s="103">
        <f>$AW$13*1000000000*('COVID-19'!D157/'COVID-19'!$D$195)*$AW$9/'COVID-19'!D157/1000</f>
        <v>2.301962585885018E-4</v>
      </c>
      <c r="F159" s="103">
        <f>$AW$14*1000000000*('COVID-19'!D157/'COVID-19'!$D$195)*$AW$9/'COVID-19'!D157/1000</f>
        <v>3.0550880626326819E-4</v>
      </c>
      <c r="G159" s="103">
        <f>0.25*'COVID-19'!D157*1000*$AW$9/'COVID-19'!D157/1000/$AW$15</f>
        <v>2.1250000000000002E-4</v>
      </c>
      <c r="H159" s="103">
        <f>0.75*'COVID-19'!D157*1000*$AW$9/'COVID-19'!D157/1000/$AW$15</f>
        <v>6.3750000000000005E-4</v>
      </c>
      <c r="I159" s="73">
        <v>86.3</v>
      </c>
      <c r="J159" s="160">
        <f t="shared" si="52"/>
        <v>1.6510265740283432E-4</v>
      </c>
      <c r="K159" s="160">
        <f t="shared" si="49"/>
        <v>2.1911874712177758E-4</v>
      </c>
      <c r="L159" s="160">
        <f t="shared" si="50"/>
        <v>1.5241044712555E-4</v>
      </c>
      <c r="M159" s="160">
        <f t="shared" si="51"/>
        <v>4.5723134137665009E-4</v>
      </c>
      <c r="N159" s="100">
        <f>J159*'COVID-19'!D157*1000*Hospital!$AI$3/1000</f>
        <v>3454.4650356574725</v>
      </c>
      <c r="O159" s="101">
        <f>K159*'COVID-19'!D157*1000*Hospital!$AI$3/1000</f>
        <v>4584.6509226220223</v>
      </c>
      <c r="P159" s="101">
        <f>L159*'COVID-19'!D157*1000*Hospital!$AI$3/1000</f>
        <v>3188.9042184192972</v>
      </c>
      <c r="Q159" s="101">
        <f>M159*'COVID-19'!D157*1000*Hospital!$AI$3/1000</f>
        <v>9566.7126552578939</v>
      </c>
      <c r="R159" s="101">
        <f t="shared" si="53"/>
        <v>2659.9380774562537</v>
      </c>
      <c r="S159" s="101">
        <f t="shared" si="54"/>
        <v>3530.1812104189571</v>
      </c>
      <c r="T159" s="101">
        <f t="shared" si="55"/>
        <v>2455.4562481828589</v>
      </c>
      <c r="U159" s="101">
        <f t="shared" si="56"/>
        <v>7366.3687445485775</v>
      </c>
      <c r="V159" s="101">
        <f t="shared" si="57"/>
        <v>794.52695820121869</v>
      </c>
      <c r="W159" s="101">
        <f t="shared" si="58"/>
        <v>1054.4697122030652</v>
      </c>
      <c r="X159" s="101">
        <f t="shared" si="59"/>
        <v>733.44797023643844</v>
      </c>
      <c r="Y159" s="101">
        <f t="shared" si="60"/>
        <v>2200.3439107093159</v>
      </c>
      <c r="Z159" s="102">
        <f>$AW$13*1000000000*('COVID-19'!D157/'COVID-19'!$D$195)*$AW$11/'COVID-19'!D157/1000</f>
        <v>2.9338738839711003E-4</v>
      </c>
      <c r="AA159" s="103">
        <f>$AW$14*1000000000*('COVID-19'!D157/'COVID-19'!$D$195)*$AW$11/'COVID-19'!D157/1000</f>
        <v>3.8937396876691043E-4</v>
      </c>
      <c r="AB159" s="103">
        <f>0.25*'COVID-19'!D157*1000*$AW$11/'COVID-19'!D157/1000/$AW$15</f>
        <v>2.7083333333333332E-4</v>
      </c>
      <c r="AC159" s="103">
        <f>0.75*'COVID-19'!D157*1000*$AW$11/'COVID-19'!D157/1000/$AW$15</f>
        <v>8.1249999999999996E-4</v>
      </c>
      <c r="AD159" s="73">
        <v>80</v>
      </c>
      <c r="AE159" s="104">
        <f t="shared" si="61"/>
        <v>1.950636899313244E-4</v>
      </c>
      <c r="AF159" s="103">
        <f t="shared" si="62"/>
        <v>2.5888203145280791E-4</v>
      </c>
      <c r="AG159" s="103">
        <f t="shared" si="63"/>
        <v>1.8006823553333337E-4</v>
      </c>
      <c r="AH159" s="103">
        <f t="shared" si="64"/>
        <v>5.4020470660000005E-4</v>
      </c>
      <c r="AI159" s="105">
        <f>AE159*'COVID-19'!D157*1000*Hospital!$AI$3/1000</f>
        <v>4081.3437360368189</v>
      </c>
      <c r="AJ159" s="101">
        <f>AF159*'COVID-19'!D157*1000*Hospital!$AI$3/1000</f>
        <v>5416.6234516244094</v>
      </c>
      <c r="AK159" s="101">
        <f>AG159*'COVID-19'!D157*1000*Hospital!$AI$3/1000</f>
        <v>3767.5918332720671</v>
      </c>
      <c r="AL159" s="101">
        <f>AH159*'COVID-19'!D157*1000*Hospital!$AI$3/1000</f>
        <v>11302.775499816202</v>
      </c>
      <c r="AM159" s="101">
        <f t="shared" si="65"/>
        <v>3632.3959250727685</v>
      </c>
      <c r="AN159" s="101">
        <f t="shared" si="66"/>
        <v>4820.7948719457245</v>
      </c>
      <c r="AO159" s="101">
        <f t="shared" si="67"/>
        <v>3353.15673161214</v>
      </c>
      <c r="AP159" s="101">
        <f t="shared" si="68"/>
        <v>10059.47019483642</v>
      </c>
      <c r="AQ159" s="101">
        <f t="shared" si="72"/>
        <v>448.94781096405006</v>
      </c>
      <c r="AR159" s="101">
        <f t="shared" si="69"/>
        <v>595.82857967868506</v>
      </c>
      <c r="AS159" s="101">
        <f t="shared" si="70"/>
        <v>414.4351016599274</v>
      </c>
      <c r="AT159" s="101">
        <f t="shared" si="71"/>
        <v>1243.3053049797822</v>
      </c>
      <c r="AU159" s="74"/>
      <c r="AV159" s="31"/>
    </row>
    <row r="160" spans="1:48" ht="15">
      <c r="A160" s="2" t="s">
        <v>179</v>
      </c>
      <c r="B160" s="72">
        <v>0</v>
      </c>
      <c r="C160" s="77">
        <v>8.0863810999999988</v>
      </c>
      <c r="D160" s="31">
        <v>2</v>
      </c>
      <c r="E160" s="103">
        <f>$AW$13*1000000000*('COVID-19'!D158/'COVID-19'!$D$195)*$AW$9/'COVID-19'!D158/1000</f>
        <v>2.301962585885018E-4</v>
      </c>
      <c r="F160" s="103">
        <f>$AW$14*1000000000*('COVID-19'!D158/'COVID-19'!$D$195)*$AW$9/'COVID-19'!D158/1000</f>
        <v>3.0550880626326824E-4</v>
      </c>
      <c r="G160" s="103">
        <f>0.25*'COVID-19'!D158*1000*$AW$9/'COVID-19'!D158/1000/$AW$15</f>
        <v>2.1250000000000002E-4</v>
      </c>
      <c r="H160" s="103">
        <f>0.75*'COVID-19'!D158*1000*$AW$9/'COVID-19'!D158/1000/$AW$15</f>
        <v>6.3750000000000005E-4</v>
      </c>
      <c r="I160" s="73">
        <v>86.3</v>
      </c>
      <c r="J160" s="160">
        <f t="shared" si="52"/>
        <v>2.0037541266250419E-5</v>
      </c>
      <c r="K160" s="160">
        <f t="shared" si="49"/>
        <v>2.6593157292126878E-5</v>
      </c>
      <c r="L160" s="160">
        <f t="shared" si="50"/>
        <v>1.8497162139762499E-5</v>
      </c>
      <c r="M160" s="160">
        <f t="shared" si="51"/>
        <v>5.5491486419287506E-5</v>
      </c>
      <c r="N160" s="100">
        <f>J160*'COVID-19'!D158*1000*Hospital!$AI$3/1000</f>
        <v>201.63982018885926</v>
      </c>
      <c r="O160" s="101">
        <f>K160*'COVID-19'!D158*1000*Hospital!$AI$3/1000</f>
        <v>267.60965247119555</v>
      </c>
      <c r="P160" s="101">
        <f>L160*'COVID-19'!D158*1000*Hospital!$AI$3/1000</f>
        <v>186.13882802816693</v>
      </c>
      <c r="Q160" s="101">
        <f>M160*'COVID-19'!D158*1000*Hospital!$AI$3/1000</f>
        <v>558.41648408450089</v>
      </c>
      <c r="R160" s="101">
        <f t="shared" si="53"/>
        <v>155.26266154542162</v>
      </c>
      <c r="S160" s="101">
        <f t="shared" si="54"/>
        <v>206.05943240282056</v>
      </c>
      <c r="T160" s="101">
        <f t="shared" si="55"/>
        <v>143.32689758168854</v>
      </c>
      <c r="U160" s="101">
        <f t="shared" si="56"/>
        <v>429.98069274506565</v>
      </c>
      <c r="V160" s="101">
        <f t="shared" si="57"/>
        <v>46.377158643437632</v>
      </c>
      <c r="W160" s="101">
        <f t="shared" si="58"/>
        <v>61.550220068374976</v>
      </c>
      <c r="X160" s="101">
        <f t="shared" si="59"/>
        <v>42.811930446478392</v>
      </c>
      <c r="Y160" s="101">
        <f t="shared" si="60"/>
        <v>128.43579133943521</v>
      </c>
      <c r="Z160" s="102">
        <f>$AW$13*1000000000*('COVID-19'!D158/'COVID-19'!$D$195)*$AW$11/'COVID-19'!D158/1000</f>
        <v>2.9338738839711009E-4</v>
      </c>
      <c r="AA160" s="103">
        <f>$AW$14*1000000000*('COVID-19'!D158/'COVID-19'!$D$195)*$AW$11/'COVID-19'!D158/1000</f>
        <v>3.8937396876691043E-4</v>
      </c>
      <c r="AB160" s="103">
        <f>0.25*'COVID-19'!D158*1000*$AW$11/'COVID-19'!D158/1000/$AW$15</f>
        <v>2.7083333333333332E-4</v>
      </c>
      <c r="AC160" s="103">
        <f>0.75*'COVID-19'!D158*1000*$AW$11/'COVID-19'!D158/1000/$AW$15</f>
        <v>8.1249999999999996E-4</v>
      </c>
      <c r="AD160" s="73">
        <v>80</v>
      </c>
      <c r="AE160" s="104">
        <f t="shared" si="61"/>
        <v>2.367373607445576E-5</v>
      </c>
      <c r="AF160" s="103">
        <f t="shared" si="62"/>
        <v>3.1418993915220441E-5</v>
      </c>
      <c r="AG160" s="103">
        <f t="shared" si="63"/>
        <v>2.1853825716666668E-5</v>
      </c>
      <c r="AH160" s="103">
        <f t="shared" si="64"/>
        <v>6.556147714999999E-5</v>
      </c>
      <c r="AI160" s="105">
        <f>AE160*'COVID-19'!D158*1000*Hospital!$AI$3/1000</f>
        <v>238.23121918116641</v>
      </c>
      <c r="AJ160" s="101">
        <f>AF160*'COVID-19'!D158*1000*Hospital!$AI$3/1000</f>
        <v>316.17253830691311</v>
      </c>
      <c r="AK160" s="101">
        <f>AG160*'COVID-19'!D158*1000*Hospital!$AI$3/1000</f>
        <v>219.91727574727201</v>
      </c>
      <c r="AL160" s="101">
        <f>AH160*'COVID-19'!D158*1000*Hospital!$AI$3/1000</f>
        <v>659.7518272418157</v>
      </c>
      <c r="AM160" s="101">
        <f t="shared" si="65"/>
        <v>212.02578507123809</v>
      </c>
      <c r="AN160" s="101">
        <f t="shared" si="66"/>
        <v>281.39355909315265</v>
      </c>
      <c r="AO160" s="101">
        <f t="shared" si="67"/>
        <v>195.72637541507211</v>
      </c>
      <c r="AP160" s="101">
        <f t="shared" si="68"/>
        <v>587.17912624521591</v>
      </c>
      <c r="AQ160" s="101">
        <f t="shared" si="72"/>
        <v>26.205434109928305</v>
      </c>
      <c r="AR160" s="101">
        <f t="shared" si="69"/>
        <v>34.778979213760437</v>
      </c>
      <c r="AS160" s="101">
        <f t="shared" si="70"/>
        <v>24.19090033219992</v>
      </c>
      <c r="AT160" s="101">
        <f t="shared" si="71"/>
        <v>72.572700996599721</v>
      </c>
      <c r="AU160" s="74"/>
      <c r="AV160" s="31"/>
    </row>
    <row r="161" spans="1:48" ht="15">
      <c r="A161" s="2" t="s">
        <v>180</v>
      </c>
      <c r="B161" s="72">
        <v>0</v>
      </c>
      <c r="C161" s="77">
        <v>81.971516499999993</v>
      </c>
      <c r="D161" s="31">
        <v>2</v>
      </c>
      <c r="E161" s="103">
        <f>$AW$13*1000000000*('COVID-19'!D159/'COVID-19'!$D$195)*$AW$9/'COVID-19'!D159/1000</f>
        <v>2.3019625858850177E-4</v>
      </c>
      <c r="F161" s="103">
        <f>$AW$14*1000000000*('COVID-19'!D159/'COVID-19'!$D$195)*$AW$9/'COVID-19'!D159/1000</f>
        <v>3.0550880626326819E-4</v>
      </c>
      <c r="G161" s="103">
        <f>0.25*'COVID-19'!D159*1000*$AW$9/'COVID-19'!D159/1000/$AW$15</f>
        <v>2.1250000000000002E-4</v>
      </c>
      <c r="H161" s="103">
        <f>0.75*'COVID-19'!D159*1000*$AW$9/'COVID-19'!D159/1000/$AW$15</f>
        <v>6.3749999999999994E-4</v>
      </c>
      <c r="I161" s="73">
        <v>86.3</v>
      </c>
      <c r="J161" s="160">
        <f t="shared" si="52"/>
        <v>1.6681728663399178E-4</v>
      </c>
      <c r="K161" s="160">
        <f t="shared" si="49"/>
        <v>2.2139434592085037E-4</v>
      </c>
      <c r="L161" s="160">
        <f t="shared" si="50"/>
        <v>1.5399326482143751E-4</v>
      </c>
      <c r="M161" s="160">
        <f t="shared" si="51"/>
        <v>4.6197979446431243E-4</v>
      </c>
      <c r="N161" s="100">
        <f>J161*'COVID-19'!D159*1000*Hospital!$AI$3/1000</f>
        <v>875.9841577860617</v>
      </c>
      <c r="O161" s="101">
        <f>K161*'COVID-19'!D159*1000*Hospital!$AI$3/1000</f>
        <v>1162.5769940472949</v>
      </c>
      <c r="P161" s="101">
        <f>L161*'COVID-19'!D159*1000*Hospital!$AI$3/1000</f>
        <v>808.64317548398299</v>
      </c>
      <c r="Q161" s="101">
        <f>M161*'COVID-19'!D159*1000*Hospital!$AI$3/1000</f>
        <v>2425.9295264519487</v>
      </c>
      <c r="R161" s="101">
        <f t="shared" si="53"/>
        <v>674.50780149526747</v>
      </c>
      <c r="S161" s="101">
        <f t="shared" si="54"/>
        <v>895.18428541641708</v>
      </c>
      <c r="T161" s="101">
        <f t="shared" si="55"/>
        <v>622.65524512266688</v>
      </c>
      <c r="U161" s="101">
        <f t="shared" si="56"/>
        <v>1867.9657353680004</v>
      </c>
      <c r="V161" s="101">
        <f t="shared" si="57"/>
        <v>201.47635629079417</v>
      </c>
      <c r="W161" s="101">
        <f t="shared" si="58"/>
        <v>267.39270863087785</v>
      </c>
      <c r="X161" s="101">
        <f t="shared" si="59"/>
        <v>185.9879303613161</v>
      </c>
      <c r="Y161" s="101">
        <f t="shared" si="60"/>
        <v>557.96379108394819</v>
      </c>
      <c r="Z161" s="102">
        <f>$AW$13*1000000000*('COVID-19'!D159/'COVID-19'!$D$195)*$AW$11/'COVID-19'!D159/1000</f>
        <v>2.9338738839711003E-4</v>
      </c>
      <c r="AA161" s="103">
        <f>$AW$14*1000000000*('COVID-19'!D159/'COVID-19'!$D$195)*$AW$11/'COVID-19'!D159/1000</f>
        <v>3.8937396876691037E-4</v>
      </c>
      <c r="AB161" s="103">
        <f>0.25*'COVID-19'!D159*1000*$AW$11/'COVID-19'!D159/1000/$AW$15</f>
        <v>2.7083333333333327E-4</v>
      </c>
      <c r="AC161" s="103">
        <f>0.75*'COVID-19'!D159*1000*$AW$11/'COVID-19'!D159/1000/$AW$15</f>
        <v>8.1249999999999985E-4</v>
      </c>
      <c r="AD161" s="73">
        <v>80</v>
      </c>
      <c r="AE161" s="104">
        <f t="shared" si="61"/>
        <v>1.9708947140543867E-4</v>
      </c>
      <c r="AF161" s="103">
        <f t="shared" si="62"/>
        <v>2.6157058114384879E-4</v>
      </c>
      <c r="AG161" s="103">
        <f t="shared" si="63"/>
        <v>1.8193828574999995E-4</v>
      </c>
      <c r="AH161" s="103">
        <f t="shared" si="64"/>
        <v>5.4581485724999987E-4</v>
      </c>
      <c r="AI161" s="105">
        <f>AE161*'COVID-19'!D159*1000*Hospital!$AI$3/1000</f>
        <v>1034.9482244990163</v>
      </c>
      <c r="AJ161" s="101">
        <f>AF161*'COVID-19'!D159*1000*Hospital!$AI$3/1000</f>
        <v>1373.548808089867</v>
      </c>
      <c r="AK161" s="101">
        <f>AG161*'COVID-19'!D159*1000*Hospital!$AI$3/1000</f>
        <v>955.38693397784982</v>
      </c>
      <c r="AL161" s="101">
        <f>AH161*'COVID-19'!D159*1000*Hospital!$AI$3/1000</f>
        <v>2866.1608019335499</v>
      </c>
      <c r="AM161" s="101">
        <f t="shared" si="65"/>
        <v>921.10391980412442</v>
      </c>
      <c r="AN161" s="101">
        <f t="shared" si="66"/>
        <v>1222.4584391999817</v>
      </c>
      <c r="AO161" s="101">
        <f t="shared" si="67"/>
        <v>850.2943712402863</v>
      </c>
      <c r="AP161" s="101">
        <f t="shared" si="68"/>
        <v>2550.8831137208595</v>
      </c>
      <c r="AQ161" s="101">
        <f t="shared" si="72"/>
        <v>113.8443046948918</v>
      </c>
      <c r="AR161" s="101">
        <f t="shared" si="69"/>
        <v>151.09036888988535</v>
      </c>
      <c r="AS161" s="101">
        <f t="shared" si="70"/>
        <v>105.09256273756347</v>
      </c>
      <c r="AT161" s="101">
        <f t="shared" si="71"/>
        <v>315.27768821269046</v>
      </c>
      <c r="AU161" s="74"/>
      <c r="AV161" s="31"/>
    </row>
    <row r="162" spans="1:48" ht="15">
      <c r="A162" s="2" t="s">
        <v>181</v>
      </c>
      <c r="B162" s="72">
        <v>0</v>
      </c>
      <c r="C162" s="77">
        <v>30.410413899999998</v>
      </c>
      <c r="D162" s="31">
        <v>2</v>
      </c>
      <c r="E162" s="103">
        <f>$AW$13*1000000000*('COVID-19'!D160/'COVID-19'!$D$195)*$AW$9/'COVID-19'!D160/1000</f>
        <v>2.301962585885018E-4</v>
      </c>
      <c r="F162" s="103">
        <f>$AW$14*1000000000*('COVID-19'!D160/'COVID-19'!$D$195)*$AW$9/'COVID-19'!D160/1000</f>
        <v>3.0550880626326819E-4</v>
      </c>
      <c r="G162" s="103">
        <f>0.25*'COVID-19'!D160*1000*$AW$9/'COVID-19'!D160/1000/$AW$15</f>
        <v>2.1250000000000002E-4</v>
      </c>
      <c r="H162" s="103">
        <f>0.75*'COVID-19'!D160*1000*$AW$9/'COVID-19'!D160/1000/$AW$15</f>
        <v>6.3750000000000005E-4</v>
      </c>
      <c r="I162" s="73">
        <v>86.3</v>
      </c>
      <c r="J162" s="160">
        <f t="shared" si="52"/>
        <v>6.4386324444701604E-5</v>
      </c>
      <c r="K162" s="160">
        <f t="shared" si="49"/>
        <v>8.5451385011184561E-5</v>
      </c>
      <c r="L162" s="160">
        <f t="shared" si="50"/>
        <v>5.9436647790862508E-5</v>
      </c>
      <c r="M162" s="160">
        <f t="shared" si="51"/>
        <v>1.7830994337258752E-4</v>
      </c>
      <c r="N162" s="100">
        <f>J162*'COVID-19'!D160*1000*Hospital!$AI$3/1000</f>
        <v>3.8053824386810655</v>
      </c>
      <c r="O162" s="101">
        <f>K162*'COVID-19'!D160*1000*Hospital!$AI$3/1000</f>
        <v>5.050376810401934</v>
      </c>
      <c r="P162" s="101">
        <f>L162*'COVID-19'!D160*1000*Hospital!$AI$3/1000</f>
        <v>3.5128449661958046</v>
      </c>
      <c r="Q162" s="101">
        <f>M162*'COVID-19'!D160*1000*Hospital!$AI$3/1000</f>
        <v>10.538534898587415</v>
      </c>
      <c r="R162" s="101">
        <f t="shared" si="53"/>
        <v>2.9301444777844203</v>
      </c>
      <c r="S162" s="101">
        <f t="shared" si="54"/>
        <v>3.888790144009489</v>
      </c>
      <c r="T162" s="101">
        <f t="shared" si="55"/>
        <v>2.7048906239707695</v>
      </c>
      <c r="U162" s="101">
        <f t="shared" si="56"/>
        <v>8.114671871912309</v>
      </c>
      <c r="V162" s="101">
        <f t="shared" si="57"/>
        <v>0.87523796089664496</v>
      </c>
      <c r="W162" s="101">
        <f t="shared" si="58"/>
        <v>1.1615866663924448</v>
      </c>
      <c r="X162" s="101">
        <f t="shared" si="59"/>
        <v>0.80795434222503504</v>
      </c>
      <c r="Y162" s="101">
        <f t="shared" si="60"/>
        <v>2.4238630266751056</v>
      </c>
      <c r="Z162" s="102">
        <f>$AW$13*1000000000*('COVID-19'!D160/'COVID-19'!$D$195)*$AW$11/'COVID-19'!D160/1000</f>
        <v>2.9338738839711003E-4</v>
      </c>
      <c r="AA162" s="103">
        <f>$AW$14*1000000000*('COVID-19'!D160/'COVID-19'!$D$195)*$AW$11/'COVID-19'!D160/1000</f>
        <v>3.8937396876691043E-4</v>
      </c>
      <c r="AB162" s="103">
        <f>0.25*'COVID-19'!D160*1000*$AW$11/'COVID-19'!D160/1000/$AW$15</f>
        <v>2.7083333333333327E-4</v>
      </c>
      <c r="AC162" s="103">
        <f>0.75*'COVID-19'!D160*1000*$AW$11/'COVID-19'!D160/1000/$AW$15</f>
        <v>8.1249999999999985E-4</v>
      </c>
      <c r="AD162" s="73">
        <v>80</v>
      </c>
      <c r="AE162" s="104">
        <f t="shared" si="61"/>
        <v>7.6070453527923152E-5</v>
      </c>
      <c r="AF162" s="103">
        <f t="shared" si="62"/>
        <v>1.0095817191696991E-4</v>
      </c>
      <c r="AG162" s="103">
        <f t="shared" si="63"/>
        <v>7.0222563449999988E-5</v>
      </c>
      <c r="AH162" s="103">
        <f t="shared" si="64"/>
        <v>2.1066769034999995E-4</v>
      </c>
      <c r="AI162" s="105">
        <f>AE162*'COVID-19'!D160*1000*Hospital!$AI$3/1000</f>
        <v>4.4959418083615139</v>
      </c>
      <c r="AJ162" s="101">
        <f>AF162*'COVID-19'!D160*1000*Hospital!$AI$3/1000</f>
        <v>5.9668642024152074</v>
      </c>
      <c r="AK162" s="101">
        <f>AG162*'COVID-19'!D160*1000*Hospital!$AI$3/1000</f>
        <v>4.1503178206934717</v>
      </c>
      <c r="AL162" s="101">
        <f>AH162*'COVID-19'!D160*1000*Hospital!$AI$3/1000</f>
        <v>12.450953462080415</v>
      </c>
      <c r="AM162" s="101">
        <f t="shared" si="65"/>
        <v>4.001388209441747</v>
      </c>
      <c r="AN162" s="101">
        <f t="shared" si="66"/>
        <v>5.3105091401495352</v>
      </c>
      <c r="AO162" s="101">
        <f t="shared" si="67"/>
        <v>3.6937828604171896</v>
      </c>
      <c r="AP162" s="101">
        <f t="shared" si="68"/>
        <v>11.081348581251568</v>
      </c>
      <c r="AQ162" s="101">
        <f t="shared" si="72"/>
        <v>0.49455359891976658</v>
      </c>
      <c r="AR162" s="101">
        <f t="shared" si="69"/>
        <v>0.65635506226567286</v>
      </c>
      <c r="AS162" s="101">
        <f t="shared" si="70"/>
        <v>0.45653496027628188</v>
      </c>
      <c r="AT162" s="101">
        <f t="shared" si="71"/>
        <v>1.3696048808288455</v>
      </c>
      <c r="AU162" s="74"/>
      <c r="AV162" s="31"/>
    </row>
    <row r="163" spans="1:48" ht="15">
      <c r="A163" s="2" t="s">
        <v>182</v>
      </c>
      <c r="B163" s="72">
        <v>0</v>
      </c>
      <c r="C163" s="77">
        <v>36.898487600000003</v>
      </c>
      <c r="D163" s="31">
        <v>2</v>
      </c>
      <c r="E163" s="103">
        <f>$AW$13*1000000000*('COVID-19'!D161/'COVID-19'!$D$195)*$AW$9/'COVID-19'!D161/1000</f>
        <v>2.3019625858850177E-4</v>
      </c>
      <c r="F163" s="103">
        <f>$AW$14*1000000000*('COVID-19'!D161/'COVID-19'!$D$195)*$AW$9/'COVID-19'!D161/1000</f>
        <v>3.0550880626326819E-4</v>
      </c>
      <c r="G163" s="103">
        <f>0.25*'COVID-19'!D161*1000*$AW$9/'COVID-19'!D161/1000/$AW$15</f>
        <v>2.1250000000000002E-4</v>
      </c>
      <c r="H163" s="103">
        <f>0.75*'COVID-19'!D161*1000*$AW$9/'COVID-19'!D161/1000/$AW$15</f>
        <v>6.3749999999999994E-4</v>
      </c>
      <c r="I163" s="73">
        <v>86.3</v>
      </c>
      <c r="J163" s="160">
        <f t="shared" si="52"/>
        <v>7.7275490857640715E-5</v>
      </c>
      <c r="K163" s="160">
        <f t="shared" si="49"/>
        <v>1.0255745731961753E-4</v>
      </c>
      <c r="L163" s="160">
        <f t="shared" si="50"/>
        <v>7.133496394745001E-5</v>
      </c>
      <c r="M163" s="160">
        <f t="shared" si="51"/>
        <v>2.1400489184235E-4</v>
      </c>
      <c r="N163" s="100">
        <f>J163*'COVID-19'!D161*1000*Hospital!$AI$3/1000</f>
        <v>370.47168429486129</v>
      </c>
      <c r="O163" s="101">
        <f>K163*'COVID-19'!D161*1000*Hospital!$AI$3/1000</f>
        <v>491.67767850471427</v>
      </c>
      <c r="P163" s="101">
        <f>L163*'COVID-19'!D161*1000*Hospital!$AI$3/1000</f>
        <v>341.99180036799402</v>
      </c>
      <c r="Q163" s="101">
        <f>M163*'COVID-19'!D161*1000*Hospital!$AI$3/1000</f>
        <v>1025.975401103982</v>
      </c>
      <c r="R163" s="101">
        <f t="shared" si="53"/>
        <v>285.26319690704321</v>
      </c>
      <c r="S163" s="101">
        <f t="shared" si="54"/>
        <v>378.59181244862998</v>
      </c>
      <c r="T163" s="101">
        <f t="shared" si="55"/>
        <v>263.33368628335541</v>
      </c>
      <c r="U163" s="101">
        <f t="shared" si="56"/>
        <v>790.00105885006622</v>
      </c>
      <c r="V163" s="101">
        <f t="shared" si="57"/>
        <v>85.208487387818096</v>
      </c>
      <c r="W163" s="101">
        <f t="shared" si="58"/>
        <v>113.08586605608428</v>
      </c>
      <c r="X163" s="101">
        <f t="shared" si="59"/>
        <v>78.658114084638626</v>
      </c>
      <c r="Y163" s="101">
        <f t="shared" si="60"/>
        <v>235.97434225391586</v>
      </c>
      <c r="Z163" s="102">
        <f>$AW$13*1000000000*('COVID-19'!D161/'COVID-19'!$D$195)*$AW$11/'COVID-19'!D161/1000</f>
        <v>2.9338738839711009E-4</v>
      </c>
      <c r="AA163" s="103">
        <f>$AW$14*1000000000*('COVID-19'!D161/'COVID-19'!$D$195)*$AW$11/'COVID-19'!D161/1000</f>
        <v>3.8937396876691037E-4</v>
      </c>
      <c r="AB163" s="103">
        <f>0.25*'COVID-19'!D161*1000*$AW$11/'COVID-19'!D161/1000/$AW$15</f>
        <v>2.7083333333333332E-4</v>
      </c>
      <c r="AC163" s="103">
        <f>0.75*'COVID-19'!D161*1000*$AW$11/'COVID-19'!D161/1000/$AW$15</f>
        <v>8.1249999999999985E-4</v>
      </c>
      <c r="AD163" s="73">
        <v>80</v>
      </c>
      <c r="AE163" s="104">
        <f t="shared" si="61"/>
        <v>9.1298605516490971E-5</v>
      </c>
      <c r="AF163" s="103">
        <f t="shared" si="62"/>
        <v>1.2116846796673962E-4</v>
      </c>
      <c r="AG163" s="103">
        <f t="shared" si="63"/>
        <v>8.4280056466666683E-5</v>
      </c>
      <c r="AH163" s="103">
        <f t="shared" si="64"/>
        <v>2.5284016939999999E-4</v>
      </c>
      <c r="AI163" s="105">
        <f>AE163*'COVID-19'!D161*1000*Hospital!$AI$3/1000</f>
        <v>437.70085164230539</v>
      </c>
      <c r="AJ163" s="101">
        <f>AF163*'COVID-19'!D161*1000*Hospital!$AI$3/1000</f>
        <v>580.901989917641</v>
      </c>
      <c r="AK163" s="101">
        <f>AG163*'COVID-19'!D161*1000*Hospital!$AI$3/1000</f>
        <v>404.0527484864856</v>
      </c>
      <c r="AL163" s="101">
        <f>AH163*'COVID-19'!D161*1000*Hospital!$AI$3/1000</f>
        <v>1212.1582454594566</v>
      </c>
      <c r="AM163" s="101">
        <f t="shared" si="65"/>
        <v>389.5537579616518</v>
      </c>
      <c r="AN163" s="101">
        <f t="shared" si="66"/>
        <v>517.00277102670054</v>
      </c>
      <c r="AO163" s="101">
        <f t="shared" si="67"/>
        <v>359.60694615297217</v>
      </c>
      <c r="AP163" s="101">
        <f t="shared" si="68"/>
        <v>1078.8208384589163</v>
      </c>
      <c r="AQ163" s="101">
        <f t="shared" si="72"/>
        <v>48.147093680653597</v>
      </c>
      <c r="AR163" s="101">
        <f t="shared" si="69"/>
        <v>63.89921889094051</v>
      </c>
      <c r="AS163" s="101">
        <f t="shared" si="70"/>
        <v>44.44580233351342</v>
      </c>
      <c r="AT163" s="101">
        <f t="shared" si="71"/>
        <v>133.33740700054022</v>
      </c>
      <c r="AU163" s="74"/>
      <c r="AV163" s="31"/>
    </row>
    <row r="164" spans="1:48" ht="15">
      <c r="A164" s="2" t="s">
        <v>183</v>
      </c>
      <c r="B164" s="72">
        <v>0</v>
      </c>
      <c r="C164" s="77">
        <v>83.786846100000005</v>
      </c>
      <c r="D164" s="31">
        <v>2</v>
      </c>
      <c r="E164" s="103">
        <f>$AW$13*1000000000*('COVID-19'!D162/'COVID-19'!$D$195)*$AW$9/'COVID-19'!D162/1000</f>
        <v>2.3019625858850177E-4</v>
      </c>
      <c r="F164" s="103">
        <f>$AW$14*1000000000*('COVID-19'!D162/'COVID-19'!$D$195)*$AW$9/'COVID-19'!D162/1000</f>
        <v>3.0550880626326819E-4</v>
      </c>
      <c r="G164" s="103">
        <f>0.25*'COVID-19'!D162*1000*$AW$9/'COVID-19'!D162/1000/$AW$15</f>
        <v>2.1250000000000002E-4</v>
      </c>
      <c r="H164" s="103">
        <f>0.75*'COVID-19'!D162*1000*$AW$9/'COVID-19'!D162/1000/$AW$15</f>
        <v>6.3750000000000005E-4</v>
      </c>
      <c r="I164" s="73">
        <v>86.3</v>
      </c>
      <c r="J164" s="160">
        <f t="shared" si="52"/>
        <v>1.7042360900186722E-4</v>
      </c>
      <c r="K164" s="160">
        <f t="shared" ref="K164:K196" si="73">F164*I164/100*(C164/100+D164/100)</f>
        <v>2.2618053683622771E-4</v>
      </c>
      <c r="L164" s="160">
        <f t="shared" ref="L164:L196" si="74">G164*I164/100*(C164/100+D164/100)</f>
        <v>1.5732235239163751E-4</v>
      </c>
      <c r="M164" s="160">
        <f t="shared" ref="M164:M196" si="75">H164*I164/100*(C164/100+D164/100)</f>
        <v>4.7196705717491254E-4</v>
      </c>
      <c r="N164" s="100">
        <f>J164*'COVID-19'!D162*1000*Hospital!$AI$3/1000</f>
        <v>599.21897734324546</v>
      </c>
      <c r="O164" s="101">
        <f>K164*'COVID-19'!D162*1000*Hospital!$AI$3/1000</f>
        <v>795.26346597005625</v>
      </c>
      <c r="P164" s="101">
        <f>L164*'COVID-19'!D162*1000*Hospital!$AI$3/1000</f>
        <v>553.15422355782778</v>
      </c>
      <c r="Q164" s="101">
        <f>M164*'COVID-19'!D162*1000*Hospital!$AI$3/1000</f>
        <v>1659.4626706734832</v>
      </c>
      <c r="R164" s="101">
        <f t="shared" si="53"/>
        <v>461.39861255429901</v>
      </c>
      <c r="S164" s="101">
        <f t="shared" si="54"/>
        <v>612.35286879694331</v>
      </c>
      <c r="T164" s="101">
        <f t="shared" si="55"/>
        <v>425.92875213952743</v>
      </c>
      <c r="U164" s="101">
        <f t="shared" si="56"/>
        <v>1277.7862564185821</v>
      </c>
      <c r="V164" s="101">
        <f t="shared" si="57"/>
        <v>137.82036478894645</v>
      </c>
      <c r="W164" s="101">
        <f t="shared" si="58"/>
        <v>182.91059717311293</v>
      </c>
      <c r="X164" s="101">
        <f t="shared" si="59"/>
        <v>127.22547141830039</v>
      </c>
      <c r="Y164" s="101">
        <f t="shared" si="60"/>
        <v>381.67641425490115</v>
      </c>
      <c r="Z164" s="102">
        <f>$AW$13*1000000000*('COVID-19'!D162/'COVID-19'!$D$195)*$AW$11/'COVID-19'!D162/1000</f>
        <v>2.9338738839711009E-4</v>
      </c>
      <c r="AA164" s="103">
        <f>$AW$14*1000000000*('COVID-19'!D162/'COVID-19'!$D$195)*$AW$11/'COVID-19'!D162/1000</f>
        <v>3.8937396876691037E-4</v>
      </c>
      <c r="AB164" s="103">
        <f>0.25*'COVID-19'!D162*1000*$AW$11/'COVID-19'!D162/1000/$AW$15</f>
        <v>2.7083333333333332E-4</v>
      </c>
      <c r="AC164" s="103">
        <f>0.75*'COVID-19'!D162*1000*$AW$11/'COVID-19'!D162/1000/$AW$15</f>
        <v>8.1249999999999996E-4</v>
      </c>
      <c r="AD164" s="73">
        <v>80</v>
      </c>
      <c r="AE164" s="104">
        <f t="shared" si="61"/>
        <v>2.0135022988883045E-4</v>
      </c>
      <c r="AF164" s="103">
        <f t="shared" si="62"/>
        <v>2.6722531787162518E-4</v>
      </c>
      <c r="AG164" s="103">
        <f t="shared" si="63"/>
        <v>1.8587149988333335E-4</v>
      </c>
      <c r="AH164" s="103">
        <f t="shared" si="64"/>
        <v>5.5761449964999998E-4</v>
      </c>
      <c r="AI164" s="105">
        <f>AE164*'COVID-19'!D162*1000*Hospital!$AI$3/1000</f>
        <v>707.95871269508439</v>
      </c>
      <c r="AJ164" s="101">
        <f>AF164*'COVID-19'!D162*1000*Hospital!$AI$3/1000</f>
        <v>939.57922046765543</v>
      </c>
      <c r="AK164" s="101">
        <f>AG164*'COVID-19'!D162*1000*Hospital!$AI$3/1000</f>
        <v>653.53462897341797</v>
      </c>
      <c r="AL164" s="101">
        <f>AH164*'COVID-19'!D162*1000*Hospital!$AI$3/1000</f>
        <v>1960.6038869202537</v>
      </c>
      <c r="AM164" s="101">
        <f t="shared" si="65"/>
        <v>630.08325429862509</v>
      </c>
      <c r="AN164" s="101">
        <f t="shared" si="66"/>
        <v>836.22550621621338</v>
      </c>
      <c r="AO164" s="101">
        <f t="shared" si="67"/>
        <v>581.64581978634192</v>
      </c>
      <c r="AP164" s="101">
        <f t="shared" si="68"/>
        <v>1744.9374593590258</v>
      </c>
      <c r="AQ164" s="101">
        <f t="shared" si="72"/>
        <v>77.87545839645928</v>
      </c>
      <c r="AR164" s="101">
        <f t="shared" si="69"/>
        <v>103.35371425144211</v>
      </c>
      <c r="AS164" s="101">
        <f t="shared" si="70"/>
        <v>71.888809187075978</v>
      </c>
      <c r="AT164" s="101">
        <f t="shared" si="71"/>
        <v>215.66642756122789</v>
      </c>
      <c r="AU164" s="74"/>
      <c r="AV164" s="31"/>
    </row>
    <row r="165" spans="1:48" ht="15">
      <c r="A165" s="2" t="s">
        <v>184</v>
      </c>
      <c r="B165" s="72">
        <v>0</v>
      </c>
      <c r="C165" s="77">
        <v>4.5382199999999998E-2</v>
      </c>
      <c r="D165" s="31">
        <v>2</v>
      </c>
      <c r="E165" s="103">
        <f>$AW$13*1000000000*('COVID-19'!D163/'COVID-19'!$D$195)*$AW$9/'COVID-19'!D163/1000</f>
        <v>2.3019625858850177E-4</v>
      </c>
      <c r="F165" s="103">
        <f>$AW$14*1000000000*('COVID-19'!D163/'COVID-19'!$D$195)*$AW$9/'COVID-19'!D163/1000</f>
        <v>3.0550880626326819E-4</v>
      </c>
      <c r="G165" s="103">
        <f>0.25*'COVID-19'!D163*1000*$AW$9/'COVID-19'!D163/1000/$AW$15</f>
        <v>2.1250000000000002E-4</v>
      </c>
      <c r="H165" s="103">
        <f>0.75*'COVID-19'!D163*1000*$AW$9/'COVID-19'!D163/1000/$AW$15</f>
        <v>6.3750000000000015E-4</v>
      </c>
      <c r="I165" s="73">
        <v>86.3</v>
      </c>
      <c r="J165" s="160">
        <f t="shared" si="52"/>
        <v>4.0633434163769657E-6</v>
      </c>
      <c r="K165" s="160">
        <f t="shared" si="73"/>
        <v>5.3927340269858045E-6</v>
      </c>
      <c r="L165" s="160">
        <f t="shared" si="74"/>
        <v>3.7509752820250003E-6</v>
      </c>
      <c r="M165" s="160">
        <f t="shared" si="75"/>
        <v>1.1252925846075001E-5</v>
      </c>
      <c r="N165" s="100">
        <f>J165*'COVID-19'!D163*1000*Hospital!$AI$3/1000</f>
        <v>13.332827068330969</v>
      </c>
      <c r="O165" s="101">
        <f>K165*'COVID-19'!D163*1000*Hospital!$AI$3/1000</f>
        <v>17.694883951358211</v>
      </c>
      <c r="P165" s="101">
        <f>L165*'COVID-19'!D163*1000*Hospital!$AI$3/1000</f>
        <v>12.307870550950172</v>
      </c>
      <c r="Q165" s="101">
        <f>M165*'COVID-19'!D163*1000*Hospital!$AI$3/1000</f>
        <v>36.923611652850518</v>
      </c>
      <c r="R165" s="101">
        <f t="shared" si="53"/>
        <v>10.266276842614845</v>
      </c>
      <c r="S165" s="101">
        <f t="shared" si="54"/>
        <v>13.625060642545822</v>
      </c>
      <c r="T165" s="101">
        <f t="shared" si="55"/>
        <v>9.4770603242316334</v>
      </c>
      <c r="U165" s="101">
        <f t="shared" si="56"/>
        <v>28.431180972694897</v>
      </c>
      <c r="V165" s="101">
        <f t="shared" si="57"/>
        <v>3.0665502257161226</v>
      </c>
      <c r="W165" s="101">
        <f t="shared" si="58"/>
        <v>4.0698233088123885</v>
      </c>
      <c r="X165" s="101">
        <f t="shared" si="59"/>
        <v>2.8308102267185391</v>
      </c>
      <c r="Y165" s="101">
        <f t="shared" si="60"/>
        <v>8.4924306801556195</v>
      </c>
      <c r="Z165" s="102">
        <f>$AW$13*1000000000*('COVID-19'!D163/'COVID-19'!$D$195)*$AW$11/'COVID-19'!D163/1000</f>
        <v>2.9338738839711003E-4</v>
      </c>
      <c r="AA165" s="103">
        <f>$AW$14*1000000000*('COVID-19'!D163/'COVID-19'!$D$195)*$AW$11/'COVID-19'!D163/1000</f>
        <v>3.8937396876691037E-4</v>
      </c>
      <c r="AB165" s="103">
        <f>0.25*'COVID-19'!D163*1000*$AW$11/'COVID-19'!D163/1000/$AW$15</f>
        <v>2.7083333333333332E-4</v>
      </c>
      <c r="AC165" s="103">
        <f>0.75*'COVID-19'!D163*1000*$AW$11/'COVID-19'!D163/1000/$AW$15</f>
        <v>8.1249999999999996E-4</v>
      </c>
      <c r="AD165" s="73">
        <v>80</v>
      </c>
      <c r="AE165" s="104">
        <f t="shared" si="61"/>
        <v>4.8007147354554829E-6</v>
      </c>
      <c r="AF165" s="103">
        <f t="shared" si="62"/>
        <v>6.3713486788735562E-6</v>
      </c>
      <c r="AG165" s="103">
        <f t="shared" si="63"/>
        <v>4.4316614333333333E-6</v>
      </c>
      <c r="AH165" s="103">
        <f t="shared" si="64"/>
        <v>1.32949843E-5</v>
      </c>
      <c r="AI165" s="105">
        <f>AE165*'COVID-19'!D163*1000*Hospital!$AI$3/1000</f>
        <v>15.752323348856253</v>
      </c>
      <c r="AJ165" s="101">
        <f>AF165*'COVID-19'!D163*1000*Hospital!$AI$3/1000</f>
        <v>20.905958818317931</v>
      </c>
      <c r="AK165" s="101">
        <f>AG165*'COVID-19'!D163*1000*Hospital!$AI$3/1000</f>
        <v>14.541368883043848</v>
      </c>
      <c r="AL165" s="101">
        <f>AH165*'COVID-19'!D163*1000*Hospital!$AI$3/1000</f>
        <v>43.624106649131541</v>
      </c>
      <c r="AM165" s="101">
        <f t="shared" si="65"/>
        <v>14.019567780482067</v>
      </c>
      <c r="AN165" s="101">
        <f t="shared" si="66"/>
        <v>18.606303348302959</v>
      </c>
      <c r="AO165" s="101">
        <f t="shared" si="67"/>
        <v>12.941818305909026</v>
      </c>
      <c r="AP165" s="101">
        <f t="shared" si="68"/>
        <v>38.825454917727072</v>
      </c>
      <c r="AQ165" s="101">
        <f t="shared" si="72"/>
        <v>1.7327555683741878</v>
      </c>
      <c r="AR165" s="101">
        <f t="shared" si="69"/>
        <v>2.2996554700149723</v>
      </c>
      <c r="AS165" s="101">
        <f t="shared" si="70"/>
        <v>1.5995505771348233</v>
      </c>
      <c r="AT165" s="101">
        <f t="shared" si="71"/>
        <v>4.798651731404469</v>
      </c>
      <c r="AU165" s="74"/>
      <c r="AV165" s="31"/>
    </row>
    <row r="166" spans="1:48" ht="15">
      <c r="A166" s="2" t="s">
        <v>185</v>
      </c>
      <c r="B166" s="72">
        <v>0</v>
      </c>
      <c r="C166" s="82">
        <v>1.1707407122716054</v>
      </c>
      <c r="D166" s="31">
        <v>2</v>
      </c>
      <c r="E166" s="103">
        <f>$AW$13*1000000000*('COVID-19'!D164/'COVID-19'!$D$195)*$AW$9/'COVID-19'!D164/1000</f>
        <v>2.3019625858850177E-4</v>
      </c>
      <c r="F166" s="103">
        <f>$AW$14*1000000000*('COVID-19'!D164/'COVID-19'!$D$195)*$AW$9/'COVID-19'!D164/1000</f>
        <v>3.0550880626326813E-4</v>
      </c>
      <c r="G166" s="103">
        <f>0.25*'COVID-19'!D164*1000*$AW$9/'COVID-19'!D164/1000/$AW$15</f>
        <v>2.1250000000000002E-4</v>
      </c>
      <c r="H166" s="103">
        <f>0.75*'COVID-19'!D164*1000*$AW$9/'COVID-19'!D164/1000/$AW$15</f>
        <v>6.3750000000000005E-4</v>
      </c>
      <c r="I166" s="73">
        <v>86.3</v>
      </c>
      <c r="J166" s="160">
        <f t="shared" si="52"/>
        <v>6.2989735601723915E-6</v>
      </c>
      <c r="K166" s="160">
        <f t="shared" si="73"/>
        <v>8.3597878820966997E-6</v>
      </c>
      <c r="L166" s="160">
        <f t="shared" si="74"/>
        <v>5.8147421237170905E-6</v>
      </c>
      <c r="M166" s="160">
        <f t="shared" si="75"/>
        <v>1.7444226371151273E-5</v>
      </c>
      <c r="N166" s="100">
        <f>J166*'COVID-19'!D164*1000*Hospital!$AI$3/1000</f>
        <v>7.8701777585391817</v>
      </c>
      <c r="O166" s="101">
        <f>K166*'COVID-19'!D164*1000*Hospital!$AI$3/1000</f>
        <v>10.445037755323135</v>
      </c>
      <c r="P166" s="101">
        <f>L166*'COVID-19'!D164*1000*Hospital!$AI$3/1000</f>
        <v>7.2651605371187937</v>
      </c>
      <c r="Q166" s="101">
        <f>M166*'COVID-19'!D164*1000*Hospital!$AI$3/1000</f>
        <v>21.795481611356383</v>
      </c>
      <c r="R166" s="101">
        <f t="shared" si="53"/>
        <v>6.0600368740751698</v>
      </c>
      <c r="S166" s="101">
        <f t="shared" si="54"/>
        <v>8.0426790715988137</v>
      </c>
      <c r="T166" s="101">
        <f t="shared" si="55"/>
        <v>5.5941736135814715</v>
      </c>
      <c r="U166" s="101">
        <f t="shared" si="56"/>
        <v>16.782520840744414</v>
      </c>
      <c r="V166" s="101">
        <f t="shared" si="57"/>
        <v>1.8101408844640119</v>
      </c>
      <c r="W166" s="101">
        <f t="shared" si="58"/>
        <v>2.4023586837243212</v>
      </c>
      <c r="X166" s="101">
        <f t="shared" si="59"/>
        <v>1.6709869235373225</v>
      </c>
      <c r="Y166" s="101">
        <f t="shared" si="60"/>
        <v>5.0129607706119677</v>
      </c>
      <c r="Z166" s="102">
        <f>$AW$13*1000000000*('COVID-19'!D164/'COVID-19'!$D$195)*$AW$11/'COVID-19'!D164/1000</f>
        <v>2.9338738839711009E-4</v>
      </c>
      <c r="AA166" s="103">
        <f>$AW$14*1000000000*('COVID-19'!D164/'COVID-19'!$D$195)*$AW$11/'COVID-19'!D164/1000</f>
        <v>3.8937396876691037E-4</v>
      </c>
      <c r="AB166" s="103">
        <f>0.25*'COVID-19'!D164*1000*$AW$11/'COVID-19'!D164/1000/$AW$15</f>
        <v>2.7083333333333327E-4</v>
      </c>
      <c r="AC166" s="103">
        <f>0.75*'COVID-19'!D164*1000*$AW$11/'COVID-19'!D164/1000/$AW$15</f>
        <v>8.1249999999999985E-4</v>
      </c>
      <c r="AD166" s="73">
        <v>80</v>
      </c>
      <c r="AE166" s="104">
        <f t="shared" si="61"/>
        <v>7.4420426948620705E-6</v>
      </c>
      <c r="AF166" s="103">
        <f t="shared" si="62"/>
        <v>9.8768311605441225E-6</v>
      </c>
      <c r="AG166" s="103">
        <f t="shared" si="63"/>
        <v>6.8699382099218091E-6</v>
      </c>
      <c r="AH166" s="103">
        <f t="shared" si="64"/>
        <v>2.0609814629765431E-5</v>
      </c>
      <c r="AI166" s="105">
        <f>AE166*'COVID-19'!D164*1000*Hospital!$AI$3/1000</f>
        <v>9.2983719229327093</v>
      </c>
      <c r="AJ166" s="101">
        <f>AF166*'COVID-19'!D164*1000*Hospital!$AI$3/1000</f>
        <v>12.340489475309639</v>
      </c>
      <c r="AK166" s="101">
        <f>AG166*'COVID-19'!D164*1000*Hospital!$AI$3/1000</f>
        <v>8.5835627639601277</v>
      </c>
      <c r="AL166" s="101">
        <f>AH166*'COVID-19'!D164*1000*Hospital!$AI$3/1000</f>
        <v>25.750688291880387</v>
      </c>
      <c r="AM166" s="101">
        <f t="shared" si="65"/>
        <v>8.2755510114101121</v>
      </c>
      <c r="AN166" s="101">
        <f t="shared" si="66"/>
        <v>10.98303563302558</v>
      </c>
      <c r="AO166" s="101">
        <f t="shared" si="67"/>
        <v>7.6393708599245134</v>
      </c>
      <c r="AP166" s="101">
        <f t="shared" si="68"/>
        <v>22.918112579773542</v>
      </c>
      <c r="AQ166" s="101">
        <f t="shared" si="72"/>
        <v>1.0228209115225979</v>
      </c>
      <c r="AR166" s="101">
        <f t="shared" si="69"/>
        <v>1.3574538422840601</v>
      </c>
      <c r="AS166" s="101">
        <f t="shared" si="70"/>
        <v>0.94419190403561404</v>
      </c>
      <c r="AT166" s="101">
        <f t="shared" si="71"/>
        <v>2.8325757121068427</v>
      </c>
      <c r="AU166" s="74"/>
      <c r="AV166" s="31"/>
    </row>
    <row r="167" spans="1:48" ht="15">
      <c r="A167" s="2" t="s">
        <v>186</v>
      </c>
      <c r="B167" s="72">
        <v>0</v>
      </c>
      <c r="C167" s="77">
        <v>1.1301307999999999</v>
      </c>
      <c r="D167" s="31">
        <v>2</v>
      </c>
      <c r="E167" s="103">
        <f>$AW$13*1000000000*('COVID-19'!D165/'COVID-19'!$D$195)*$AW$9/'COVID-19'!D165/1000</f>
        <v>2.3019625858850177E-4</v>
      </c>
      <c r="F167" s="103">
        <f>$AW$14*1000000000*('COVID-19'!D165/'COVID-19'!$D$195)*$AW$9/'COVID-19'!D165/1000</f>
        <v>3.0550880626326819E-4</v>
      </c>
      <c r="G167" s="103">
        <f>0.25*'COVID-19'!D165*1000*$AW$9/'COVID-19'!D165/1000/$AW$15</f>
        <v>2.1250000000000002E-4</v>
      </c>
      <c r="H167" s="103">
        <f>0.75*'COVID-19'!D165*1000*$AW$9/'COVID-19'!D165/1000/$AW$15</f>
        <v>6.3750000000000005E-4</v>
      </c>
      <c r="I167" s="73">
        <v>86.3</v>
      </c>
      <c r="J167" s="160">
        <f t="shared" si="52"/>
        <v>6.2182981638242304E-6</v>
      </c>
      <c r="K167" s="160">
        <f t="shared" si="73"/>
        <v>8.2527181834653194E-6</v>
      </c>
      <c r="L167" s="160">
        <f t="shared" si="74"/>
        <v>5.7402686208500001E-6</v>
      </c>
      <c r="M167" s="160">
        <f t="shared" si="75"/>
        <v>1.7220805862550001E-5</v>
      </c>
      <c r="N167" s="100">
        <f>J167*'COVID-19'!D165*1000*Hospital!$AI$3/1000</f>
        <v>59.396093489498774</v>
      </c>
      <c r="O167" s="101">
        <f>K167*'COVID-19'!D165*1000*Hospital!$AI$3/1000</f>
        <v>78.828516718492992</v>
      </c>
      <c r="P167" s="101">
        <f>L167*'COVID-19'!D165*1000*Hospital!$AI$3/1000</f>
        <v>54.830039132308208</v>
      </c>
      <c r="Q167" s="101">
        <f>M167*'COVID-19'!D165*1000*Hospital!$AI$3/1000</f>
        <v>164.4901173969246</v>
      </c>
      <c r="R167" s="101">
        <f t="shared" si="53"/>
        <v>45.734991986914054</v>
      </c>
      <c r="S167" s="101">
        <f t="shared" si="54"/>
        <v>60.697957873239602</v>
      </c>
      <c r="T167" s="101">
        <f t="shared" si="55"/>
        <v>42.219130131877321</v>
      </c>
      <c r="U167" s="101">
        <f t="shared" si="56"/>
        <v>126.65739039563194</v>
      </c>
      <c r="V167" s="101">
        <f t="shared" si="57"/>
        <v>13.661101502584717</v>
      </c>
      <c r="W167" s="101">
        <f t="shared" si="58"/>
        <v>18.13055884525339</v>
      </c>
      <c r="X167" s="101">
        <f t="shared" si="59"/>
        <v>12.610909000430889</v>
      </c>
      <c r="Y167" s="101">
        <f t="shared" si="60"/>
        <v>37.83272700129266</v>
      </c>
      <c r="Z167" s="102">
        <f>$AW$13*1000000000*('COVID-19'!D165/'COVID-19'!$D$195)*$AW$11/'COVID-19'!D165/1000</f>
        <v>2.9338738839711003E-4</v>
      </c>
      <c r="AA167" s="103">
        <f>$AW$14*1000000000*('COVID-19'!D165/'COVID-19'!$D$195)*$AW$11/'COVID-19'!D165/1000</f>
        <v>3.8937396876691043E-4</v>
      </c>
      <c r="AB167" s="103">
        <f>0.25*'COVID-19'!D165*1000*$AW$11/'COVID-19'!D165/1000/$AW$15</f>
        <v>2.7083333333333332E-4</v>
      </c>
      <c r="AC167" s="103">
        <f>0.75*'COVID-19'!D165*1000*$AW$11/'COVID-19'!D165/1000/$AW$15</f>
        <v>8.1249999999999996E-4</v>
      </c>
      <c r="AD167" s="73">
        <v>80</v>
      </c>
      <c r="AE167" s="104">
        <f t="shared" si="61"/>
        <v>7.3467272060268536E-6</v>
      </c>
      <c r="AF167" s="103">
        <f t="shared" si="62"/>
        <v>9.7503316188443535E-6</v>
      </c>
      <c r="AG167" s="103">
        <f t="shared" si="63"/>
        <v>6.781950066666667E-6</v>
      </c>
      <c r="AH167" s="103">
        <f t="shared" si="64"/>
        <v>2.0345850199999998E-5</v>
      </c>
      <c r="AI167" s="105">
        <f>AE167*'COVID-19'!D165*1000*Hospital!$AI$3/1000</f>
        <v>70.174649795604381</v>
      </c>
      <c r="AJ167" s="101">
        <f>AF167*'COVID-19'!D165*1000*Hospital!$AI$3/1000</f>
        <v>93.133457600291621</v>
      </c>
      <c r="AK167" s="101">
        <f>AG167*'COVID-19'!D165*1000*Hospital!$AI$3/1000</f>
        <v>64.779997611615357</v>
      </c>
      <c r="AL167" s="101">
        <f>AH167*'COVID-19'!D165*1000*Hospital!$AI$3/1000</f>
        <v>194.33999283484602</v>
      </c>
      <c r="AM167" s="101">
        <f t="shared" si="65"/>
        <v>62.4554383180879</v>
      </c>
      <c r="AN167" s="101">
        <f t="shared" si="66"/>
        <v>82.888777264259531</v>
      </c>
      <c r="AO167" s="101">
        <f t="shared" si="67"/>
        <v>57.654197874337669</v>
      </c>
      <c r="AP167" s="101">
        <f t="shared" si="68"/>
        <v>172.96259362301294</v>
      </c>
      <c r="AQ167" s="101">
        <f t="shared" si="72"/>
        <v>7.719211477516482</v>
      </c>
      <c r="AR167" s="101">
        <f t="shared" si="69"/>
        <v>10.244680336032079</v>
      </c>
      <c r="AS167" s="101">
        <f t="shared" si="70"/>
        <v>7.1257997372776893</v>
      </c>
      <c r="AT167" s="101">
        <f t="shared" si="71"/>
        <v>21.377399211833062</v>
      </c>
      <c r="AU167" s="74"/>
      <c r="AV167" s="31"/>
    </row>
    <row r="168" spans="1:48" ht="15">
      <c r="A168" s="2" t="s">
        <v>187</v>
      </c>
      <c r="B168" s="72">
        <v>0</v>
      </c>
      <c r="C168" s="77">
        <v>84.750168200000005</v>
      </c>
      <c r="D168" s="31">
        <v>2</v>
      </c>
      <c r="E168" s="103">
        <f>$AW$13*1000000000*('COVID-19'!D166/'COVID-19'!$D$195)*$AW$9/'COVID-19'!D166/1000</f>
        <v>2.301962585885018E-4</v>
      </c>
      <c r="F168" s="103">
        <f>$AW$14*1000000000*('COVID-19'!D166/'COVID-19'!$D$195)*$AW$9/'COVID-19'!D166/1000</f>
        <v>3.0550880626326819E-4</v>
      </c>
      <c r="G168" s="103">
        <f>0.25*'COVID-19'!D166*1000*$AW$9/'COVID-19'!D166/1000/$AW$15</f>
        <v>2.1250000000000002E-4</v>
      </c>
      <c r="H168" s="103">
        <f>0.75*'COVID-19'!D166*1000*$AW$9/'COVID-19'!D166/1000/$AW$15</f>
        <v>6.3750000000000005E-4</v>
      </c>
      <c r="I168" s="73">
        <v>86.3</v>
      </c>
      <c r="J168" s="160">
        <f t="shared" si="52"/>
        <v>1.7233733862799067E-4</v>
      </c>
      <c r="K168" s="160">
        <f t="shared" si="73"/>
        <v>2.2872037504720729E-4</v>
      </c>
      <c r="L168" s="160">
        <f t="shared" si="74"/>
        <v>1.5908896470777503E-4</v>
      </c>
      <c r="M168" s="160">
        <f t="shared" si="75"/>
        <v>4.7726689412332508E-4</v>
      </c>
      <c r="N168" s="100">
        <f>J168*'COVID-19'!D166*1000*Hospital!$AI$3/1000</f>
        <v>6142.8821770596269</v>
      </c>
      <c r="O168" s="101">
        <f>K168*'COVID-19'!D166*1000*Hospital!$AI$3/1000</f>
        <v>8152.6285980354905</v>
      </c>
      <c r="P168" s="101">
        <f>L168*'COVID-19'!D166*1000*Hospital!$AI$3/1000</f>
        <v>5670.6502122548964</v>
      </c>
      <c r="Q168" s="101">
        <f>M168*'COVID-19'!D166*1000*Hospital!$AI$3/1000</f>
        <v>17011.95063676469</v>
      </c>
      <c r="R168" s="101">
        <f t="shared" si="53"/>
        <v>4730.0192763359128</v>
      </c>
      <c r="S168" s="101">
        <f t="shared" si="54"/>
        <v>6277.5240204873271</v>
      </c>
      <c r="T168" s="101">
        <f t="shared" si="55"/>
        <v>4366.4006634362704</v>
      </c>
      <c r="U168" s="101">
        <f t="shared" si="56"/>
        <v>13099.201990308811</v>
      </c>
      <c r="V168" s="101">
        <f t="shared" si="57"/>
        <v>1412.8629007237143</v>
      </c>
      <c r="W168" s="101">
        <f t="shared" si="58"/>
        <v>1875.1045775481628</v>
      </c>
      <c r="X168" s="101">
        <f t="shared" si="59"/>
        <v>1304.2495488186262</v>
      </c>
      <c r="Y168" s="101">
        <f t="shared" si="60"/>
        <v>3912.7486464558788</v>
      </c>
      <c r="Z168" s="102">
        <f>$AW$13*1000000000*('COVID-19'!D166/'COVID-19'!$D$195)*$AW$11/'COVID-19'!D166/1000</f>
        <v>2.9338738839711009E-4</v>
      </c>
      <c r="AA168" s="103">
        <f>$AW$14*1000000000*('COVID-19'!D166/'COVID-19'!$D$195)*$AW$11/'COVID-19'!D166/1000</f>
        <v>3.8937396876691048E-4</v>
      </c>
      <c r="AB168" s="103">
        <f>0.25*'COVID-19'!D166*1000*$AW$11/'COVID-19'!D166/1000/$AW$15</f>
        <v>2.7083333333333327E-4</v>
      </c>
      <c r="AC168" s="103">
        <f>0.75*'COVID-19'!D166*1000*$AW$11/'COVID-19'!D166/1000/$AW$15</f>
        <v>8.1249999999999985E-4</v>
      </c>
      <c r="AD168" s="73">
        <v>80</v>
      </c>
      <c r="AE168" s="104">
        <f t="shared" si="61"/>
        <v>2.0361124232966423E-4</v>
      </c>
      <c r="AF168" s="103">
        <f t="shared" si="62"/>
        <v>2.7022605826584829E-4</v>
      </c>
      <c r="AG168" s="103">
        <f t="shared" si="63"/>
        <v>1.8795869776666664E-4</v>
      </c>
      <c r="AH168" s="103">
        <f t="shared" si="64"/>
        <v>5.6387609329999993E-4</v>
      </c>
      <c r="AI168" s="105">
        <f>AE168*'COVID-19'!D166*1000*Hospital!$AI$3/1000</f>
        <v>7257.6255471588047</v>
      </c>
      <c r="AJ168" s="101">
        <f>AF168*'COVID-19'!D166*1000*Hospital!$AI$3/1000</f>
        <v>9632.0788652862921</v>
      </c>
      <c r="AK168" s="101">
        <f>AG168*'COVID-19'!D166*1000*Hospital!$AI$3/1000</f>
        <v>6699.6980673268008</v>
      </c>
      <c r="AL168" s="101">
        <f>AH168*'COVID-19'!D166*1000*Hospital!$AI$3/1000</f>
        <v>20099.09420198041</v>
      </c>
      <c r="AM168" s="101">
        <f t="shared" si="65"/>
        <v>6459.2867369713367</v>
      </c>
      <c r="AN168" s="101">
        <f t="shared" si="66"/>
        <v>8572.550190104801</v>
      </c>
      <c r="AO168" s="101">
        <f t="shared" si="67"/>
        <v>5962.731279920853</v>
      </c>
      <c r="AP168" s="101">
        <f t="shared" si="68"/>
        <v>17888.193839762564</v>
      </c>
      <c r="AQ168" s="101">
        <f t="shared" si="72"/>
        <v>798.33881018746843</v>
      </c>
      <c r="AR168" s="101">
        <f t="shared" si="69"/>
        <v>1059.5286751814922</v>
      </c>
      <c r="AS168" s="101">
        <f t="shared" si="70"/>
        <v>736.96678740594814</v>
      </c>
      <c r="AT168" s="101">
        <f t="shared" si="71"/>
        <v>2210.9003622178452</v>
      </c>
      <c r="AU168" s="74"/>
      <c r="AV168" s="31"/>
    </row>
    <row r="169" spans="1:48" ht="15">
      <c r="A169" s="2" t="s">
        <v>188</v>
      </c>
      <c r="B169" s="72">
        <v>0</v>
      </c>
      <c r="C169" s="66" t="s">
        <v>149</v>
      </c>
      <c r="D169" s="31">
        <v>2</v>
      </c>
      <c r="E169" s="103">
        <f>$AW$13*1000000000*('COVID-19'!D167/'COVID-19'!$D$195)*$AW$9/'COVID-19'!D167/1000</f>
        <v>2.3019625858850177E-4</v>
      </c>
      <c r="F169" s="103">
        <f>$AW$14*1000000000*('COVID-19'!D167/'COVID-19'!$D$195)*$AW$9/'COVID-19'!D167/1000</f>
        <v>3.0550880626326819E-4</v>
      </c>
      <c r="G169" s="103">
        <f>0.25*'COVID-19'!D167*1000*$AW$9/'COVID-19'!D167/1000/$AW$15</f>
        <v>2.1250000000000002E-4</v>
      </c>
      <c r="H169" s="103">
        <f>0.75*'COVID-19'!D167*1000*$AW$9/'COVID-19'!D167/1000/$AW$15</f>
        <v>6.3750000000000015E-4</v>
      </c>
      <c r="I169" s="73">
        <v>86.3</v>
      </c>
      <c r="J169" s="161" t="s">
        <v>335</v>
      </c>
      <c r="K169" s="161" t="s">
        <v>335</v>
      </c>
      <c r="L169" s="161" t="s">
        <v>335</v>
      </c>
      <c r="M169" s="161" t="s">
        <v>335</v>
      </c>
      <c r="N169" s="158" t="s">
        <v>335</v>
      </c>
      <c r="O169" s="158" t="s">
        <v>335</v>
      </c>
      <c r="P169" s="158" t="s">
        <v>335</v>
      </c>
      <c r="Q169" s="158" t="s">
        <v>335</v>
      </c>
      <c r="R169" s="158" t="s">
        <v>335</v>
      </c>
      <c r="S169" s="158" t="s">
        <v>335</v>
      </c>
      <c r="T169" s="158" t="s">
        <v>335</v>
      </c>
      <c r="U169" s="158" t="s">
        <v>335</v>
      </c>
      <c r="V169" s="158" t="s">
        <v>335</v>
      </c>
      <c r="W169" s="158" t="s">
        <v>335</v>
      </c>
      <c r="X169" s="158" t="s">
        <v>335</v>
      </c>
      <c r="Y169" s="158" t="s">
        <v>335</v>
      </c>
      <c r="Z169" s="102">
        <f>$AW$13*1000000000*('COVID-19'!D167/'COVID-19'!$D$195)*$AW$11/'COVID-19'!D167/1000</f>
        <v>2.9338738839711003E-4</v>
      </c>
      <c r="AA169" s="103">
        <f>$AW$14*1000000000*('COVID-19'!D167/'COVID-19'!$D$195)*$AW$11/'COVID-19'!D167/1000</f>
        <v>3.8937396876691037E-4</v>
      </c>
      <c r="AB169" s="103">
        <f>0.25*'COVID-19'!D167*1000*$AW$11/'COVID-19'!D167/1000/$AW$15</f>
        <v>2.7083333333333332E-4</v>
      </c>
      <c r="AC169" s="103">
        <f>0.75*'COVID-19'!D167*1000*$AW$11/'COVID-19'!D167/1000/$AW$15</f>
        <v>8.1249999999999996E-4</v>
      </c>
      <c r="AD169" s="73">
        <v>80</v>
      </c>
      <c r="AE169" s="158" t="s">
        <v>335</v>
      </c>
      <c r="AF169" s="158" t="s">
        <v>335</v>
      </c>
      <c r="AG169" s="158" t="s">
        <v>335</v>
      </c>
      <c r="AH169" s="158" t="s">
        <v>335</v>
      </c>
      <c r="AI169" s="158" t="s">
        <v>335</v>
      </c>
      <c r="AJ169" s="158" t="s">
        <v>335</v>
      </c>
      <c r="AK169" s="158" t="s">
        <v>335</v>
      </c>
      <c r="AL169" s="158" t="s">
        <v>335</v>
      </c>
      <c r="AM169" s="158" t="s">
        <v>335</v>
      </c>
      <c r="AN169" s="158" t="s">
        <v>335</v>
      </c>
      <c r="AO169" s="158" t="s">
        <v>335</v>
      </c>
      <c r="AP169" s="158" t="s">
        <v>335</v>
      </c>
      <c r="AQ169" s="158" t="s">
        <v>335</v>
      </c>
      <c r="AR169" s="158" t="s">
        <v>335</v>
      </c>
      <c r="AS169" s="158" t="s">
        <v>335</v>
      </c>
      <c r="AT169" s="158" t="s">
        <v>335</v>
      </c>
      <c r="AU169" s="74"/>
      <c r="AV169" s="31"/>
    </row>
    <row r="170" spans="1:48" ht="15">
      <c r="A170" s="2" t="s">
        <v>189</v>
      </c>
      <c r="B170" s="72">
        <v>0</v>
      </c>
      <c r="C170" s="77">
        <v>3.9099999999999999E-8</v>
      </c>
      <c r="D170" s="31">
        <v>2</v>
      </c>
      <c r="E170" s="103">
        <f>$AW$13*1000000000*('COVID-19'!D168/'COVID-19'!$D$195)*$AW$9/'COVID-19'!D168/1000</f>
        <v>2.3019625858850177E-4</v>
      </c>
      <c r="F170" s="103">
        <f>$AW$14*1000000000*('COVID-19'!D168/'COVID-19'!$D$195)*$AW$9/'COVID-19'!D168/1000</f>
        <v>3.0550880626326819E-4</v>
      </c>
      <c r="G170" s="103">
        <f>0.25*'COVID-19'!D168*1000*$AW$9/'COVID-19'!D168/1000/$AW$15</f>
        <v>2.1250000000000002E-4</v>
      </c>
      <c r="H170" s="103">
        <f>0.75*'COVID-19'!D168*1000*$AW$9/'COVID-19'!D168/1000/$AW$15</f>
        <v>6.3750000000000015E-4</v>
      </c>
      <c r="I170" s="73">
        <v>86.3</v>
      </c>
      <c r="J170" s="160">
        <f t="shared" si="52"/>
        <v>3.9731875009133543E-6</v>
      </c>
      <c r="K170" s="160">
        <f t="shared" si="73"/>
        <v>5.2730820991927618E-6</v>
      </c>
      <c r="L170" s="160">
        <f t="shared" si="74"/>
        <v>3.6677500717045126E-6</v>
      </c>
      <c r="M170" s="160">
        <f t="shared" si="75"/>
        <v>1.1003250215113538E-5</v>
      </c>
      <c r="N170" s="100">
        <f>J170*'COVID-19'!D168*1000*Hospital!$AI$3/1000</f>
        <v>111.64507717353324</v>
      </c>
      <c r="O170" s="101">
        <f>K170*'COVID-19'!D168*1000*Hospital!$AI$3/1000</f>
        <v>148.17162738265418</v>
      </c>
      <c r="P170" s="101">
        <f>L170*'COVID-19'!D168*1000*Hospital!$AI$3/1000</f>
        <v>103.06240007916813</v>
      </c>
      <c r="Q170" s="101">
        <f>M170*'COVID-19'!D168*1000*Hospital!$AI$3/1000</f>
        <v>309.18720023750438</v>
      </c>
      <c r="R170" s="101">
        <f t="shared" si="53"/>
        <v>85.9667094236206</v>
      </c>
      <c r="S170" s="101">
        <f t="shared" si="54"/>
        <v>114.09215308464373</v>
      </c>
      <c r="T170" s="101">
        <f t="shared" si="55"/>
        <v>79.358048060959462</v>
      </c>
      <c r="U170" s="101">
        <f t="shared" si="56"/>
        <v>238.07414418287837</v>
      </c>
      <c r="V170" s="101">
        <f t="shared" si="57"/>
        <v>25.678367749912645</v>
      </c>
      <c r="W170" s="101">
        <f t="shared" si="58"/>
        <v>34.07947429801046</v>
      </c>
      <c r="X170" s="101">
        <f t="shared" si="59"/>
        <v>23.70435201820867</v>
      </c>
      <c r="Y170" s="101">
        <f t="shared" si="60"/>
        <v>71.113056054626014</v>
      </c>
      <c r="Z170" s="102">
        <f>$AW$13*1000000000*('COVID-19'!D168/'COVID-19'!$D$195)*$AW$11/'COVID-19'!D168/1000</f>
        <v>2.9338738839711009E-4</v>
      </c>
      <c r="AA170" s="103">
        <f>$AW$14*1000000000*('COVID-19'!D168/'COVID-19'!$D$195)*$AW$11/'COVID-19'!D168/1000</f>
        <v>3.8937396876691037E-4</v>
      </c>
      <c r="AB170" s="103">
        <f>0.25*'COVID-19'!D168*1000*$AW$11/'COVID-19'!D168/1000/$AW$15</f>
        <v>2.7083333333333332E-4</v>
      </c>
      <c r="AC170" s="103">
        <f>0.75*'COVID-19'!D168*1000*$AW$11/'COVID-19'!D168/1000/$AW$15</f>
        <v>8.1249999999999996E-4</v>
      </c>
      <c r="AD170" s="73">
        <v>80</v>
      </c>
      <c r="AE170" s="104">
        <f t="shared" si="61"/>
        <v>4.6941983061253358E-6</v>
      </c>
      <c r="AF170" s="103">
        <f t="shared" si="62"/>
        <v>6.2299836220667442E-6</v>
      </c>
      <c r="AG170" s="103">
        <f t="shared" si="63"/>
        <v>4.3333334180500007E-6</v>
      </c>
      <c r="AH170" s="103">
        <f t="shared" si="64"/>
        <v>1.3000000254149999E-5</v>
      </c>
      <c r="AI170" s="105">
        <f>AE170*'COVID-19'!D168*1000*Hospital!$AI$3/1000</f>
        <v>131.90521012027645</v>
      </c>
      <c r="AJ170" s="101">
        <f>AF170*'COVID-19'!D168*1000*Hospital!$AI$3/1000</f>
        <v>175.0602009383141</v>
      </c>
      <c r="AK170" s="101">
        <f>AG170*'COVID-19'!D168*1000*Hospital!$AI$3/1000</f>
        <v>121.76504224017322</v>
      </c>
      <c r="AL170" s="101">
        <f>AH170*'COVID-19'!D168*1000*Hospital!$AI$3/1000</f>
        <v>365.29512672051953</v>
      </c>
      <c r="AM170" s="101">
        <f t="shared" si="65"/>
        <v>117.39563700704605</v>
      </c>
      <c r="AN170" s="101">
        <f t="shared" si="66"/>
        <v>155.80357883509953</v>
      </c>
      <c r="AO170" s="101">
        <f t="shared" si="67"/>
        <v>108.37088759375416</v>
      </c>
      <c r="AP170" s="101">
        <f t="shared" si="68"/>
        <v>325.11266278126237</v>
      </c>
      <c r="AQ170" s="101">
        <f t="shared" si="72"/>
        <v>14.50957311323041</v>
      </c>
      <c r="AR170" s="101">
        <f t="shared" si="69"/>
        <v>19.25662210321455</v>
      </c>
      <c r="AS170" s="101">
        <f t="shared" si="70"/>
        <v>13.394154646419054</v>
      </c>
      <c r="AT170" s="101">
        <f t="shared" si="71"/>
        <v>40.182463939257147</v>
      </c>
      <c r="AU170" s="74"/>
      <c r="AV170" s="31"/>
    </row>
    <row r="171" spans="1:48" ht="15">
      <c r="A171" s="2" t="s">
        <v>190</v>
      </c>
      <c r="B171" s="72">
        <v>0</v>
      </c>
      <c r="C171" s="77">
        <v>82.424006199999994</v>
      </c>
      <c r="D171" s="31">
        <v>2</v>
      </c>
      <c r="E171" s="103">
        <f>$AW$13*1000000000*('COVID-19'!D169/'COVID-19'!$D$195)*$AW$9/'COVID-19'!D169/1000</f>
        <v>2.3019625858850177E-4</v>
      </c>
      <c r="F171" s="103">
        <f>$AW$14*1000000000*('COVID-19'!D169/'COVID-19'!$D$195)*$AW$9/'COVID-19'!D169/1000</f>
        <v>3.0550880626326824E-4</v>
      </c>
      <c r="G171" s="103">
        <f>0.25*'COVID-19'!D169*1000*$AW$9/'COVID-19'!D169/1000/$AW$15</f>
        <v>2.1250000000000002E-4</v>
      </c>
      <c r="H171" s="103">
        <f>0.75*'COVID-19'!D169*1000*$AW$9/'COVID-19'!D169/1000/$AW$15</f>
        <v>6.3750000000000015E-4</v>
      </c>
      <c r="I171" s="73">
        <v>86.3</v>
      </c>
      <c r="J171" s="160">
        <f t="shared" si="52"/>
        <v>1.6771619982658404E-4</v>
      </c>
      <c r="K171" s="160">
        <f t="shared" si="73"/>
        <v>2.2258735356609662E-4</v>
      </c>
      <c r="L171" s="160">
        <f t="shared" si="74"/>
        <v>1.5482307437002498E-4</v>
      </c>
      <c r="M171" s="160">
        <f t="shared" si="75"/>
        <v>4.6446922311007497E-4</v>
      </c>
      <c r="N171" s="100">
        <f>J171*'COVID-19'!D169*1000*Hospital!$AI$3/1000</f>
        <v>2158.4006984778975</v>
      </c>
      <c r="O171" s="101">
        <f>K171*'COVID-19'!D169*1000*Hospital!$AI$3/1000</f>
        <v>2864.5575078982806</v>
      </c>
      <c r="P171" s="101">
        <f>L171*'COVID-19'!D169*1000*Hospital!$AI$3/1000</f>
        <v>1992.4743835496165</v>
      </c>
      <c r="Q171" s="101">
        <f>M171*'COVID-19'!D169*1000*Hospital!$AI$3/1000</f>
        <v>5977.4231506488495</v>
      </c>
      <c r="R171" s="101">
        <f t="shared" si="53"/>
        <v>1661.968537827981</v>
      </c>
      <c r="S171" s="101">
        <f t="shared" si="54"/>
        <v>2205.7092810816762</v>
      </c>
      <c r="T171" s="101">
        <f t="shared" si="55"/>
        <v>1534.2052753332048</v>
      </c>
      <c r="U171" s="101">
        <f t="shared" si="56"/>
        <v>4602.6158259996146</v>
      </c>
      <c r="V171" s="101">
        <f t="shared" si="57"/>
        <v>496.4321606499164</v>
      </c>
      <c r="W171" s="101">
        <f t="shared" si="58"/>
        <v>658.84822681660455</v>
      </c>
      <c r="X171" s="101">
        <f t="shared" si="59"/>
        <v>458.26910821641178</v>
      </c>
      <c r="Y171" s="101">
        <f t="shared" si="60"/>
        <v>1374.8073246492356</v>
      </c>
      <c r="Z171" s="102">
        <f>$AW$13*1000000000*('COVID-19'!D169/'COVID-19'!$D$195)*$AW$11/'COVID-19'!D169/1000</f>
        <v>2.9338738839711003E-4</v>
      </c>
      <c r="AA171" s="103">
        <f>$AW$14*1000000000*('COVID-19'!D169/'COVID-19'!$D$195)*$AW$11/'COVID-19'!D169/1000</f>
        <v>3.8937396876691048E-4</v>
      </c>
      <c r="AB171" s="103">
        <f>0.25*'COVID-19'!D169*1000*$AW$11/'COVID-19'!D169/1000/$AW$15</f>
        <v>2.7083333333333332E-4</v>
      </c>
      <c r="AC171" s="103">
        <f>0.75*'COVID-19'!D169*1000*$AW$11/'COVID-19'!D169/1000/$AW$15</f>
        <v>8.1249999999999996E-4</v>
      </c>
      <c r="AD171" s="73">
        <v>80</v>
      </c>
      <c r="AE171" s="104">
        <f t="shared" si="61"/>
        <v>1.9815150957631537E-4</v>
      </c>
      <c r="AF171" s="103">
        <f t="shared" si="62"/>
        <v>2.6298008282637006E-4</v>
      </c>
      <c r="AG171" s="103">
        <f t="shared" si="63"/>
        <v>1.8291868009999998E-4</v>
      </c>
      <c r="AH171" s="103">
        <f t="shared" si="64"/>
        <v>5.4875604029999995E-4</v>
      </c>
      <c r="AI171" s="105">
        <f>AE171*'COVID-19'!D169*1000*Hospital!$AI$3/1000</f>
        <v>2550.0837552734556</v>
      </c>
      <c r="AJ171" s="101">
        <f>AF171*'COVID-19'!D169*1000*Hospital!$AI$3/1000</f>
        <v>3384.386213407643</v>
      </c>
      <c r="AK171" s="101">
        <f>AG171*'COVID-19'!D169*1000*Hospital!$AI$3/1000</f>
        <v>2354.0469394174465</v>
      </c>
      <c r="AL171" s="101">
        <f>AH171*'COVID-19'!D169*1000*Hospital!$AI$3/1000</f>
        <v>7062.1408182523382</v>
      </c>
      <c r="AM171" s="101">
        <f t="shared" si="65"/>
        <v>2269.5745421933757</v>
      </c>
      <c r="AN171" s="101">
        <f t="shared" si="66"/>
        <v>3012.1037299328023</v>
      </c>
      <c r="AO171" s="101">
        <f t="shared" si="67"/>
        <v>2095.1017760815275</v>
      </c>
      <c r="AP171" s="101">
        <f t="shared" si="68"/>
        <v>6285.3053282445808</v>
      </c>
      <c r="AQ171" s="101">
        <f t="shared" si="72"/>
        <v>280.50921308008014</v>
      </c>
      <c r="AR171" s="101">
        <f t="shared" si="69"/>
        <v>372.28248347484072</v>
      </c>
      <c r="AS171" s="101">
        <f t="shared" si="70"/>
        <v>258.94516333591912</v>
      </c>
      <c r="AT171" s="101">
        <f t="shared" si="71"/>
        <v>776.83549000775713</v>
      </c>
      <c r="AU171" s="74"/>
      <c r="AV171" s="31"/>
    </row>
    <row r="172" spans="1:48" ht="15">
      <c r="A172" s="2" t="s">
        <v>191</v>
      </c>
      <c r="B172" s="72">
        <v>0</v>
      </c>
      <c r="C172" s="77">
        <v>79.592940999999996</v>
      </c>
      <c r="D172" s="31">
        <v>2</v>
      </c>
      <c r="E172" s="103">
        <f>$AW$13*1000000000*('COVID-19'!D170/'COVID-19'!$D$195)*$AW$9/'COVID-19'!D170/1000</f>
        <v>2.3019625858850174E-4</v>
      </c>
      <c r="F172" s="103">
        <f>$AW$14*1000000000*('COVID-19'!D170/'COVID-19'!$D$195)*$AW$9/'COVID-19'!D170/1000</f>
        <v>3.0550880626326813E-4</v>
      </c>
      <c r="G172" s="103">
        <f>0.25*'COVID-19'!D170*1000*$AW$9/'COVID-19'!D170/1000/$AW$15</f>
        <v>2.1250000000000002E-4</v>
      </c>
      <c r="H172" s="103">
        <f>0.75*'COVID-19'!D170*1000*$AW$9/'COVID-19'!D170/1000/$AW$15</f>
        <v>6.3750000000000005E-4</v>
      </c>
      <c r="I172" s="73">
        <v>86.3</v>
      </c>
      <c r="J172" s="160">
        <f t="shared" si="52"/>
        <v>1.6209202350308131E-4</v>
      </c>
      <c r="K172" s="160">
        <f t="shared" si="73"/>
        <v>2.1512313409813825E-4</v>
      </c>
      <c r="L172" s="160">
        <f t="shared" si="74"/>
        <v>1.4963125467637499E-4</v>
      </c>
      <c r="M172" s="160">
        <f t="shared" si="75"/>
        <v>4.4889376402912503E-4</v>
      </c>
      <c r="N172" s="100">
        <f>J172*'COVID-19'!D170*1000*Hospital!$AI$3/1000</f>
        <v>4271.6776615459012</v>
      </c>
      <c r="O172" s="101">
        <f>K172*'COVID-19'!D170*1000*Hospital!$AI$3/1000</f>
        <v>5669.228297290595</v>
      </c>
      <c r="P172" s="101">
        <f>L172*'COVID-19'!D170*1000*Hospital!$AI$3/1000</f>
        <v>3943.2939034042374</v>
      </c>
      <c r="Q172" s="101">
        <f>M172*'COVID-19'!D170*1000*Hospital!$AI$3/1000</f>
        <v>11829.88171021271</v>
      </c>
      <c r="R172" s="101">
        <f t="shared" si="53"/>
        <v>3289.1917993903439</v>
      </c>
      <c r="S172" s="101">
        <f t="shared" si="54"/>
        <v>4365.3057889137581</v>
      </c>
      <c r="T172" s="101">
        <f t="shared" si="55"/>
        <v>3036.3363056212629</v>
      </c>
      <c r="U172" s="101">
        <f t="shared" si="56"/>
        <v>9109.0089168637878</v>
      </c>
      <c r="V172" s="101">
        <f t="shared" si="57"/>
        <v>982.48586215555724</v>
      </c>
      <c r="W172" s="101">
        <f t="shared" si="58"/>
        <v>1303.922508376837</v>
      </c>
      <c r="X172" s="101">
        <f t="shared" si="59"/>
        <v>906.95759778297463</v>
      </c>
      <c r="Y172" s="101">
        <f t="shared" si="60"/>
        <v>2720.8727933489236</v>
      </c>
      <c r="Z172" s="102">
        <f>$AW$13*1000000000*('COVID-19'!D170/'COVID-19'!$D$195)*$AW$11/'COVID-19'!D170/1000</f>
        <v>2.9338738839711003E-4</v>
      </c>
      <c r="AA172" s="103">
        <f>$AW$14*1000000000*('COVID-19'!D170/'COVID-19'!$D$195)*$AW$11/'COVID-19'!D170/1000</f>
        <v>3.8937396876691037E-4</v>
      </c>
      <c r="AB172" s="103">
        <f>0.25*'COVID-19'!D170*1000*$AW$11/'COVID-19'!D170/1000/$AW$15</f>
        <v>2.7083333333333332E-4</v>
      </c>
      <c r="AC172" s="103">
        <f>0.75*'COVID-19'!D170*1000*$AW$11/'COVID-19'!D170/1000/$AW$15</f>
        <v>8.1249999999999996E-4</v>
      </c>
      <c r="AD172" s="73">
        <v>80</v>
      </c>
      <c r="AE172" s="104">
        <f t="shared" si="61"/>
        <v>1.9150671897303584E-4</v>
      </c>
      <c r="AF172" s="103">
        <f t="shared" si="62"/>
        <v>2.5416133808427491E-4</v>
      </c>
      <c r="AG172" s="103">
        <f t="shared" si="63"/>
        <v>1.7678470550000001E-4</v>
      </c>
      <c r="AH172" s="103">
        <f t="shared" si="64"/>
        <v>5.3035411649999999E-4</v>
      </c>
      <c r="AI172" s="105">
        <f>AE172*'COVID-19'!D170*1000*Hospital!$AI$3/1000</f>
        <v>5046.8552109691873</v>
      </c>
      <c r="AJ172" s="101">
        <f>AF172*'COVID-19'!D170*1000*Hospital!$AI$3/1000</f>
        <v>6698.0181187174458</v>
      </c>
      <c r="AK172" s="101">
        <f>AG172*'COVID-19'!D170*1000*Hospital!$AI$3/1000</f>
        <v>4658.8799440397233</v>
      </c>
      <c r="AL172" s="101">
        <f>AH172*'COVID-19'!D170*1000*Hospital!$AI$3/1000</f>
        <v>13976.639832119166</v>
      </c>
      <c r="AM172" s="101">
        <f t="shared" si="65"/>
        <v>4491.7011377625768</v>
      </c>
      <c r="AN172" s="101">
        <f t="shared" si="66"/>
        <v>5961.2361256585273</v>
      </c>
      <c r="AO172" s="101">
        <f t="shared" si="67"/>
        <v>4146.4031501953541</v>
      </c>
      <c r="AP172" s="101">
        <f t="shared" si="68"/>
        <v>12439.209450586059</v>
      </c>
      <c r="AQ172" s="101">
        <f t="shared" si="72"/>
        <v>555.15407320661063</v>
      </c>
      <c r="AR172" s="101">
        <f t="shared" si="69"/>
        <v>736.78199305891906</v>
      </c>
      <c r="AS172" s="101">
        <f t="shared" si="70"/>
        <v>512.47679384436958</v>
      </c>
      <c r="AT172" s="101">
        <f t="shared" si="71"/>
        <v>1537.4303815331084</v>
      </c>
      <c r="AU172" s="74"/>
      <c r="AV172" s="31"/>
    </row>
    <row r="173" spans="1:48" ht="15">
      <c r="A173" s="2" t="s">
        <v>192</v>
      </c>
      <c r="B173" s="72">
        <v>0</v>
      </c>
      <c r="C173" s="77">
        <v>14.5201104</v>
      </c>
      <c r="D173" s="31">
        <v>2</v>
      </c>
      <c r="E173" s="103">
        <f>$AW$13*1000000000*('COVID-19'!D171/'COVID-19'!$D$195)*$AW$9/'COVID-19'!D171/1000</f>
        <v>2.3019625858850172E-4</v>
      </c>
      <c r="F173" s="103">
        <f>$AW$14*1000000000*('COVID-19'!D171/'COVID-19'!$D$195)*$AW$9/'COVID-19'!D171/1000</f>
        <v>3.0550880626326813E-4</v>
      </c>
      <c r="G173" s="103">
        <f>0.25*'COVID-19'!D171*1000*$AW$9/'COVID-19'!D171/1000/$AW$15</f>
        <v>2.1250000000000002E-4</v>
      </c>
      <c r="H173" s="103">
        <f>0.75*'COVID-19'!D171*1000*$AW$9/'COVID-19'!D171/1000/$AW$15</f>
        <v>6.3750000000000005E-4</v>
      </c>
      <c r="I173" s="73">
        <v>86.3</v>
      </c>
      <c r="J173" s="160">
        <f t="shared" si="52"/>
        <v>3.2818747435887837E-5</v>
      </c>
      <c r="K173" s="160">
        <f t="shared" si="73"/>
        <v>4.3555948361945288E-5</v>
      </c>
      <c r="L173" s="160">
        <f t="shared" si="74"/>
        <v>3.0295817459799999E-5</v>
      </c>
      <c r="M173" s="160">
        <f t="shared" si="75"/>
        <v>9.0887452379399998E-5</v>
      </c>
      <c r="N173" s="100">
        <f>J173*'COVID-19'!D171*1000*Hospital!$AI$3/1000</f>
        <v>11.570808443066079</v>
      </c>
      <c r="O173" s="101">
        <f>K173*'COVID-19'!D171*1000*Hospital!$AI$3/1000</f>
        <v>15.356391527028208</v>
      </c>
      <c r="P173" s="101">
        <f>L173*'COVID-19'!D171*1000*Hospital!$AI$3/1000</f>
        <v>10.6813065044071</v>
      </c>
      <c r="Q173" s="101">
        <f>M173*'COVID-19'!D171*1000*Hospital!$AI$3/1000</f>
        <v>32.043919513221297</v>
      </c>
      <c r="R173" s="101">
        <f t="shared" si="53"/>
        <v>8.9095225011608807</v>
      </c>
      <c r="S173" s="101">
        <f t="shared" si="54"/>
        <v>11.824421475811722</v>
      </c>
      <c r="T173" s="101">
        <f t="shared" si="55"/>
        <v>8.2246060083934669</v>
      </c>
      <c r="U173" s="101">
        <f t="shared" si="56"/>
        <v>24.673818025180399</v>
      </c>
      <c r="V173" s="101">
        <f t="shared" si="57"/>
        <v>2.6612859419051982</v>
      </c>
      <c r="W173" s="101">
        <f t="shared" si="58"/>
        <v>3.5319700512164878</v>
      </c>
      <c r="X173" s="101">
        <f t="shared" si="59"/>
        <v>2.4567004960136329</v>
      </c>
      <c r="Y173" s="101">
        <f t="shared" si="60"/>
        <v>7.3701014880408984</v>
      </c>
      <c r="Z173" s="102">
        <f>$AW$13*1000000000*('COVID-19'!D171/'COVID-19'!$D$195)*$AW$11/'COVID-19'!D171/1000</f>
        <v>2.9338738839711003E-4</v>
      </c>
      <c r="AA173" s="103">
        <f>$AW$14*1000000000*('COVID-19'!D171/'COVID-19'!$D$195)*$AW$11/'COVID-19'!D171/1000</f>
        <v>3.8937396876691037E-4</v>
      </c>
      <c r="AB173" s="103">
        <f>0.25*'COVID-19'!D171*1000*$AW$11/'COVID-19'!D171/1000/$AW$15</f>
        <v>2.7083333333333327E-4</v>
      </c>
      <c r="AC173" s="103">
        <f>0.75*'COVID-19'!D171*1000*$AW$11/'COVID-19'!D171/1000/$AW$15</f>
        <v>8.1249999999999996E-4</v>
      </c>
      <c r="AD173" s="73">
        <v>80</v>
      </c>
      <c r="AE173" s="104">
        <f t="shared" si="61"/>
        <v>3.877433637030349E-5</v>
      </c>
      <c r="AF173" s="103">
        <f t="shared" si="62"/>
        <v>5.1460007607324091E-5</v>
      </c>
      <c r="AG173" s="103">
        <f t="shared" si="63"/>
        <v>3.5793572533333318E-5</v>
      </c>
      <c r="AH173" s="103">
        <f t="shared" si="64"/>
        <v>1.0738071759999999E-4</v>
      </c>
      <c r="AI173" s="105">
        <f>AE173*'COVID-19'!D171*1000*Hospital!$AI$3/1000</f>
        <v>13.670552769396227</v>
      </c>
      <c r="AJ173" s="101">
        <f>AF173*'COVID-19'!D171*1000*Hospital!$AI$3/1000</f>
        <v>18.143102251731694</v>
      </c>
      <c r="AK173" s="101">
        <f>AG173*'COVID-19'!D171*1000*Hospital!$AI$3/1000</f>
        <v>12.619633704341195</v>
      </c>
      <c r="AL173" s="101">
        <f>AH173*'COVID-19'!D171*1000*Hospital!$AI$3/1000</f>
        <v>37.858901113023592</v>
      </c>
      <c r="AM173" s="101">
        <f t="shared" si="65"/>
        <v>12.166791964762643</v>
      </c>
      <c r="AN173" s="101">
        <f t="shared" si="66"/>
        <v>16.147361004041208</v>
      </c>
      <c r="AO173" s="101">
        <f t="shared" si="67"/>
        <v>11.231473996863665</v>
      </c>
      <c r="AP173" s="101">
        <f t="shared" si="68"/>
        <v>33.694421990590996</v>
      </c>
      <c r="AQ173" s="101">
        <f t="shared" si="72"/>
        <v>1.5037608046335851</v>
      </c>
      <c r="AR173" s="101">
        <f t="shared" si="69"/>
        <v>1.9957412476904863</v>
      </c>
      <c r="AS173" s="101">
        <f t="shared" si="70"/>
        <v>1.3881597074775314</v>
      </c>
      <c r="AT173" s="101">
        <f t="shared" si="71"/>
        <v>4.1644791224325948</v>
      </c>
      <c r="AU173" s="74"/>
      <c r="AV173" s="31"/>
    </row>
    <row r="174" spans="1:48" ht="15">
      <c r="A174" s="2" t="s">
        <v>193</v>
      </c>
      <c r="B174" s="72">
        <v>0</v>
      </c>
      <c r="C174" s="77">
        <v>1.73E-5</v>
      </c>
      <c r="D174" s="31">
        <v>2</v>
      </c>
      <c r="E174" s="103">
        <f>$AW$13*1000000000*('COVID-19'!D172/'COVID-19'!$D$195)*$AW$9/'COVID-19'!D172/1000</f>
        <v>2.301962585885018E-4</v>
      </c>
      <c r="F174" s="103">
        <f>$AW$14*1000000000*('COVID-19'!D172/'COVID-19'!$D$195)*$AW$9/'COVID-19'!D172/1000</f>
        <v>3.0550880626326819E-4</v>
      </c>
      <c r="G174" s="103">
        <f>0.25*'COVID-19'!D172*1000*$AW$9/'COVID-19'!D172/1000/$AW$15</f>
        <v>2.1249999999999999E-4</v>
      </c>
      <c r="H174" s="103">
        <f>0.75*'COVID-19'!D172*1000*$AW$9/'COVID-19'!D172/1000/$AW$15</f>
        <v>6.3750000000000005E-4</v>
      </c>
      <c r="I174" s="73">
        <v>86.3</v>
      </c>
      <c r="J174" s="160">
        <f t="shared" si="52"/>
        <v>3.9732217913087523E-6</v>
      </c>
      <c r="K174" s="160">
        <f t="shared" si="73"/>
        <v>5.2731276082632754E-6</v>
      </c>
      <c r="L174" s="160">
        <f t="shared" si="74"/>
        <v>3.6677817260374997E-6</v>
      </c>
      <c r="M174" s="160">
        <f t="shared" si="75"/>
        <v>1.1003345178112501E-5</v>
      </c>
      <c r="N174" s="100">
        <f>J174*'COVID-19'!D172*1000*Hospital!$AI$3/1000</f>
        <v>24.116110423826761</v>
      </c>
      <c r="O174" s="101">
        <f>K174*'COVID-19'!D172*1000*Hospital!$AI$3/1000</f>
        <v>32.006098415643336</v>
      </c>
      <c r="P174" s="101">
        <f>L174*'COVID-19'!D172*1000*Hospital!$AI$3/1000</f>
        <v>22.262192689343564</v>
      </c>
      <c r="Q174" s="101">
        <f>M174*'COVID-19'!D172*1000*Hospital!$AI$3/1000</f>
        <v>66.786578068030693</v>
      </c>
      <c r="R174" s="101">
        <f t="shared" si="53"/>
        <v>18.569405026346605</v>
      </c>
      <c r="S174" s="101">
        <f t="shared" si="54"/>
        <v>24.644695780045367</v>
      </c>
      <c r="T174" s="101">
        <f t="shared" si="55"/>
        <v>17.141888370794547</v>
      </c>
      <c r="U174" s="101">
        <f t="shared" si="56"/>
        <v>51.425665112383633</v>
      </c>
      <c r="V174" s="101">
        <f t="shared" si="57"/>
        <v>5.5467053974801548</v>
      </c>
      <c r="W174" s="101">
        <f t="shared" si="58"/>
        <v>7.3614026355979671</v>
      </c>
      <c r="X174" s="101">
        <f t="shared" si="59"/>
        <v>5.12030431854902</v>
      </c>
      <c r="Y174" s="101">
        <f t="shared" si="60"/>
        <v>15.360912955647059</v>
      </c>
      <c r="Z174" s="102">
        <f>$AW$13*1000000000*('COVID-19'!D172/'COVID-19'!$D$195)*$AW$11/'COVID-19'!D172/1000</f>
        <v>2.9338738839711003E-4</v>
      </c>
      <c r="AA174" s="103">
        <f>$AW$14*1000000000*('COVID-19'!D172/'COVID-19'!$D$195)*$AW$11/'COVID-19'!D172/1000</f>
        <v>3.8937396876691037E-4</v>
      </c>
      <c r="AB174" s="103">
        <f>0.25*'COVID-19'!D172*1000*$AW$11/'COVID-19'!D172/1000/$AW$15</f>
        <v>2.7083333333333327E-4</v>
      </c>
      <c r="AC174" s="103">
        <f>0.75*'COVID-19'!D172*1000*$AW$11/'COVID-19'!D172/1000/$AW$15</f>
        <v>8.1249999999999985E-4</v>
      </c>
      <c r="AD174" s="73">
        <v>80</v>
      </c>
      <c r="AE174" s="104">
        <f t="shared" si="61"/>
        <v>4.6942388191683141E-6</v>
      </c>
      <c r="AF174" s="103">
        <f t="shared" si="62"/>
        <v>6.2300373896278433E-6</v>
      </c>
      <c r="AG174" s="103">
        <f t="shared" si="63"/>
        <v>4.3333708166666656E-6</v>
      </c>
      <c r="AH174" s="103">
        <f t="shared" si="64"/>
        <v>1.3000112449999998E-5</v>
      </c>
      <c r="AI174" s="105">
        <f>AE174*'COVID-19'!D172*1000*Hospital!$AI$3/1000</f>
        <v>28.492439552836448</v>
      </c>
      <c r="AJ174" s="101">
        <f>AF174*'COVID-19'!D172*1000*Hospital!$AI$3/1000</f>
        <v>37.81421665447602</v>
      </c>
      <c r="AK174" s="101">
        <f>AG174*'COVID-19'!D172*1000*Hospital!$AI$3/1000</f>
        <v>26.302093014469932</v>
      </c>
      <c r="AL174" s="101">
        <f>AH174*'COVID-19'!D172*1000*Hospital!$AI$3/1000</f>
        <v>78.90627904340981</v>
      </c>
      <c r="AM174" s="101">
        <f t="shared" si="65"/>
        <v>25.35827120202444</v>
      </c>
      <c r="AN174" s="101">
        <f t="shared" si="66"/>
        <v>33.654652822483655</v>
      </c>
      <c r="AO174" s="101">
        <f t="shared" si="67"/>
        <v>23.408862782878241</v>
      </c>
      <c r="AP174" s="101">
        <f t="shared" si="68"/>
        <v>70.226588348634735</v>
      </c>
      <c r="AQ174" s="101">
        <f t="shared" si="72"/>
        <v>3.1341683508120095</v>
      </c>
      <c r="AR174" s="101">
        <f t="shared" si="69"/>
        <v>4.1595638319923616</v>
      </c>
      <c r="AS174" s="101">
        <f t="shared" si="70"/>
        <v>2.8932302315916925</v>
      </c>
      <c r="AT174" s="101">
        <f t="shared" si="71"/>
        <v>8.6796906947750792</v>
      </c>
      <c r="AU174" s="74"/>
      <c r="AV174" s="31"/>
    </row>
    <row r="175" spans="1:48" ht="15">
      <c r="A175" s="2" t="s">
        <v>194</v>
      </c>
      <c r="B175" s="72">
        <v>0</v>
      </c>
      <c r="C175" s="82">
        <v>67.144116886363619</v>
      </c>
      <c r="D175" s="31">
        <v>2</v>
      </c>
      <c r="E175" s="103">
        <f>$AW$13*1000000000*('COVID-19'!D173/'COVID-19'!$D$195)*$AW$9/'COVID-19'!D173/1000</f>
        <v>2.3019625858850177E-4</v>
      </c>
      <c r="F175" s="103">
        <f>$AW$14*1000000000*('COVID-19'!D173/'COVID-19'!$D$195)*$AW$9/'COVID-19'!D173/1000</f>
        <v>3.0550880626326819E-4</v>
      </c>
      <c r="G175" s="103">
        <f>0.25*'COVID-19'!D173*1000*$AW$9/'COVID-19'!D173/1000/$AW$15</f>
        <v>2.1249999999999999E-4</v>
      </c>
      <c r="H175" s="103">
        <f>0.75*'COVID-19'!D173*1000*$AW$9/'COVID-19'!D173/1000/$AW$15</f>
        <v>6.3750000000000005E-4</v>
      </c>
      <c r="I175" s="73">
        <v>86.3</v>
      </c>
      <c r="J175" s="160">
        <f t="shared" si="52"/>
        <v>1.3736126780188317E-4</v>
      </c>
      <c r="K175" s="160">
        <f t="shared" si="73"/>
        <v>1.8230129894499758E-4</v>
      </c>
      <c r="L175" s="160">
        <f t="shared" si="74"/>
        <v>1.2680166735498007E-4</v>
      </c>
      <c r="M175" s="160">
        <f t="shared" si="75"/>
        <v>3.8040500206494023E-4</v>
      </c>
      <c r="N175" s="100">
        <f>J175*'COVID-19'!D173*1000*Hospital!$AI$3/1000</f>
        <v>714.47438979342007</v>
      </c>
      <c r="O175" s="101">
        <f>K175*'COVID-19'!D173*1000*Hospital!$AI$3/1000</f>
        <v>948.22661006692704</v>
      </c>
      <c r="P175" s="101">
        <f>L175*'COVID-19'!D173*1000*Hospital!$AI$3/1000</f>
        <v>659.54941562497413</v>
      </c>
      <c r="Q175" s="101">
        <f>M175*'COVID-19'!D173*1000*Hospital!$AI$3/1000</f>
        <v>1978.6482468749227</v>
      </c>
      <c r="R175" s="101">
        <f t="shared" si="53"/>
        <v>550.14528014093344</v>
      </c>
      <c r="S175" s="101">
        <f t="shared" si="54"/>
        <v>730.13448975153381</v>
      </c>
      <c r="T175" s="101">
        <f t="shared" si="55"/>
        <v>507.85305003123011</v>
      </c>
      <c r="U175" s="101">
        <f t="shared" si="56"/>
        <v>1523.5591500936905</v>
      </c>
      <c r="V175" s="101">
        <f t="shared" si="57"/>
        <v>164.32910965248664</v>
      </c>
      <c r="W175" s="101">
        <f t="shared" si="58"/>
        <v>218.09212031539323</v>
      </c>
      <c r="X175" s="101">
        <f t="shared" si="59"/>
        <v>151.69636559374405</v>
      </c>
      <c r="Y175" s="101">
        <f t="shared" si="60"/>
        <v>455.08909678123223</v>
      </c>
      <c r="Z175" s="102">
        <f>$AW$13*1000000000*('COVID-19'!D173/'COVID-19'!$D$195)*$AW$11/'COVID-19'!D173/1000</f>
        <v>2.9338738839711003E-4</v>
      </c>
      <c r="AA175" s="103">
        <f>$AW$14*1000000000*('COVID-19'!D173/'COVID-19'!$D$195)*$AW$11/'COVID-19'!D173/1000</f>
        <v>3.8937396876691037E-4</v>
      </c>
      <c r="AB175" s="103">
        <f>0.25*'COVID-19'!D173*1000*$AW$11/'COVID-19'!D173/1000/$AW$15</f>
        <v>2.7083333333333332E-4</v>
      </c>
      <c r="AC175" s="103">
        <f>0.75*'COVID-19'!D173*1000*$AW$11/'COVID-19'!D173/1000/$AW$15</f>
        <v>8.1249999999999996E-4</v>
      </c>
      <c r="AD175" s="73">
        <v>80</v>
      </c>
      <c r="AE175" s="104">
        <f t="shared" si="61"/>
        <v>1.6228809501051789E-4</v>
      </c>
      <c r="AF175" s="103">
        <f t="shared" si="62"/>
        <v>2.153833536714124E-4</v>
      </c>
      <c r="AG175" s="103">
        <f t="shared" si="63"/>
        <v>1.4981225325378785E-4</v>
      </c>
      <c r="AH175" s="103">
        <f t="shared" si="64"/>
        <v>4.4943675976136347E-4</v>
      </c>
      <c r="AI175" s="105">
        <f>AE175*'COVID-19'!D173*1000*Hospital!$AI$3/1000</f>
        <v>844.12942242650672</v>
      </c>
      <c r="AJ175" s="101">
        <f>AF175*'COVID-19'!D173*1000*Hospital!$AI$3/1000</f>
        <v>1120.300450400568</v>
      </c>
      <c r="AK175" s="101">
        <f>AG175*'COVID-19'!D173*1000*Hospital!$AI$3/1000</f>
        <v>779.23726200210524</v>
      </c>
      <c r="AL175" s="101">
        <f>AH175*'COVID-19'!D173*1000*Hospital!$AI$3/1000</f>
        <v>2337.7117860063158</v>
      </c>
      <c r="AM175" s="101">
        <f t="shared" si="65"/>
        <v>751.275185959591</v>
      </c>
      <c r="AN175" s="101">
        <f t="shared" si="66"/>
        <v>997.06740085650551</v>
      </c>
      <c r="AO175" s="101">
        <f t="shared" si="67"/>
        <v>693.5211631818737</v>
      </c>
      <c r="AP175" s="101">
        <f t="shared" si="68"/>
        <v>2080.563489545621</v>
      </c>
      <c r="AQ175" s="101">
        <f t="shared" si="72"/>
        <v>92.854236466915737</v>
      </c>
      <c r="AR175" s="101">
        <f t="shared" si="69"/>
        <v>123.23304954406248</v>
      </c>
      <c r="AS175" s="101">
        <f t="shared" si="70"/>
        <v>85.716098820231579</v>
      </c>
      <c r="AT175" s="101">
        <f t="shared" si="71"/>
        <v>257.14829646069472</v>
      </c>
      <c r="AU175" s="74"/>
      <c r="AV175" s="31"/>
    </row>
    <row r="176" spans="1:48" ht="15">
      <c r="A176" s="2" t="s">
        <v>195</v>
      </c>
      <c r="B176" s="72">
        <v>0</v>
      </c>
      <c r="C176" s="66" t="s">
        <v>149</v>
      </c>
      <c r="D176" s="31">
        <v>2</v>
      </c>
      <c r="E176" s="103">
        <f>$AW$13*1000000000*('COVID-19'!D174/'COVID-19'!$D$195)*$AW$9/'COVID-19'!D174/1000</f>
        <v>2.3019625858850177E-4</v>
      </c>
      <c r="F176" s="103">
        <f>$AW$14*1000000000*('COVID-19'!D174/'COVID-19'!$D$195)*$AW$9/'COVID-19'!D174/1000</f>
        <v>3.0550880626326813E-4</v>
      </c>
      <c r="G176" s="103">
        <f>0.25*'COVID-19'!D174*1000*$AW$9/'COVID-19'!D174/1000/$AW$15</f>
        <v>2.1250000000000002E-4</v>
      </c>
      <c r="H176" s="103">
        <f>0.75*'COVID-19'!D174*1000*$AW$9/'COVID-19'!D174/1000/$AW$15</f>
        <v>6.3750000000000015E-4</v>
      </c>
      <c r="I176" s="73">
        <v>86.3</v>
      </c>
      <c r="J176" s="161" t="s">
        <v>335</v>
      </c>
      <c r="K176" s="161" t="s">
        <v>335</v>
      </c>
      <c r="L176" s="161" t="s">
        <v>335</v>
      </c>
      <c r="M176" s="161" t="s">
        <v>335</v>
      </c>
      <c r="N176" s="158" t="s">
        <v>335</v>
      </c>
      <c r="O176" s="158" t="s">
        <v>335</v>
      </c>
      <c r="P176" s="158" t="s">
        <v>335</v>
      </c>
      <c r="Q176" s="158" t="s">
        <v>335</v>
      </c>
      <c r="R176" s="158" t="s">
        <v>335</v>
      </c>
      <c r="S176" s="158" t="s">
        <v>335</v>
      </c>
      <c r="T176" s="158" t="s">
        <v>335</v>
      </c>
      <c r="U176" s="158" t="s">
        <v>335</v>
      </c>
      <c r="V176" s="158" t="s">
        <v>335</v>
      </c>
      <c r="W176" s="158" t="s">
        <v>335</v>
      </c>
      <c r="X176" s="158" t="s">
        <v>335</v>
      </c>
      <c r="Y176" s="158" t="s">
        <v>335</v>
      </c>
      <c r="Z176" s="102">
        <f>$AW$13*1000000000*('COVID-19'!D174/'COVID-19'!$D$195)*$AW$11/'COVID-19'!D174/1000</f>
        <v>2.9338738839711003E-4</v>
      </c>
      <c r="AA176" s="103">
        <f>$AW$14*1000000000*('COVID-19'!D174/'COVID-19'!$D$195)*$AW$11/'COVID-19'!D174/1000</f>
        <v>3.8937396876691037E-4</v>
      </c>
      <c r="AB176" s="103">
        <f>0.25*'COVID-19'!D174*1000*$AW$11/'COVID-19'!D174/1000/$AW$15</f>
        <v>2.7083333333333332E-4</v>
      </c>
      <c r="AC176" s="103">
        <f>0.75*'COVID-19'!D174*1000*$AW$11/'COVID-19'!D174/1000/$AW$15</f>
        <v>8.1249999999999996E-4</v>
      </c>
      <c r="AD176" s="73">
        <v>80</v>
      </c>
      <c r="AE176" s="158" t="s">
        <v>335</v>
      </c>
      <c r="AF176" s="158" t="s">
        <v>335</v>
      </c>
      <c r="AG176" s="158" t="s">
        <v>335</v>
      </c>
      <c r="AH176" s="158" t="s">
        <v>335</v>
      </c>
      <c r="AI176" s="158" t="s">
        <v>335</v>
      </c>
      <c r="AJ176" s="158" t="s">
        <v>335</v>
      </c>
      <c r="AK176" s="158" t="s">
        <v>335</v>
      </c>
      <c r="AL176" s="158" t="s">
        <v>335</v>
      </c>
      <c r="AM176" s="158" t="s">
        <v>335</v>
      </c>
      <c r="AN176" s="158" t="s">
        <v>335</v>
      </c>
      <c r="AO176" s="158" t="s">
        <v>335</v>
      </c>
      <c r="AP176" s="158" t="s">
        <v>335</v>
      </c>
      <c r="AQ176" s="158" t="s">
        <v>335</v>
      </c>
      <c r="AR176" s="158" t="s">
        <v>335</v>
      </c>
      <c r="AS176" s="158" t="s">
        <v>335</v>
      </c>
      <c r="AT176" s="158" t="s">
        <v>335</v>
      </c>
      <c r="AU176" s="74"/>
      <c r="AV176" s="31"/>
    </row>
    <row r="177" spans="1:48" ht="15">
      <c r="A177" s="2" t="s">
        <v>196</v>
      </c>
      <c r="B177" s="72">
        <v>0</v>
      </c>
      <c r="C177" s="82">
        <v>82.182096928571454</v>
      </c>
      <c r="D177" s="31">
        <v>2</v>
      </c>
      <c r="E177" s="103">
        <f>$AW$13*1000000000*('COVID-19'!D175/'COVID-19'!$D$195)*$AW$9/'COVID-19'!D175/1000</f>
        <v>2.3019625858850182E-4</v>
      </c>
      <c r="F177" s="103">
        <f>$AW$14*1000000000*('COVID-19'!D175/'COVID-19'!$D$195)*$AW$9/'COVID-19'!D175/1000</f>
        <v>3.0550880626326824E-4</v>
      </c>
      <c r="G177" s="103">
        <f>0.25*'COVID-19'!D175*1000*$AW$9/'COVID-19'!D175/1000/$AW$15</f>
        <v>2.1250000000000002E-4</v>
      </c>
      <c r="H177" s="103">
        <f>0.75*'COVID-19'!D175*1000*$AW$9/'COVID-19'!D175/1000/$AW$15</f>
        <v>6.3750000000000015E-4</v>
      </c>
      <c r="I177" s="73">
        <v>86.3</v>
      </c>
      <c r="J177" s="160">
        <f t="shared" si="52"/>
        <v>1.6723562438918189E-4</v>
      </c>
      <c r="K177" s="160">
        <f t="shared" si="73"/>
        <v>2.2194954985416642E-4</v>
      </c>
      <c r="L177" s="160">
        <f t="shared" si="74"/>
        <v>1.5437944300488398E-4</v>
      </c>
      <c r="M177" s="160">
        <f t="shared" si="75"/>
        <v>4.6313832901465199E-4</v>
      </c>
      <c r="N177" s="100">
        <f>J177*'COVID-19'!D175*1000*Hospital!$AI$3/1000</f>
        <v>958.61514255736176</v>
      </c>
      <c r="O177" s="101">
        <f>K177*'COVID-19'!D175*1000*Hospital!$AI$3/1000</f>
        <v>1272.2420844906853</v>
      </c>
      <c r="P177" s="101">
        <f>L177*'COVID-19'!D175*1000*Hospital!$AI$3/1000</f>
        <v>884.92193158353257</v>
      </c>
      <c r="Q177" s="101">
        <f>M177*'COVID-19'!D175*1000*Hospital!$AI$3/1000</f>
        <v>2654.7657947505977</v>
      </c>
      <c r="R177" s="101">
        <f t="shared" si="53"/>
        <v>738.13365976916862</v>
      </c>
      <c r="S177" s="101">
        <f t="shared" si="54"/>
        <v>979.6264050578277</v>
      </c>
      <c r="T177" s="101">
        <f t="shared" si="55"/>
        <v>681.38988731932011</v>
      </c>
      <c r="U177" s="101">
        <f t="shared" si="56"/>
        <v>2044.1696619579604</v>
      </c>
      <c r="V177" s="101">
        <f t="shared" si="57"/>
        <v>220.4814827881932</v>
      </c>
      <c r="W177" s="101">
        <f t="shared" si="58"/>
        <v>292.61567943285763</v>
      </c>
      <c r="X177" s="101">
        <f t="shared" si="59"/>
        <v>203.53204426421249</v>
      </c>
      <c r="Y177" s="101">
        <f t="shared" si="60"/>
        <v>610.59613279263749</v>
      </c>
      <c r="Z177" s="102">
        <f>$AW$13*1000000000*('COVID-19'!D175/'COVID-19'!$D$195)*$AW$11/'COVID-19'!D175/1000</f>
        <v>2.9338738839711009E-4</v>
      </c>
      <c r="AA177" s="103">
        <f>$AW$14*1000000000*('COVID-19'!D175/'COVID-19'!$D$195)*$AW$11/'COVID-19'!D175/1000</f>
        <v>3.8937396876691043E-4</v>
      </c>
      <c r="AB177" s="103">
        <f>0.25*'COVID-19'!D175*1000*$AW$11/'COVID-19'!D175/1000/$AW$15</f>
        <v>2.7083333333333332E-4</v>
      </c>
      <c r="AC177" s="103">
        <f>0.75*'COVID-19'!D175*1000*$AW$11/'COVID-19'!D175/1000/$AW$15</f>
        <v>8.1249999999999996E-4</v>
      </c>
      <c r="AD177" s="73">
        <v>80</v>
      </c>
      <c r="AE177" s="104">
        <f t="shared" si="61"/>
        <v>1.9758372454132769E-4</v>
      </c>
      <c r="AF177" s="103">
        <f t="shared" si="62"/>
        <v>2.6222653744158885E-4</v>
      </c>
      <c r="AG177" s="103">
        <f t="shared" si="63"/>
        <v>1.8239454334523819E-4</v>
      </c>
      <c r="AH177" s="103">
        <f t="shared" si="64"/>
        <v>5.4718363003571449E-4</v>
      </c>
      <c r="AI177" s="105">
        <f>AE177*'COVID-19'!D175*1000*Hospital!$AI$3/1000</f>
        <v>1132.5741806507804</v>
      </c>
      <c r="AJ177" s="101">
        <f>AF177*'COVID-19'!D175*1000*Hospital!$AI$3/1000</f>
        <v>1503.1147250474996</v>
      </c>
      <c r="AK177" s="101">
        <f>AG177*'COVID-19'!D175*1000*Hospital!$AI$3/1000</f>
        <v>1045.5079281653989</v>
      </c>
      <c r="AL177" s="101">
        <f>AH177*'COVID-19'!D175*1000*Hospital!$AI$3/1000</f>
        <v>3136.5237844961962</v>
      </c>
      <c r="AM177" s="101">
        <f t="shared" si="65"/>
        <v>1007.9910207791945</v>
      </c>
      <c r="AN177" s="101">
        <f t="shared" si="66"/>
        <v>1337.7721052922748</v>
      </c>
      <c r="AO177" s="101">
        <f t="shared" si="67"/>
        <v>930.50205606720499</v>
      </c>
      <c r="AP177" s="101">
        <f t="shared" si="68"/>
        <v>2791.5061682016149</v>
      </c>
      <c r="AQ177" s="101">
        <f t="shared" si="72"/>
        <v>124.58315987158585</v>
      </c>
      <c r="AR177" s="101">
        <f t="shared" si="69"/>
        <v>165.34261975522494</v>
      </c>
      <c r="AS177" s="101">
        <f t="shared" si="70"/>
        <v>115.00587209819386</v>
      </c>
      <c r="AT177" s="101">
        <f t="shared" si="71"/>
        <v>345.01761629458161</v>
      </c>
      <c r="AU177" s="74"/>
      <c r="AV177" s="31"/>
    </row>
    <row r="178" spans="1:48" ht="15">
      <c r="A178" s="17" t="s">
        <v>197</v>
      </c>
      <c r="B178" s="72">
        <v>0</v>
      </c>
      <c r="C178" s="66" t="s">
        <v>149</v>
      </c>
      <c r="D178" s="31">
        <v>2</v>
      </c>
      <c r="E178" s="103">
        <f>$AW$13*1000000000*('COVID-19'!D176/'COVID-19'!$D$195)*$AW$9/'COVID-19'!D176/1000</f>
        <v>2.3019625858850177E-4</v>
      </c>
      <c r="F178" s="103">
        <f>$AW$14*1000000000*('COVID-19'!D176/'COVID-19'!$D$195)*$AW$9/'COVID-19'!D176/1000</f>
        <v>3.0550880626326819E-4</v>
      </c>
      <c r="G178" s="103">
        <f>0.25*'COVID-19'!D176*1000*$AW$9/'COVID-19'!D176/1000/$AW$15</f>
        <v>2.1250000000000002E-4</v>
      </c>
      <c r="H178" s="103">
        <f>0.75*'COVID-19'!D176*1000*$AW$9/'COVID-19'!D176/1000/$AW$15</f>
        <v>6.3750000000000015E-4</v>
      </c>
      <c r="I178" s="73">
        <v>86.3</v>
      </c>
      <c r="J178" s="161" t="s">
        <v>335</v>
      </c>
      <c r="K178" s="161" t="s">
        <v>335</v>
      </c>
      <c r="L178" s="161" t="s">
        <v>335</v>
      </c>
      <c r="M178" s="161" t="s">
        <v>335</v>
      </c>
      <c r="N178" s="158" t="s">
        <v>335</v>
      </c>
      <c r="O178" s="158" t="s">
        <v>335</v>
      </c>
      <c r="P178" s="158" t="s">
        <v>335</v>
      </c>
      <c r="Q178" s="158" t="s">
        <v>335</v>
      </c>
      <c r="R178" s="158" t="s">
        <v>335</v>
      </c>
      <c r="S178" s="158" t="s">
        <v>335</v>
      </c>
      <c r="T178" s="158" t="s">
        <v>335</v>
      </c>
      <c r="U178" s="158" t="s">
        <v>335</v>
      </c>
      <c r="V178" s="158" t="s">
        <v>335</v>
      </c>
      <c r="W178" s="158" t="s">
        <v>335</v>
      </c>
      <c r="X178" s="158" t="s">
        <v>335</v>
      </c>
      <c r="Y178" s="158" t="s">
        <v>335</v>
      </c>
      <c r="Z178" s="102">
        <f>$AW$13*1000000000*('COVID-19'!D176/'COVID-19'!$D$195)*$AW$11/'COVID-19'!D176/1000</f>
        <v>2.9338738839711003E-4</v>
      </c>
      <c r="AA178" s="103">
        <f>$AW$14*1000000000*('COVID-19'!D176/'COVID-19'!$D$195)*$AW$11/'COVID-19'!D176/1000</f>
        <v>3.8937396876691037E-4</v>
      </c>
      <c r="AB178" s="103">
        <f>0.25*'COVID-19'!D176*1000*$AW$11/'COVID-19'!D176/1000/$AW$15</f>
        <v>2.7083333333333327E-4</v>
      </c>
      <c r="AC178" s="103">
        <f>0.75*'COVID-19'!D176*1000*$AW$11/'COVID-19'!D176/1000/$AW$15</f>
        <v>8.1250000000000018E-4</v>
      </c>
      <c r="AD178" s="73">
        <v>80</v>
      </c>
      <c r="AE178" s="158" t="s">
        <v>335</v>
      </c>
      <c r="AF178" s="158" t="s">
        <v>335</v>
      </c>
      <c r="AG178" s="158" t="s">
        <v>335</v>
      </c>
      <c r="AH178" s="158" t="s">
        <v>335</v>
      </c>
      <c r="AI178" s="158" t="s">
        <v>335</v>
      </c>
      <c r="AJ178" s="158" t="s">
        <v>335</v>
      </c>
      <c r="AK178" s="158" t="s">
        <v>335</v>
      </c>
      <c r="AL178" s="158" t="s">
        <v>335</v>
      </c>
      <c r="AM178" s="158" t="s">
        <v>335</v>
      </c>
      <c r="AN178" s="158" t="s">
        <v>335</v>
      </c>
      <c r="AO178" s="158" t="s">
        <v>335</v>
      </c>
      <c r="AP178" s="158" t="s">
        <v>335</v>
      </c>
      <c r="AQ178" s="158" t="s">
        <v>335</v>
      </c>
      <c r="AR178" s="158" t="s">
        <v>335</v>
      </c>
      <c r="AS178" s="158" t="s">
        <v>335</v>
      </c>
      <c r="AT178" s="158" t="s">
        <v>335</v>
      </c>
      <c r="AU178" s="74"/>
      <c r="AV178" s="31"/>
    </row>
    <row r="179" spans="1:48" ht="15">
      <c r="A179" s="2" t="s">
        <v>198</v>
      </c>
      <c r="B179" s="72">
        <v>0</v>
      </c>
      <c r="C179" s="77">
        <v>73.394994699999998</v>
      </c>
      <c r="D179" s="31">
        <v>2</v>
      </c>
      <c r="E179" s="103">
        <f>$AW$13*1000000000*('COVID-19'!D177/'COVID-19'!$D$195)*$AW$9/'COVID-19'!D177/1000</f>
        <v>2.3019625858850177E-4</v>
      </c>
      <c r="F179" s="103">
        <f>$AW$14*1000000000*('COVID-19'!D177/'COVID-19'!$D$195)*$AW$9/'COVID-19'!D177/1000</f>
        <v>3.0550880626326819E-4</v>
      </c>
      <c r="G179" s="103">
        <f>0.25*'COVID-19'!D177*1000*$AW$9/'COVID-19'!D177/1000/$AW$15</f>
        <v>2.1250000000000002E-4</v>
      </c>
      <c r="H179" s="103">
        <f>0.75*'COVID-19'!D177*1000*$AW$9/'COVID-19'!D177/1000/$AW$15</f>
        <v>6.3749999999999994E-4</v>
      </c>
      <c r="I179" s="73">
        <v>86.3</v>
      </c>
      <c r="J179" s="160">
        <f t="shared" si="52"/>
        <v>1.4977922235855049E-4</v>
      </c>
      <c r="K179" s="160">
        <f t="shared" si="73"/>
        <v>1.9878199457446356E-4</v>
      </c>
      <c r="L179" s="160">
        <f t="shared" si="74"/>
        <v>1.3826499590546248E-4</v>
      </c>
      <c r="M179" s="160">
        <f t="shared" si="75"/>
        <v>4.1479498771638743E-4</v>
      </c>
      <c r="N179" s="100">
        <f>J179*'COVID-19'!D177*1000*Hospital!$AI$3/1000</f>
        <v>6283.2064417158426</v>
      </c>
      <c r="O179" s="101">
        <f>K179*'COVID-19'!D177*1000*Hospital!$AI$3/1000</f>
        <v>8338.8622877042999</v>
      </c>
      <c r="P179" s="101">
        <f>L179*'COVID-19'!D177*1000*Hospital!$AI$3/1000</f>
        <v>5800.187097095195</v>
      </c>
      <c r="Q179" s="101">
        <f>M179*'COVID-19'!D177*1000*Hospital!$AI$3/1000</f>
        <v>17400.561291285583</v>
      </c>
      <c r="R179" s="101">
        <f t="shared" si="53"/>
        <v>4838.0689601211989</v>
      </c>
      <c r="S179" s="101">
        <f t="shared" si="54"/>
        <v>6420.9239615323104</v>
      </c>
      <c r="T179" s="101">
        <f t="shared" si="55"/>
        <v>4466.1440647632999</v>
      </c>
      <c r="U179" s="101">
        <f t="shared" si="56"/>
        <v>13398.432194289899</v>
      </c>
      <c r="V179" s="101">
        <f t="shared" si="57"/>
        <v>1445.137481594644</v>
      </c>
      <c r="W179" s="101">
        <f t="shared" si="58"/>
        <v>1917.938326171989</v>
      </c>
      <c r="X179" s="101">
        <f t="shared" si="59"/>
        <v>1334.0430323318949</v>
      </c>
      <c r="Y179" s="101">
        <f t="shared" si="60"/>
        <v>4002.129096995684</v>
      </c>
      <c r="Z179" s="102">
        <f>$AW$13*1000000000*('COVID-19'!D177/'COVID-19'!$D$195)*$AW$11/'COVID-19'!D177/1000</f>
        <v>2.9338738839711003E-4</v>
      </c>
      <c r="AA179" s="103">
        <f>$AW$14*1000000000*('COVID-19'!D177/'COVID-19'!$D$195)*$AW$11/'COVID-19'!D177/1000</f>
        <v>3.8937396876691037E-4</v>
      </c>
      <c r="AB179" s="103">
        <f>0.25*'COVID-19'!D177*1000*$AW$11/'COVID-19'!D177/1000/$AW$15</f>
        <v>2.7083333333333327E-4</v>
      </c>
      <c r="AC179" s="103">
        <f>0.75*'COVID-19'!D177*1000*$AW$11/'COVID-19'!D177/1000/$AW$15</f>
        <v>8.1249999999999996E-4</v>
      </c>
      <c r="AD179" s="73">
        <v>80</v>
      </c>
      <c r="AE179" s="104">
        <f t="shared" si="61"/>
        <v>1.7695952474597559E-4</v>
      </c>
      <c r="AF179" s="103">
        <f t="shared" si="62"/>
        <v>2.3485478649199338E-4</v>
      </c>
      <c r="AG179" s="103">
        <f t="shared" si="63"/>
        <v>1.6335582184999993E-4</v>
      </c>
      <c r="AH179" s="103">
        <f t="shared" si="64"/>
        <v>4.9006746554999998E-4</v>
      </c>
      <c r="AI179" s="105">
        <f>AE179*'COVID-19'!D177*1000*Hospital!$AI$3/1000</f>
        <v>7423.4143314298908</v>
      </c>
      <c r="AJ179" s="101">
        <f>AF179*'COVID-19'!D177*1000*Hospital!$AI$3/1000</f>
        <v>9852.1082171318376</v>
      </c>
      <c r="AK179" s="101">
        <f>AG179*'COVID-19'!D177*1000*Hospital!$AI$3/1000</f>
        <v>6852.7418955524508</v>
      </c>
      <c r="AL179" s="101">
        <f>AH179*'COVID-19'!D177*1000*Hospital!$AI$3/1000</f>
        <v>20558.225686657363</v>
      </c>
      <c r="AM179" s="101">
        <f t="shared" si="65"/>
        <v>6606.8387549726021</v>
      </c>
      <c r="AN179" s="101">
        <f t="shared" si="66"/>
        <v>8768.3763132473341</v>
      </c>
      <c r="AO179" s="101">
        <f t="shared" si="67"/>
        <v>6098.9402870416816</v>
      </c>
      <c r="AP179" s="101">
        <f t="shared" si="68"/>
        <v>18296.820861125052</v>
      </c>
      <c r="AQ179" s="101">
        <f t="shared" si="72"/>
        <v>816.57557645728798</v>
      </c>
      <c r="AR179" s="101">
        <f t="shared" si="69"/>
        <v>1083.7319038845021</v>
      </c>
      <c r="AS179" s="101">
        <f t="shared" si="70"/>
        <v>753.8016085107696</v>
      </c>
      <c r="AT179" s="101">
        <f t="shared" si="71"/>
        <v>2261.4048255323096</v>
      </c>
      <c r="AU179" s="74"/>
      <c r="AV179" s="31"/>
    </row>
    <row r="180" spans="1:48" ht="15">
      <c r="A180" s="2" t="s">
        <v>199</v>
      </c>
      <c r="B180" s="72">
        <v>0</v>
      </c>
      <c r="C180" s="77">
        <v>83.525481799999994</v>
      </c>
      <c r="D180" s="31">
        <v>2</v>
      </c>
      <c r="E180" s="103">
        <f>$AW$13*1000000000*('COVID-19'!D178/'COVID-19'!$D$195)*$AW$9/'COVID-19'!D178/1000</f>
        <v>2.3019625858850177E-4</v>
      </c>
      <c r="F180" s="103">
        <f>$AW$14*1000000000*('COVID-19'!D178/'COVID-19'!$D$195)*$AW$9/'COVID-19'!D178/1000</f>
        <v>3.0550880626326819E-4</v>
      </c>
      <c r="G180" s="103">
        <f>0.25*'COVID-19'!D178*1000*$AW$9/'COVID-19'!D178/1000/$AW$15</f>
        <v>2.1250000000000002E-4</v>
      </c>
      <c r="H180" s="103">
        <f>0.75*'COVID-19'!D178*1000*$AW$9/'COVID-19'!D178/1000/$AW$15</f>
        <v>6.3750000000000005E-4</v>
      </c>
      <c r="I180" s="73">
        <v>86.3</v>
      </c>
      <c r="J180" s="160">
        <f t="shared" si="52"/>
        <v>1.6990438432704555E-4</v>
      </c>
      <c r="K180" s="160">
        <f t="shared" si="73"/>
        <v>2.2549143914385052E-4</v>
      </c>
      <c r="L180" s="160">
        <f t="shared" si="74"/>
        <v>1.56843042935975E-4</v>
      </c>
      <c r="M180" s="160">
        <f t="shared" si="75"/>
        <v>4.7052912880792501E-4</v>
      </c>
      <c r="N180" s="100">
        <f>J180*'COVID-19'!D178*1000*Hospital!$AI$3/1000</f>
        <v>845.36282150730972</v>
      </c>
      <c r="O180" s="101">
        <f>K180*'COVID-19'!D178*1000*Hospital!$AI$3/1000</f>
        <v>1121.9373765744895</v>
      </c>
      <c r="P180" s="101">
        <f>L180*'COVID-19'!D178*1000*Hospital!$AI$3/1000</f>
        <v>780.37584395073338</v>
      </c>
      <c r="Q180" s="101">
        <f>M180*'COVID-19'!D178*1000*Hospital!$AI$3/1000</f>
        <v>2341.1275318522007</v>
      </c>
      <c r="R180" s="101">
        <f t="shared" si="53"/>
        <v>650.92937256062851</v>
      </c>
      <c r="S180" s="101">
        <f t="shared" si="54"/>
        <v>863.89177996235696</v>
      </c>
      <c r="T180" s="101">
        <f t="shared" si="55"/>
        <v>600.88939984206479</v>
      </c>
      <c r="U180" s="101">
        <f t="shared" si="56"/>
        <v>1802.6681995261947</v>
      </c>
      <c r="V180" s="101">
        <f t="shared" si="57"/>
        <v>194.43344894668124</v>
      </c>
      <c r="W180" s="101">
        <f t="shared" si="58"/>
        <v>258.04559661213256</v>
      </c>
      <c r="X180" s="101">
        <f t="shared" si="59"/>
        <v>179.48644410866871</v>
      </c>
      <c r="Y180" s="101">
        <f t="shared" si="60"/>
        <v>538.45933232600623</v>
      </c>
      <c r="Z180" s="102">
        <f>$AW$13*1000000000*('COVID-19'!D178/'COVID-19'!$D$195)*$AW$11/'COVID-19'!D178/1000</f>
        <v>2.9338738839711009E-4</v>
      </c>
      <c r="AA180" s="103">
        <f>$AW$14*1000000000*('COVID-19'!D178/'COVID-19'!$D$195)*$AW$11/'COVID-19'!D178/1000</f>
        <v>3.8937396876691043E-4</v>
      </c>
      <c r="AB180" s="103">
        <f>0.25*'COVID-19'!D178*1000*$AW$11/'COVID-19'!D178/1000/$AW$15</f>
        <v>2.7083333333333327E-4</v>
      </c>
      <c r="AC180" s="103">
        <f>0.75*'COVID-19'!D178*1000*$AW$11/'COVID-19'!D178/1000/$AW$15</f>
        <v>8.1249999999999996E-4</v>
      </c>
      <c r="AD180" s="73">
        <v>80</v>
      </c>
      <c r="AE180" s="104">
        <f t="shared" si="61"/>
        <v>2.0073678197365252E-4</v>
      </c>
      <c r="AF180" s="103">
        <f t="shared" si="62"/>
        <v>2.664111702333453E-4</v>
      </c>
      <c r="AG180" s="103">
        <f t="shared" si="63"/>
        <v>1.8530521056666659E-4</v>
      </c>
      <c r="AH180" s="103">
        <f t="shared" si="64"/>
        <v>5.5591563169999996E-4</v>
      </c>
      <c r="AI180" s="105">
        <f>AE180*'COVID-19'!D178*1000*Hospital!$AI$3/1000</f>
        <v>998.77006153591219</v>
      </c>
      <c r="AJ180" s="101">
        <f>AF180*'COVID-19'!D178*1000*Hospital!$AI$3/1000</f>
        <v>1325.5343553466805</v>
      </c>
      <c r="AK180" s="101">
        <f>AG180*'COVID-19'!D178*1000*Hospital!$AI$3/1000</f>
        <v>921.9899549096433</v>
      </c>
      <c r="AL180" s="101">
        <f>AH180*'COVID-19'!D178*1000*Hospital!$AI$3/1000</f>
        <v>2765.9698647289301</v>
      </c>
      <c r="AM180" s="101">
        <f t="shared" si="65"/>
        <v>888.90535476696186</v>
      </c>
      <c r="AN180" s="101">
        <f t="shared" si="66"/>
        <v>1179.7255762585455</v>
      </c>
      <c r="AO180" s="101">
        <f t="shared" si="67"/>
        <v>820.57105986958254</v>
      </c>
      <c r="AP180" s="101">
        <f t="shared" si="68"/>
        <v>2461.7131796087479</v>
      </c>
      <c r="AQ180" s="101">
        <f t="shared" si="72"/>
        <v>109.86470676895034</v>
      </c>
      <c r="AR180" s="101">
        <f t="shared" si="69"/>
        <v>145.80877908813486</v>
      </c>
      <c r="AS180" s="101">
        <f t="shared" si="70"/>
        <v>101.41889504006076</v>
      </c>
      <c r="AT180" s="101">
        <f t="shared" si="71"/>
        <v>304.25668512018228</v>
      </c>
      <c r="AU180" s="31"/>
    </row>
    <row r="181" spans="1:48" ht="15">
      <c r="A181" s="2" t="s">
        <v>200</v>
      </c>
      <c r="B181" s="72">
        <v>0</v>
      </c>
      <c r="C181" s="77">
        <v>3.2804207999999999</v>
      </c>
      <c r="D181" s="31">
        <v>2</v>
      </c>
      <c r="E181" s="103">
        <f>$AW$13*1000000000*('COVID-19'!D179/'COVID-19'!$D$195)*$AW$9/'COVID-19'!D179/1000</f>
        <v>2.301962585885018E-4</v>
      </c>
      <c r="F181" s="103">
        <f>$AW$14*1000000000*('COVID-19'!D179/'COVID-19'!$D$195)*$AW$9/'COVID-19'!D179/1000</f>
        <v>3.0550880626326819E-4</v>
      </c>
      <c r="G181" s="103">
        <f>0.25*'COVID-19'!D179*1000*$AW$9/'COVID-19'!D179/1000/$AW$15</f>
        <v>2.1250000000000002E-4</v>
      </c>
      <c r="H181" s="103">
        <f>0.75*'COVID-19'!D179*1000*$AW$9/'COVID-19'!D179/1000/$AW$15</f>
        <v>6.3750000000000015E-4</v>
      </c>
      <c r="I181" s="73">
        <v>86.3</v>
      </c>
      <c r="J181" s="160">
        <f t="shared" si="52"/>
        <v>1.0490050755980959E-5</v>
      </c>
      <c r="K181" s="160">
        <f t="shared" si="73"/>
        <v>1.3922045926166565E-5</v>
      </c>
      <c r="L181" s="160">
        <f t="shared" si="74"/>
        <v>9.6836316946000016E-6</v>
      </c>
      <c r="M181" s="160">
        <f t="shared" si="75"/>
        <v>2.9050895083800005E-5</v>
      </c>
      <c r="N181" s="100">
        <f>J181*'COVID-19'!D179*1000*Hospital!$AI$3/1000</f>
        <v>8.8231197051456682</v>
      </c>
      <c r="O181" s="101">
        <f>K181*'COVID-19'!D179*1000*Hospital!$AI$3/1000</f>
        <v>11.709750563129319</v>
      </c>
      <c r="P181" s="101">
        <f>L181*'COVID-19'!D179*1000*Hospital!$AI$3/1000</f>
        <v>8.1448453977483783</v>
      </c>
      <c r="Q181" s="101">
        <f>M181*'COVID-19'!D179*1000*Hospital!$AI$3/1000</f>
        <v>24.434536193245133</v>
      </c>
      <c r="R181" s="101">
        <f t="shared" si="53"/>
        <v>6.793802172962164</v>
      </c>
      <c r="S181" s="101">
        <f t="shared" si="54"/>
        <v>9.0165079336095761</v>
      </c>
      <c r="T181" s="101">
        <f t="shared" si="55"/>
        <v>6.2715309562662513</v>
      </c>
      <c r="U181" s="101">
        <f t="shared" si="56"/>
        <v>18.814592868798751</v>
      </c>
      <c r="V181" s="101">
        <f t="shared" si="57"/>
        <v>2.0293175321835037</v>
      </c>
      <c r="W181" s="101">
        <f t="shared" si="58"/>
        <v>2.6932426295197431</v>
      </c>
      <c r="X181" s="101">
        <f t="shared" si="59"/>
        <v>1.873314441482127</v>
      </c>
      <c r="Y181" s="101">
        <f t="shared" si="60"/>
        <v>5.619943324446381</v>
      </c>
      <c r="Z181" s="102">
        <f>$AW$13*1000000000*('COVID-19'!D179/'COVID-19'!$D$195)*$AW$11/'COVID-19'!D179/1000</f>
        <v>2.9338738839711003E-4</v>
      </c>
      <c r="AA181" s="103">
        <f>$AW$14*1000000000*('COVID-19'!D179/'COVID-19'!$D$195)*$AW$11/'COVID-19'!D179/1000</f>
        <v>3.8937396876691037E-4</v>
      </c>
      <c r="AB181" s="103">
        <f>0.25*'COVID-19'!D179*1000*$AW$11/'COVID-19'!D179/1000/$AW$15</f>
        <v>2.7083333333333327E-4</v>
      </c>
      <c r="AC181" s="103">
        <f>0.75*'COVID-19'!D179*1000*$AW$11/'COVID-19'!D179/1000/$AW$15</f>
        <v>8.1249999999999996E-4</v>
      </c>
      <c r="AD181" s="73">
        <v>80</v>
      </c>
      <c r="AE181" s="104">
        <f t="shared" si="61"/>
        <v>1.2393670945198229E-5</v>
      </c>
      <c r="AF181" s="103">
        <f t="shared" si="62"/>
        <v>1.6448467229242755E-5</v>
      </c>
      <c r="AG181" s="103">
        <f t="shared" si="63"/>
        <v>1.144091173333333E-5</v>
      </c>
      <c r="AH181" s="103">
        <f t="shared" si="64"/>
        <v>3.4322735200000002E-5</v>
      </c>
      <c r="AI181" s="105">
        <f>AE181*'COVID-19'!D179*1000*Hospital!$AI$3/1000</f>
        <v>10.424243397804615</v>
      </c>
      <c r="AJ181" s="101">
        <f>AF181*'COVID-19'!D179*1000*Hospital!$AI$3/1000</f>
        <v>13.834708592523224</v>
      </c>
      <c r="AK181" s="101">
        <f>AG181*'COVID-19'!D179*1000*Hospital!$AI$3/1000</f>
        <v>9.6228832545592322</v>
      </c>
      <c r="AL181" s="101">
        <f>AH181*'COVID-19'!D179*1000*Hospital!$AI$3/1000</f>
        <v>28.868649763677706</v>
      </c>
      <c r="AM181" s="101">
        <f t="shared" si="65"/>
        <v>9.2775766240461071</v>
      </c>
      <c r="AN181" s="101">
        <f t="shared" si="66"/>
        <v>12.312890647345668</v>
      </c>
      <c r="AO181" s="101">
        <f t="shared" si="67"/>
        <v>8.5643660965577162</v>
      </c>
      <c r="AP181" s="101">
        <f t="shared" si="68"/>
        <v>25.693098289673159</v>
      </c>
      <c r="AQ181" s="101">
        <f t="shared" si="72"/>
        <v>1.1466667737585077</v>
      </c>
      <c r="AR181" s="101">
        <f t="shared" si="69"/>
        <v>1.5218179451775546</v>
      </c>
      <c r="AS181" s="101">
        <f t="shared" si="70"/>
        <v>1.0585171580015156</v>
      </c>
      <c r="AT181" s="101">
        <f t="shared" si="71"/>
        <v>3.1755514740045476</v>
      </c>
      <c r="AU181" s="74"/>
      <c r="AV181" s="89"/>
    </row>
    <row r="182" spans="1:48" ht="15">
      <c r="A182" s="2" t="s">
        <v>201</v>
      </c>
      <c r="B182" s="72">
        <v>0</v>
      </c>
      <c r="C182" s="77">
        <v>59.534002399999999</v>
      </c>
      <c r="D182" s="31">
        <v>2</v>
      </c>
      <c r="E182" s="103">
        <f>$AW$13*1000000000*('COVID-19'!D180/'COVID-19'!$D$195)*$AW$9/'COVID-19'!D180/1000</f>
        <v>2.3019625858850177E-4</v>
      </c>
      <c r="F182" s="103">
        <f>$AW$14*1000000000*('COVID-19'!D180/'COVID-19'!$D$195)*$AW$9/'COVID-19'!D180/1000</f>
        <v>3.0550880626326819E-4</v>
      </c>
      <c r="G182" s="103">
        <f>0.25*'COVID-19'!D180*1000*$AW$9/'COVID-19'!D180/1000/$AW$15</f>
        <v>2.1249999999999999E-4</v>
      </c>
      <c r="H182" s="103">
        <f>0.75*'COVID-19'!D180*1000*$AW$9/'COVID-19'!D180/1000/$AW$15</f>
        <v>6.3749999999999994E-4</v>
      </c>
      <c r="I182" s="73">
        <v>86.3</v>
      </c>
      <c r="J182" s="160">
        <f t="shared" si="52"/>
        <v>1.222430622185743E-4</v>
      </c>
      <c r="K182" s="160">
        <f t="shared" si="73"/>
        <v>1.6223692010183043E-4</v>
      </c>
      <c r="L182" s="160">
        <f t="shared" si="74"/>
        <v>1.1284566865129999E-4</v>
      </c>
      <c r="M182" s="160">
        <f t="shared" si="75"/>
        <v>3.3853700595389994E-4</v>
      </c>
      <c r="N182" s="100">
        <f>J182*'COVID-19'!D180*1000*Hospital!$AI$3/1000</f>
        <v>868.29117736244893</v>
      </c>
      <c r="O182" s="101">
        <f>K182*'COVID-19'!D180*1000*Hospital!$AI$3/1000</f>
        <v>1152.3671266922131</v>
      </c>
      <c r="P182" s="101">
        <f>L182*'COVID-19'!D180*1000*Hospital!$AI$3/1000</f>
        <v>801.54159029731818</v>
      </c>
      <c r="Q182" s="101">
        <f>M182*'COVID-19'!D180*1000*Hospital!$AI$3/1000</f>
        <v>2404.6247708919541</v>
      </c>
      <c r="R182" s="101">
        <f t="shared" si="53"/>
        <v>668.58420656908561</v>
      </c>
      <c r="S182" s="101">
        <f t="shared" si="54"/>
        <v>887.32268755300402</v>
      </c>
      <c r="T182" s="101">
        <f t="shared" si="55"/>
        <v>617.18702452893501</v>
      </c>
      <c r="U182" s="101">
        <f t="shared" si="56"/>
        <v>1851.5610735868045</v>
      </c>
      <c r="V182" s="101">
        <f t="shared" si="57"/>
        <v>199.70697079336324</v>
      </c>
      <c r="W182" s="101">
        <f t="shared" si="58"/>
        <v>265.04443913920903</v>
      </c>
      <c r="X182" s="101">
        <f t="shared" si="59"/>
        <v>184.35456576838317</v>
      </c>
      <c r="Y182" s="101">
        <f t="shared" si="60"/>
        <v>553.0636973051495</v>
      </c>
      <c r="Z182" s="102">
        <f>$AW$13*1000000000*('COVID-19'!D180/'COVID-19'!$D$195)*$AW$11/'COVID-19'!D180/1000</f>
        <v>2.9338738839711003E-4</v>
      </c>
      <c r="AA182" s="103">
        <f>$AW$14*1000000000*('COVID-19'!D180/'COVID-19'!$D$195)*$AW$11/'COVID-19'!D180/1000</f>
        <v>3.8937396876691043E-4</v>
      </c>
      <c r="AB182" s="103">
        <f>0.25*'COVID-19'!D180*1000*$AW$11/'COVID-19'!D180/1000/$AW$15</f>
        <v>2.7083333333333327E-4</v>
      </c>
      <c r="AC182" s="103">
        <f>0.75*'COVID-19'!D180*1000*$AW$11/'COVID-19'!D180/1000/$AW$15</f>
        <v>8.1249999999999985E-4</v>
      </c>
      <c r="AD182" s="73">
        <v>80</v>
      </c>
      <c r="AE182" s="104">
        <f t="shared" si="61"/>
        <v>1.4442640209406E-4</v>
      </c>
      <c r="AF182" s="103">
        <f t="shared" si="62"/>
        <v>1.916779098288047E-4</v>
      </c>
      <c r="AG182" s="103">
        <f t="shared" si="63"/>
        <v>1.3332367186666663E-4</v>
      </c>
      <c r="AH182" s="103">
        <f t="shared" si="64"/>
        <v>3.9997101559999991E-4</v>
      </c>
      <c r="AI182" s="105">
        <f>AE182*'COVID-19'!D180*1000*Hospital!$AI$3/1000</f>
        <v>1025.8592057539213</v>
      </c>
      <c r="AJ182" s="101">
        <f>AF182*'COVID-19'!D180*1000*Hospital!$AI$3/1000</f>
        <v>1361.4861651783583</v>
      </c>
      <c r="AK182" s="101">
        <f>AG182*'COVID-19'!D180*1000*Hospital!$AI$3/1000</f>
        <v>946.99663043783733</v>
      </c>
      <c r="AL182" s="101">
        <f>AH182*'COVID-19'!D180*1000*Hospital!$AI$3/1000</f>
        <v>2840.9898913135125</v>
      </c>
      <c r="AM182" s="101">
        <f t="shared" si="65"/>
        <v>913.01469312098993</v>
      </c>
      <c r="AN182" s="101">
        <f t="shared" si="66"/>
        <v>1211.7226870087388</v>
      </c>
      <c r="AO182" s="101">
        <f t="shared" si="67"/>
        <v>842.82700108967515</v>
      </c>
      <c r="AP182" s="101">
        <f t="shared" si="68"/>
        <v>2528.4810032690261</v>
      </c>
      <c r="AQ182" s="101">
        <f t="shared" si="72"/>
        <v>112.84451263293134</v>
      </c>
      <c r="AR182" s="101">
        <f t="shared" si="69"/>
        <v>149.76347816961942</v>
      </c>
      <c r="AS182" s="101">
        <f t="shared" si="70"/>
        <v>104.1696293481621</v>
      </c>
      <c r="AT182" s="101">
        <f t="shared" si="71"/>
        <v>312.50888804448635</v>
      </c>
      <c r="AU182" s="74"/>
    </row>
    <row r="183" spans="1:48" ht="15">
      <c r="A183" s="2" t="s">
        <v>202</v>
      </c>
      <c r="B183" s="72">
        <v>0</v>
      </c>
      <c r="C183" s="77">
        <v>16.489279800000002</v>
      </c>
      <c r="D183" s="31">
        <v>2</v>
      </c>
      <c r="E183" s="103">
        <f>$AW$13*1000000000*('COVID-19'!D181/'COVID-19'!$D$195)*$AW$9/'COVID-19'!D181/1000</f>
        <v>2.301962585885018E-4</v>
      </c>
      <c r="F183" s="103">
        <f>$AW$14*1000000000*('COVID-19'!D181/'COVID-19'!$D$195)*$AW$9/'COVID-19'!D181/1000</f>
        <v>3.0550880626326819E-4</v>
      </c>
      <c r="G183" s="103">
        <f>0.25*'COVID-19'!D181*1000*$AW$9/'COVID-19'!D181/1000/$AW$15</f>
        <v>2.1250000000000002E-4</v>
      </c>
      <c r="H183" s="103">
        <f>0.75*'COVID-19'!D181*1000*$AW$9/'COVID-19'!D181/1000/$AW$15</f>
        <v>6.3750000000000015E-4</v>
      </c>
      <c r="I183" s="73">
        <v>86.3</v>
      </c>
      <c r="J183" s="160">
        <f t="shared" si="52"/>
        <v>3.6730686983039963E-5</v>
      </c>
      <c r="K183" s="160">
        <f t="shared" si="73"/>
        <v>4.8747744217154766E-5</v>
      </c>
      <c r="L183" s="160">
        <f t="shared" si="74"/>
        <v>3.3907027993224999E-5</v>
      </c>
      <c r="M183" s="160">
        <f t="shared" si="75"/>
        <v>1.01721083979675E-4</v>
      </c>
      <c r="N183" s="100">
        <f>J183*'COVID-19'!D181*1000*Hospital!$AI$3/1000</f>
        <v>1861.7969541215998</v>
      </c>
      <c r="O183" s="101">
        <f>K183*'COVID-19'!D181*1000*Hospital!$AI$3/1000</f>
        <v>2470.9148986433161</v>
      </c>
      <c r="P183" s="101">
        <f>L183*'COVID-19'!D181*1000*Hospital!$AI$3/1000</f>
        <v>1718.6719505205788</v>
      </c>
      <c r="Q183" s="101">
        <f>M183*'COVID-19'!D181*1000*Hospital!$AI$3/1000</f>
        <v>5156.0158515617359</v>
      </c>
      <c r="R183" s="101">
        <f t="shared" si="53"/>
        <v>1433.5836546736318</v>
      </c>
      <c r="S183" s="101">
        <f t="shared" si="54"/>
        <v>1902.6044719553536</v>
      </c>
      <c r="T183" s="101">
        <f t="shared" si="55"/>
        <v>1323.3774019008456</v>
      </c>
      <c r="U183" s="101">
        <f t="shared" si="56"/>
        <v>3970.1322057025368</v>
      </c>
      <c r="V183" s="101">
        <f t="shared" si="57"/>
        <v>428.21329944796793</v>
      </c>
      <c r="W183" s="101">
        <f t="shared" si="58"/>
        <v>568.31042668796272</v>
      </c>
      <c r="X183" s="101">
        <f t="shared" si="59"/>
        <v>395.29454861973312</v>
      </c>
      <c r="Y183" s="101">
        <f t="shared" si="60"/>
        <v>1185.8836458591993</v>
      </c>
      <c r="Z183" s="102">
        <f>$AW$13*1000000000*('COVID-19'!D181/'COVID-19'!$D$195)*$AW$11/'COVID-19'!D181/1000</f>
        <v>2.9338738839711003E-4</v>
      </c>
      <c r="AA183" s="103">
        <f>$AW$14*1000000000*('COVID-19'!D181/'COVID-19'!$D$195)*$AW$11/'COVID-19'!D181/1000</f>
        <v>3.8937396876691043E-4</v>
      </c>
      <c r="AB183" s="103">
        <f>0.25*'COVID-19'!D181*1000*$AW$11/'COVID-19'!D181/1000/$AW$15</f>
        <v>2.7083333333333338E-4</v>
      </c>
      <c r="AC183" s="103">
        <f>0.75*'COVID-19'!D181*1000*$AW$11/'COVID-19'!D181/1000/$AW$15</f>
        <v>8.1249999999999996E-4</v>
      </c>
      <c r="AD183" s="73">
        <v>80</v>
      </c>
      <c r="AE183" s="104">
        <f t="shared" si="61"/>
        <v>4.3396172110923525E-5</v>
      </c>
      <c r="AF183" s="103">
        <f t="shared" si="62"/>
        <v>5.7593954042942936E-5</v>
      </c>
      <c r="AG183" s="103">
        <f t="shared" si="63"/>
        <v>4.0060106233333341E-5</v>
      </c>
      <c r="AH183" s="103">
        <f t="shared" si="64"/>
        <v>1.2018031869999999E-4</v>
      </c>
      <c r="AI183" s="105">
        <f>AE183*'COVID-19'!D181*1000*Hospital!$AI$3/1000</f>
        <v>2199.6555929912329</v>
      </c>
      <c r="AJ183" s="101">
        <f>AF183*'COVID-19'!D181*1000*Hospital!$AI$3/1000</f>
        <v>2919.3096296424333</v>
      </c>
      <c r="AK183" s="101">
        <f>AG183*'COVID-19'!D181*1000*Hospital!$AI$3/1000</f>
        <v>2030.5578221677711</v>
      </c>
      <c r="AL183" s="101">
        <f>AH183*'COVID-19'!D181*1000*Hospital!$AI$3/1000</f>
        <v>6091.6734665033118</v>
      </c>
      <c r="AM183" s="101">
        <f t="shared" si="65"/>
        <v>1957.6934777621971</v>
      </c>
      <c r="AN183" s="101">
        <f t="shared" si="66"/>
        <v>2598.1855703817655</v>
      </c>
      <c r="AO183" s="101">
        <f t="shared" si="67"/>
        <v>1807.1964617293163</v>
      </c>
      <c r="AP183" s="101">
        <f t="shared" si="68"/>
        <v>5421.5893851879473</v>
      </c>
      <c r="AQ183" s="101">
        <f t="shared" si="72"/>
        <v>241.96211522903562</v>
      </c>
      <c r="AR183" s="101">
        <f t="shared" si="69"/>
        <v>321.12405926066765</v>
      </c>
      <c r="AS183" s="101">
        <f t="shared" si="70"/>
        <v>223.36136043845482</v>
      </c>
      <c r="AT183" s="101">
        <f t="shared" si="71"/>
        <v>670.0840813153643</v>
      </c>
      <c r="AU183" s="74"/>
    </row>
    <row r="184" spans="1:48" ht="15">
      <c r="A184" s="14" t="s">
        <v>203</v>
      </c>
      <c r="B184" s="72">
        <v>0</v>
      </c>
      <c r="C184" s="77">
        <v>0.39000189999999996</v>
      </c>
      <c r="D184" s="31">
        <v>2</v>
      </c>
      <c r="E184" s="103">
        <f>$AW$13*1000000000*('COVID-19'!D182/'COVID-19'!$D$195)*$AW$9/'COVID-19'!D182/1000</f>
        <v>2.3019625858850177E-4</v>
      </c>
      <c r="F184" s="103">
        <f>$AW$14*1000000000*('COVID-19'!D182/'COVID-19'!$D$195)*$AW$9/'COVID-19'!D182/1000</f>
        <v>3.0550880626326813E-4</v>
      </c>
      <c r="G184" s="103">
        <f>0.25*'COVID-19'!D182*1000*$AW$9/'COVID-19'!D182/1000/$AW$15</f>
        <v>2.1249999999999999E-4</v>
      </c>
      <c r="H184" s="103">
        <f>0.75*'COVID-19'!D182*1000*$AW$9/'COVID-19'!D182/1000/$AW$15</f>
        <v>6.3750000000000015E-4</v>
      </c>
      <c r="I184" s="73">
        <v>86.3</v>
      </c>
      <c r="J184" s="160">
        <f t="shared" si="52"/>
        <v>4.747962745296913E-6</v>
      </c>
      <c r="K184" s="160">
        <f t="shared" si="73"/>
        <v>6.3013379947721863E-6</v>
      </c>
      <c r="L184" s="160">
        <f t="shared" si="74"/>
        <v>4.3829647343625E-6</v>
      </c>
      <c r="M184" s="160">
        <f t="shared" si="75"/>
        <v>1.3148894203087502E-5</v>
      </c>
      <c r="N184" s="100">
        <f>J184*'COVID-19'!D182*1000*Hospital!$AI$3/1000</f>
        <v>0.11048280456501594</v>
      </c>
      <c r="O184" s="101">
        <f>K184*'COVID-19'!D182*1000*Hospital!$AI$3/1000</f>
        <v>0.14662909789343531</v>
      </c>
      <c r="P184" s="101">
        <f>L184*'COVID-19'!D182*1000*Hospital!$AI$3/1000</f>
        <v>0.10198947677961341</v>
      </c>
      <c r="Q184" s="101">
        <f>M184*'COVID-19'!D182*1000*Hospital!$AI$3/1000</f>
        <v>0.30596843033884036</v>
      </c>
      <c r="R184" s="101">
        <f t="shared" si="53"/>
        <v>8.5071759515062267E-2</v>
      </c>
      <c r="S184" s="101">
        <f t="shared" si="54"/>
        <v>0.11290440537794519</v>
      </c>
      <c r="T184" s="101">
        <f t="shared" si="55"/>
        <v>7.8531897120302327E-2</v>
      </c>
      <c r="U184" s="101">
        <f t="shared" si="56"/>
        <v>0.23559569136090708</v>
      </c>
      <c r="V184" s="101">
        <f t="shared" si="57"/>
        <v>2.5411045049953666E-2</v>
      </c>
      <c r="W184" s="101">
        <f t="shared" si="58"/>
        <v>3.3724692515490123E-2</v>
      </c>
      <c r="X184" s="101">
        <f t="shared" si="59"/>
        <v>2.3457579659311084E-2</v>
      </c>
      <c r="Y184" s="101">
        <f t="shared" si="60"/>
        <v>7.037273897793328E-2</v>
      </c>
      <c r="Z184" s="102">
        <f>$AW$13*1000000000*('COVID-19'!D182/'COVID-19'!$D$195)*$AW$11/'COVID-19'!D182/1000</f>
        <v>2.9338738839711003E-4</v>
      </c>
      <c r="AA184" s="103">
        <f>$AW$14*1000000000*('COVID-19'!D182/'COVID-19'!$D$195)*$AW$11/'COVID-19'!D182/1000</f>
        <v>3.8937396876691037E-4</v>
      </c>
      <c r="AB184" s="103">
        <f>0.25*'COVID-19'!D182*1000*$AW$11/'COVID-19'!D182/1000/$AW$15</f>
        <v>2.7083333333333327E-4</v>
      </c>
      <c r="AC184" s="103">
        <f>0.75*'COVID-19'!D182*1000*$AW$11/'COVID-19'!D182/1000/$AW$15</f>
        <v>8.1249999999999996E-4</v>
      </c>
      <c r="AD184" s="73">
        <v>80</v>
      </c>
      <c r="AE184" s="104">
        <f t="shared" si="61"/>
        <v>5.6095713256410478E-6</v>
      </c>
      <c r="AF184" s="103">
        <f t="shared" si="62"/>
        <v>7.4448362013076523E-6</v>
      </c>
      <c r="AG184" s="103">
        <f t="shared" si="63"/>
        <v>5.1783374499999985E-6</v>
      </c>
      <c r="AH184" s="103">
        <f t="shared" si="64"/>
        <v>1.553501235E-5</v>
      </c>
      <c r="AI184" s="105">
        <f>AE184*'COVID-19'!D182*1000*Hospital!$AI$3/1000</f>
        <v>0.13053202093428826</v>
      </c>
      <c r="AJ184" s="101">
        <f>AF184*'COVID-19'!D182*1000*Hospital!$AI$3/1000</f>
        <v>0.17323774999338004</v>
      </c>
      <c r="AK184" s="101">
        <f>AG184*'COVID-19'!D182*1000*Hospital!$AI$3/1000</f>
        <v>0.12049741650284908</v>
      </c>
      <c r="AL184" s="101">
        <f>AH184*'COVID-19'!D182*1000*Hospital!$AI$3/1000</f>
        <v>0.36149224950854736</v>
      </c>
      <c r="AM184" s="101">
        <f t="shared" si="65"/>
        <v>0.11617349863151655</v>
      </c>
      <c r="AN184" s="101">
        <f t="shared" si="66"/>
        <v>0.15418159749410823</v>
      </c>
      <c r="AO184" s="101">
        <f t="shared" si="67"/>
        <v>0.10724270068753569</v>
      </c>
      <c r="AP184" s="101">
        <f t="shared" si="68"/>
        <v>0.32172810206260716</v>
      </c>
      <c r="AQ184" s="101">
        <f t="shared" si="72"/>
        <v>1.4358522302771707E-2</v>
      </c>
      <c r="AR184" s="101">
        <f t="shared" si="69"/>
        <v>1.9056152499271804E-2</v>
      </c>
      <c r="AS184" s="101">
        <f t="shared" si="70"/>
        <v>1.3254715815313399E-2</v>
      </c>
      <c r="AT184" s="101">
        <f t="shared" si="71"/>
        <v>3.9764147445940208E-2</v>
      </c>
    </row>
    <row r="185" spans="1:48" ht="15">
      <c r="A185" s="2" t="s">
        <v>204</v>
      </c>
      <c r="B185" s="72">
        <v>0</v>
      </c>
      <c r="C185" s="82">
        <v>82.182096928571454</v>
      </c>
      <c r="D185" s="31">
        <v>2</v>
      </c>
      <c r="E185" s="103">
        <f>$AW$13*1000000000*('COVID-19'!D183/'COVID-19'!$D$195)*$AW$9/'COVID-19'!D183/1000</f>
        <v>2.301962585885018E-4</v>
      </c>
      <c r="F185" s="103">
        <f>$AW$14*1000000000*('COVID-19'!D183/'COVID-19'!$D$195)*$AW$9/'COVID-19'!D183/1000</f>
        <v>3.0550880626326819E-4</v>
      </c>
      <c r="G185" s="103">
        <f>0.25*'COVID-19'!D183*1000*$AW$9/'COVID-19'!D183/1000/$AW$15</f>
        <v>2.1250000000000002E-4</v>
      </c>
      <c r="H185" s="103">
        <f>0.75*'COVID-19'!D183*1000*$AW$9/'COVID-19'!D183/1000/$AW$15</f>
        <v>6.3750000000000005E-4</v>
      </c>
      <c r="I185" s="73">
        <v>86.3</v>
      </c>
      <c r="J185" s="160">
        <f t="shared" si="52"/>
        <v>1.6723562438918189E-4</v>
      </c>
      <c r="K185" s="160">
        <f t="shared" si="73"/>
        <v>2.2194954985416639E-4</v>
      </c>
      <c r="L185" s="160">
        <f t="shared" si="74"/>
        <v>1.5437944300488398E-4</v>
      </c>
      <c r="M185" s="160">
        <f t="shared" si="75"/>
        <v>4.6313832901465199E-4</v>
      </c>
      <c r="N185" s="100">
        <f>J185*'COVID-19'!D183*1000*Hospital!$AI$3/1000</f>
        <v>4597.3643418065267</v>
      </c>
      <c r="O185" s="101">
        <f>K185*'COVID-19'!D183*1000*Hospital!$AI$3/1000</f>
        <v>6101.4688102875352</v>
      </c>
      <c r="P185" s="101">
        <f>L185*'COVID-19'!D183*1000*Hospital!$AI$3/1000</f>
        <v>4243.9435315943247</v>
      </c>
      <c r="Q185" s="101">
        <f>M185*'COVID-19'!D183*1000*Hospital!$AI$3/1000</f>
        <v>12731.830594782976</v>
      </c>
      <c r="R185" s="101">
        <f t="shared" si="53"/>
        <v>3539.9705431910256</v>
      </c>
      <c r="S185" s="101">
        <f t="shared" si="54"/>
        <v>4698.1309839214027</v>
      </c>
      <c r="T185" s="101">
        <f t="shared" si="55"/>
        <v>3267.83651932763</v>
      </c>
      <c r="U185" s="101">
        <f t="shared" si="56"/>
        <v>9803.5095579828921</v>
      </c>
      <c r="V185" s="101">
        <f t="shared" si="57"/>
        <v>1057.3937986155011</v>
      </c>
      <c r="W185" s="101">
        <f t="shared" si="58"/>
        <v>1403.3378263661332</v>
      </c>
      <c r="X185" s="101">
        <f t="shared" si="59"/>
        <v>976.10701226669471</v>
      </c>
      <c r="Y185" s="101">
        <f t="shared" si="60"/>
        <v>2928.3210368000846</v>
      </c>
      <c r="Z185" s="102">
        <f>$AW$13*1000000000*('COVID-19'!D183/'COVID-19'!$D$195)*$AW$11/'COVID-19'!D183/1000</f>
        <v>2.9338738839711003E-4</v>
      </c>
      <c r="AA185" s="103">
        <f>$AW$14*1000000000*('COVID-19'!D183/'COVID-19'!$D$195)*$AW$11/'COVID-19'!D183/1000</f>
        <v>3.8937396876691048E-4</v>
      </c>
      <c r="AB185" s="103">
        <f>0.25*'COVID-19'!D183*1000*$AW$11/'COVID-19'!D183/1000/$AW$15</f>
        <v>2.7083333333333332E-4</v>
      </c>
      <c r="AC185" s="103">
        <f>0.75*'COVID-19'!D183*1000*$AW$11/'COVID-19'!D183/1000/$AW$15</f>
        <v>8.1249999999999996E-4</v>
      </c>
      <c r="AD185" s="73">
        <v>80</v>
      </c>
      <c r="AE185" s="104">
        <f t="shared" si="61"/>
        <v>1.9758372454132766E-4</v>
      </c>
      <c r="AF185" s="103">
        <f t="shared" si="62"/>
        <v>2.6222653744158896E-4</v>
      </c>
      <c r="AG185" s="103">
        <f t="shared" si="63"/>
        <v>1.8239454334523819E-4</v>
      </c>
      <c r="AH185" s="103">
        <f t="shared" si="64"/>
        <v>5.4718363003571449E-4</v>
      </c>
      <c r="AI185" s="105">
        <f>AE185*'COVID-19'!D183*1000*Hospital!$AI$3/1000</f>
        <v>5431.6439636911655</v>
      </c>
      <c r="AJ185" s="101">
        <f>AF185*'COVID-19'!D183*1000*Hospital!$AI$3/1000</f>
        <v>7208.6969335185477</v>
      </c>
      <c r="AK185" s="101">
        <f>AG185*'COVID-19'!D183*1000*Hospital!$AI$3/1000</f>
        <v>5014.0881930998776</v>
      </c>
      <c r="AL185" s="101">
        <f>AH185*'COVID-19'!D183*1000*Hospital!$AI$3/1000</f>
        <v>15042.264579299632</v>
      </c>
      <c r="AM185" s="101">
        <f t="shared" si="65"/>
        <v>4834.1631276851376</v>
      </c>
      <c r="AN185" s="101">
        <f t="shared" si="66"/>
        <v>6415.7402708315067</v>
      </c>
      <c r="AO185" s="101">
        <f t="shared" si="67"/>
        <v>4462.5384918588916</v>
      </c>
      <c r="AP185" s="101">
        <f t="shared" si="68"/>
        <v>13387.615475576671</v>
      </c>
      <c r="AQ185" s="101">
        <f t="shared" si="72"/>
        <v>597.4808360060282</v>
      </c>
      <c r="AR185" s="101">
        <f t="shared" si="69"/>
        <v>792.95666268704019</v>
      </c>
      <c r="AS185" s="101">
        <f t="shared" si="70"/>
        <v>551.54970124098656</v>
      </c>
      <c r="AT185" s="101">
        <f t="shared" si="71"/>
        <v>1654.6491037229594</v>
      </c>
    </row>
    <row r="186" spans="1:48" ht="15">
      <c r="A186" s="2" t="s">
        <v>205</v>
      </c>
      <c r="B186" s="72">
        <v>0</v>
      </c>
      <c r="C186" s="77">
        <v>48.615329699999997</v>
      </c>
      <c r="D186" s="31">
        <v>2</v>
      </c>
      <c r="E186" s="103">
        <f>$AW$13*1000000000*('COVID-19'!D184/'COVID-19'!$D$195)*$AW$9/'COVID-19'!D184/1000</f>
        <v>2.301962585885018E-4</v>
      </c>
      <c r="F186" s="103">
        <f>$AW$14*1000000000*('COVID-19'!D184/'COVID-19'!$D$195)*$AW$9/'COVID-19'!D184/1000</f>
        <v>3.0550880626326819E-4</v>
      </c>
      <c r="G186" s="103">
        <f>0.25*'COVID-19'!D184*1000*$AW$9/'COVID-19'!D184/1000/$AW$15</f>
        <v>2.1250000000000002E-4</v>
      </c>
      <c r="H186" s="103">
        <f>0.75*'COVID-19'!D184*1000*$AW$9/'COVID-19'!D184/1000/$AW$15</f>
        <v>6.3750000000000015E-4</v>
      </c>
      <c r="I186" s="73">
        <v>86.3</v>
      </c>
      <c r="J186" s="160">
        <f t="shared" si="52"/>
        <v>1.005520956935308E-4</v>
      </c>
      <c r="K186" s="160">
        <f t="shared" si="73"/>
        <v>1.3344939188396926E-4</v>
      </c>
      <c r="L186" s="160">
        <f t="shared" si="74"/>
        <v>9.2822187753587498E-5</v>
      </c>
      <c r="M186" s="160">
        <f t="shared" si="75"/>
        <v>2.7846656326076252E-4</v>
      </c>
      <c r="N186" s="100">
        <f>J186*'COVID-19'!D184*1000*Hospital!$AI$3/1000</f>
        <v>2642.9101931234941</v>
      </c>
      <c r="O186" s="101">
        <f>K186*'COVID-19'!D184*1000*Hospital!$AI$3/1000</f>
        <v>3507.5823695533909</v>
      </c>
      <c r="P186" s="101">
        <f>L186*'COVID-19'!D184*1000*Hospital!$AI$3/1000</f>
        <v>2439.7373766299565</v>
      </c>
      <c r="Q186" s="101">
        <f>M186*'COVID-19'!D184*1000*Hospital!$AI$3/1000</f>
        <v>7319.2121298898692</v>
      </c>
      <c r="R186" s="101">
        <f t="shared" si="53"/>
        <v>2035.0408487050904</v>
      </c>
      <c r="S186" s="101">
        <f t="shared" si="54"/>
        <v>2700.838424556111</v>
      </c>
      <c r="T186" s="101">
        <f t="shared" si="55"/>
        <v>1878.5977800050666</v>
      </c>
      <c r="U186" s="101">
        <f t="shared" si="56"/>
        <v>5635.7933400151996</v>
      </c>
      <c r="V186" s="101">
        <f t="shared" si="57"/>
        <v>607.86934441840367</v>
      </c>
      <c r="W186" s="101">
        <f t="shared" si="58"/>
        <v>806.74394499727987</v>
      </c>
      <c r="X186" s="101">
        <f t="shared" si="59"/>
        <v>561.13959662489003</v>
      </c>
      <c r="Y186" s="101">
        <f t="shared" si="60"/>
        <v>1683.41878987467</v>
      </c>
      <c r="Z186" s="102">
        <f>$AW$13*1000000000*('COVID-19'!D184/'COVID-19'!$D$195)*$AW$11/'COVID-19'!D184/1000</f>
        <v>2.9338738839711009E-4</v>
      </c>
      <c r="AA186" s="103">
        <f>$AW$14*1000000000*('COVID-19'!D184/'COVID-19'!$D$195)*$AW$11/'COVID-19'!D184/1000</f>
        <v>3.8937396876691037E-4</v>
      </c>
      <c r="AB186" s="103">
        <f>0.25*'COVID-19'!D184*1000*$AW$11/'COVID-19'!D184/1000/$AW$15</f>
        <v>2.7083333333333332E-4</v>
      </c>
      <c r="AC186" s="103">
        <f>0.75*'COVID-19'!D184*1000*$AW$11/'COVID-19'!D184/1000/$AW$15</f>
        <v>8.1249999999999996E-4</v>
      </c>
      <c r="AD186" s="73">
        <v>80</v>
      </c>
      <c r="AE186" s="104">
        <f t="shared" si="61"/>
        <v>1.1879919514833345E-4</v>
      </c>
      <c r="AF186" s="103">
        <f t="shared" si="62"/>
        <v>1.5766633444587737E-4</v>
      </c>
      <c r="AG186" s="103">
        <f t="shared" si="63"/>
        <v>1.0966654768333334E-4</v>
      </c>
      <c r="AH186" s="103">
        <f t="shared" si="64"/>
        <v>3.2899964304999998E-4</v>
      </c>
      <c r="AI186" s="105">
        <f>AE186*'COVID-19'!D184*1000*Hospital!$AI$3/1000</f>
        <v>3122.5167573767217</v>
      </c>
      <c r="AJ186" s="101">
        <f>AF186*'COVID-19'!D184*1000*Hospital!$AI$3/1000</f>
        <v>4144.100225314708</v>
      </c>
      <c r="AK186" s="101">
        <f>AG186*'COVID-19'!D184*1000*Hospital!$AI$3/1000</f>
        <v>2882.47435041369</v>
      </c>
      <c r="AL186" s="101">
        <f>AH186*'COVID-19'!D184*1000*Hospital!$AI$3/1000</f>
        <v>8647.4230512410686</v>
      </c>
      <c r="AM186" s="101">
        <f t="shared" si="65"/>
        <v>2779.0399140652821</v>
      </c>
      <c r="AN186" s="101">
        <f t="shared" si="66"/>
        <v>3688.2492005300901</v>
      </c>
      <c r="AO186" s="101">
        <f t="shared" si="67"/>
        <v>2565.4021718681843</v>
      </c>
      <c r="AP186" s="101">
        <f t="shared" si="68"/>
        <v>7696.206515604551</v>
      </c>
      <c r="AQ186" s="101">
        <f t="shared" si="72"/>
        <v>343.47684331143938</v>
      </c>
      <c r="AR186" s="101">
        <f t="shared" si="69"/>
        <v>455.85102478461789</v>
      </c>
      <c r="AS186" s="101">
        <f t="shared" si="70"/>
        <v>317.07217854550589</v>
      </c>
      <c r="AT186" s="101">
        <f t="shared" si="71"/>
        <v>951.21653563651751</v>
      </c>
    </row>
    <row r="187" spans="1:48" ht="15">
      <c r="A187" s="2" t="s">
        <v>206</v>
      </c>
      <c r="B187" s="72">
        <v>0</v>
      </c>
      <c r="C187" s="77">
        <v>6.3820799999999997E-2</v>
      </c>
      <c r="D187" s="31">
        <v>2</v>
      </c>
      <c r="E187" s="103">
        <f>$AW$13*1000000000*('COVID-19'!D185/'COVID-19'!$D$195)*$AW$9/'COVID-19'!D185/1000</f>
        <v>2.3019625858850177E-4</v>
      </c>
      <c r="F187" s="103">
        <f>$AW$14*1000000000*('COVID-19'!D185/'COVID-19'!$D$195)*$AW$9/'COVID-19'!D185/1000</f>
        <v>3.0550880626326819E-4</v>
      </c>
      <c r="G187" s="103">
        <f>0.25*'COVID-19'!D185*1000*$AW$9/'COVID-19'!D185/1000/$AW$15</f>
        <v>2.1250000000000002E-4</v>
      </c>
      <c r="H187" s="103">
        <f>0.75*'COVID-19'!D185*1000*$AW$9/'COVID-19'!D185/1000/$AW$15</f>
        <v>6.3750000000000005E-4</v>
      </c>
      <c r="I187" s="73">
        <v>86.3</v>
      </c>
      <c r="J187" s="160">
        <f t="shared" si="52"/>
        <v>4.0999734231880197E-6</v>
      </c>
      <c r="K187" s="160">
        <f t="shared" si="73"/>
        <v>5.4413481518324866E-6</v>
      </c>
      <c r="L187" s="160">
        <f t="shared" si="74"/>
        <v>3.7847893696000005E-6</v>
      </c>
      <c r="M187" s="160">
        <f t="shared" si="75"/>
        <v>1.1354368108800001E-5</v>
      </c>
      <c r="N187" s="100">
        <f>J187*'COVID-19'!D185*1000*Hospital!$AI$3/1000</f>
        <v>24.370776663963969</v>
      </c>
      <c r="O187" s="101">
        <f>K187*'COVID-19'!D185*1000*Hospital!$AI$3/1000</f>
        <v>32.344082966291296</v>
      </c>
      <c r="P187" s="101">
        <f>L187*'COVID-19'!D185*1000*Hospital!$AI$3/1000</f>
        <v>22.497281549436199</v>
      </c>
      <c r="Q187" s="101">
        <f>M187*'COVID-19'!D185*1000*Hospital!$AI$3/1000</f>
        <v>67.491844648308586</v>
      </c>
      <c r="R187" s="101">
        <f t="shared" si="53"/>
        <v>18.765498031252257</v>
      </c>
      <c r="S187" s="101">
        <f t="shared" si="54"/>
        <v>24.904943884044297</v>
      </c>
      <c r="T187" s="101">
        <f t="shared" si="55"/>
        <v>17.322906793065872</v>
      </c>
      <c r="U187" s="101">
        <f t="shared" si="56"/>
        <v>51.968720379197613</v>
      </c>
      <c r="V187" s="101">
        <f t="shared" si="57"/>
        <v>5.6052786327117134</v>
      </c>
      <c r="W187" s="101">
        <f t="shared" si="58"/>
        <v>7.4391390822469976</v>
      </c>
      <c r="X187" s="101">
        <f t="shared" si="59"/>
        <v>5.1743747563703257</v>
      </c>
      <c r="Y187" s="101">
        <f t="shared" si="60"/>
        <v>15.523124269110975</v>
      </c>
      <c r="Z187" s="102">
        <f>$AW$13*1000000000*('COVID-19'!D185/'COVID-19'!$D$195)*$AW$11/'COVID-19'!D185/1000</f>
        <v>2.9338738839711003E-4</v>
      </c>
      <c r="AA187" s="103">
        <f>$AW$14*1000000000*('COVID-19'!D185/'COVID-19'!$D$195)*$AW$11/'COVID-19'!D185/1000</f>
        <v>3.8937396876691043E-4</v>
      </c>
      <c r="AB187" s="103">
        <f>0.25*'COVID-19'!D185*1000*$AW$11/'COVID-19'!D185/1000/$AW$15</f>
        <v>2.7083333333333332E-4</v>
      </c>
      <c r="AC187" s="103">
        <f>0.75*'COVID-19'!D185*1000*$AW$11/'COVID-19'!D185/1000/$AW$15</f>
        <v>8.1249999999999985E-4</v>
      </c>
      <c r="AD187" s="73">
        <v>80</v>
      </c>
      <c r="AE187" s="104">
        <f t="shared" si="61"/>
        <v>4.8439919570530751E-6</v>
      </c>
      <c r="AF187" s="103">
        <f t="shared" si="62"/>
        <v>6.4287847657576005E-6</v>
      </c>
      <c r="AG187" s="103">
        <f t="shared" si="63"/>
        <v>4.4716117333333343E-6</v>
      </c>
      <c r="AH187" s="103">
        <f t="shared" si="64"/>
        <v>1.3414835199999998E-5</v>
      </c>
      <c r="AI187" s="105">
        <f>AE187*'COVID-19'!D185*1000*Hospital!$AI$3/1000</f>
        <v>28.793319849274674</v>
      </c>
      <c r="AJ187" s="101">
        <f>AF187*'COVID-19'!D185*1000*Hospital!$AI$3/1000</f>
        <v>38.213534961196629</v>
      </c>
      <c r="AK187" s="101">
        <f>AG187*'COVID-19'!D185*1000*Hospital!$AI$3/1000</f>
        <v>26.579843241103365</v>
      </c>
      <c r="AL187" s="101">
        <f>AH187*'COVID-19'!D185*1000*Hospital!$AI$3/1000</f>
        <v>79.739529723310071</v>
      </c>
      <c r="AM187" s="101">
        <f t="shared" si="65"/>
        <v>25.626054665854458</v>
      </c>
      <c r="AN187" s="101">
        <f t="shared" si="66"/>
        <v>34.010046115465002</v>
      </c>
      <c r="AO187" s="101">
        <f t="shared" si="67"/>
        <v>23.656060484581996</v>
      </c>
      <c r="AP187" s="101">
        <f t="shared" si="68"/>
        <v>70.96818145374597</v>
      </c>
      <c r="AQ187" s="101">
        <f t="shared" si="72"/>
        <v>3.1672651834202141</v>
      </c>
      <c r="AR187" s="101">
        <f t="shared" si="69"/>
        <v>4.2034888457316297</v>
      </c>
      <c r="AS187" s="101">
        <f t="shared" si="70"/>
        <v>2.9237827565213701</v>
      </c>
      <c r="AT187" s="101">
        <f t="shared" si="71"/>
        <v>8.7713482695641076</v>
      </c>
    </row>
    <row r="188" spans="1:48" ht="15">
      <c r="A188" s="2" t="s">
        <v>207</v>
      </c>
      <c r="B188" s="72">
        <v>0</v>
      </c>
      <c r="C188" s="77">
        <v>8.1200000000000009E-9</v>
      </c>
      <c r="D188" s="31">
        <v>2</v>
      </c>
      <c r="E188" s="103">
        <f>$AW$13*1000000000*('COVID-19'!D186/'COVID-19'!$D$195)*$AW$9/'COVID-19'!D186/1000</f>
        <v>2.3019625858850174E-4</v>
      </c>
      <c r="F188" s="103">
        <f>$AW$14*1000000000*('COVID-19'!D186/'COVID-19'!$D$195)*$AW$9/'COVID-19'!D186/1000</f>
        <v>3.0550880626326813E-4</v>
      </c>
      <c r="G188" s="103">
        <f>0.25*'COVID-19'!D186*1000*$AW$9/'COVID-19'!D186/1000/$AW$15</f>
        <v>2.1250000000000002E-4</v>
      </c>
      <c r="H188" s="103">
        <f>0.75*'COVID-19'!D186*1000*$AW$9/'COVID-19'!D186/1000/$AW$15</f>
        <v>6.3750000000000005E-4</v>
      </c>
      <c r="I188" s="73">
        <v>86.3</v>
      </c>
      <c r="J188" s="160">
        <f t="shared" si="52"/>
        <v>3.9731874393686815E-6</v>
      </c>
      <c r="K188" s="160">
        <f t="shared" si="73"/>
        <v>5.2730820175127216E-6</v>
      </c>
      <c r="L188" s="160">
        <f t="shared" si="74"/>
        <v>3.6677500148910655E-6</v>
      </c>
      <c r="M188" s="160">
        <f t="shared" si="75"/>
        <v>1.1003250044673197E-5</v>
      </c>
      <c r="N188" s="100">
        <f>J188*'COVID-19'!D186*1000*Hospital!$AI$3/1000</f>
        <v>162.10401485944101</v>
      </c>
      <c r="O188" s="101">
        <f>K188*'COVID-19'!D186*1000*Hospital!$AI$3/1000</f>
        <v>215.13904862685121</v>
      </c>
      <c r="P188" s="101">
        <f>L188*'COVID-19'!D186*1000*Hospital!$AI$3/1000</f>
        <v>149.64232420131884</v>
      </c>
      <c r="Q188" s="101">
        <f>M188*'COVID-19'!D186*1000*Hospital!$AI$3/1000</f>
        <v>448.92697260395653</v>
      </c>
      <c r="R188" s="101">
        <f t="shared" si="53"/>
        <v>124.82009144176958</v>
      </c>
      <c r="S188" s="101">
        <f t="shared" si="54"/>
        <v>165.65706744267544</v>
      </c>
      <c r="T188" s="101">
        <f t="shared" si="55"/>
        <v>115.2245896350155</v>
      </c>
      <c r="U188" s="101">
        <f t="shared" si="56"/>
        <v>345.67376890504653</v>
      </c>
      <c r="V188" s="101">
        <f t="shared" si="57"/>
        <v>37.283923417671431</v>
      </c>
      <c r="W188" s="101">
        <f t="shared" si="58"/>
        <v>49.481981184175773</v>
      </c>
      <c r="X188" s="101">
        <f t="shared" si="59"/>
        <v>34.417734566303331</v>
      </c>
      <c r="Y188" s="101">
        <f t="shared" si="60"/>
        <v>103.25320369891</v>
      </c>
      <c r="Z188" s="102">
        <f>$AW$13*1000000000*('COVID-19'!D186/'COVID-19'!$D$195)*$AW$11/'COVID-19'!D186/1000</f>
        <v>2.9338738839711003E-4</v>
      </c>
      <c r="AA188" s="103">
        <f>$AW$14*1000000000*('COVID-19'!D186/'COVID-19'!$D$195)*$AW$11/'COVID-19'!D186/1000</f>
        <v>3.8937396876691037E-4</v>
      </c>
      <c r="AB188" s="103">
        <f>0.25*'COVID-19'!D186*1000*$AW$11/'COVID-19'!D186/1000/$AW$15</f>
        <v>2.7083333333333327E-4</v>
      </c>
      <c r="AC188" s="103">
        <f>0.75*'COVID-19'!D186*1000*$AW$11/'COVID-19'!D186/1000/$AW$15</f>
        <v>8.1249999999999996E-4</v>
      </c>
      <c r="AD188" s="73">
        <v>80</v>
      </c>
      <c r="AE188" s="104">
        <f t="shared" si="61"/>
        <v>4.6941982334122058E-6</v>
      </c>
      <c r="AF188" s="103">
        <f t="shared" si="62"/>
        <v>6.2299835255643E-6</v>
      </c>
      <c r="AG188" s="103">
        <f t="shared" si="63"/>
        <v>4.3333333509266656E-6</v>
      </c>
      <c r="AH188" s="103">
        <f t="shared" si="64"/>
        <v>1.3000000052780001E-5</v>
      </c>
      <c r="AI188" s="105">
        <f>AE188*'COVID-19'!D186*1000*Hospital!$AI$3/1000</f>
        <v>191.52088639017859</v>
      </c>
      <c r="AJ188" s="101">
        <f>AF188*'COVID-19'!D186*1000*Hospital!$AI$3/1000</f>
        <v>254.18014060837174</v>
      </c>
      <c r="AK188" s="101">
        <f>AG188*'COVID-19'!D186*1000*Hospital!$AI$3/1000</f>
        <v>176.79778380179897</v>
      </c>
      <c r="AL188" s="101">
        <f>AH188*'COVID-19'!D186*1000*Hospital!$AI$3/1000</f>
        <v>530.39335140539708</v>
      </c>
      <c r="AM188" s="101">
        <f t="shared" si="65"/>
        <v>170.45358888725895</v>
      </c>
      <c r="AN188" s="101">
        <f t="shared" si="66"/>
        <v>226.22032514145084</v>
      </c>
      <c r="AO188" s="101">
        <f t="shared" si="67"/>
        <v>157.35002758360108</v>
      </c>
      <c r="AP188" s="101">
        <f t="shared" si="68"/>
        <v>472.05008275080343</v>
      </c>
      <c r="AQ188" s="101">
        <f t="shared" si="72"/>
        <v>21.067297502919647</v>
      </c>
      <c r="AR188" s="101">
        <f t="shared" si="69"/>
        <v>27.95981546692089</v>
      </c>
      <c r="AS188" s="101">
        <f t="shared" si="70"/>
        <v>19.447756218197888</v>
      </c>
      <c r="AT188" s="101">
        <f t="shared" si="71"/>
        <v>58.343268654593679</v>
      </c>
    </row>
    <row r="189" spans="1:48" ht="15">
      <c r="A189" s="2" t="s">
        <v>208</v>
      </c>
      <c r="B189" s="72">
        <f>[1]Supplement!B4/[1]Supplement!$B$13*100</f>
        <v>17.979790715236071</v>
      </c>
      <c r="C189" s="77">
        <v>8.379999999999999E-10</v>
      </c>
      <c r="D189" s="31">
        <v>2</v>
      </c>
      <c r="E189" s="103">
        <f>$AW$13*1000000000*('COVID-19'!D187/'COVID-19'!$D$195)*$AW$9/'COVID-19'!D187/1000</f>
        <v>2.301962585885018E-4</v>
      </c>
      <c r="F189" s="103">
        <f>$AW$14*1000000000*('COVID-19'!D187/'COVID-19'!$D$195)*$AW$9/'COVID-19'!D187/1000</f>
        <v>3.0550880626326819E-4</v>
      </c>
      <c r="G189" s="103">
        <f>0.25*'COVID-19'!D187*1000*$AW$9/'COVID-19'!D187/1000/$AW$15</f>
        <v>2.1250000000000002E-4</v>
      </c>
      <c r="H189" s="103">
        <f>0.75*'COVID-19'!D187*1000*$AW$9/'COVID-19'!D187/1000/$AW$15</f>
        <v>6.3750000000000015E-4</v>
      </c>
      <c r="I189" s="73">
        <v>86.3</v>
      </c>
      <c r="J189" s="160">
        <f t="shared" si="52"/>
        <v>3.9731874249023074E-6</v>
      </c>
      <c r="K189" s="160">
        <f t="shared" si="73"/>
        <v>5.2730819983134307E-6</v>
      </c>
      <c r="L189" s="160">
        <f t="shared" si="74"/>
        <v>3.6677500015367877E-6</v>
      </c>
      <c r="M189" s="160">
        <f t="shared" si="75"/>
        <v>1.1003250004610363E-5</v>
      </c>
      <c r="N189" s="100">
        <f>J189*'COVID-19'!D187*1000*Hospital!$AI$3/1000</f>
        <v>790.39646835653616</v>
      </c>
      <c r="O189" s="101">
        <f>K189*'COVID-19'!D187*1000*Hospital!$AI$3/1000</f>
        <v>1048.9878636731669</v>
      </c>
      <c r="P189" s="101">
        <f>L189*'COVID-19'!D187*1000*Hospital!$AI$3/1000</f>
        <v>729.63501038480126</v>
      </c>
      <c r="Q189" s="101">
        <f>M189*'COVID-19'!D187*1000*Hospital!$AI$3/1000</f>
        <v>2188.9050311544042</v>
      </c>
      <c r="R189" s="101">
        <f t="shared" si="53"/>
        <v>608.60528063453285</v>
      </c>
      <c r="S189" s="101">
        <f t="shared" si="54"/>
        <v>807.72065502833857</v>
      </c>
      <c r="T189" s="101">
        <f t="shared" si="55"/>
        <v>561.81895799629694</v>
      </c>
      <c r="U189" s="101">
        <f t="shared" si="56"/>
        <v>1685.4568739888914</v>
      </c>
      <c r="V189" s="101">
        <f t="shared" si="57"/>
        <v>181.79118772200331</v>
      </c>
      <c r="W189" s="101">
        <f t="shared" si="58"/>
        <v>241.2672086448284</v>
      </c>
      <c r="X189" s="101">
        <f t="shared" si="59"/>
        <v>167.81605238850429</v>
      </c>
      <c r="Y189" s="101">
        <f t="shared" si="60"/>
        <v>503.44815716551295</v>
      </c>
      <c r="Z189" s="102">
        <f>$AW$13*1000000000*('COVID-19'!D187/'COVID-19'!$D$195)*$AW$11/'COVID-19'!D187/1000</f>
        <v>2.9338738839711009E-4</v>
      </c>
      <c r="AA189" s="103">
        <f>$AW$14*1000000000*('COVID-19'!D187/'COVID-19'!$D$195)*$AW$11/'COVID-19'!D187/1000</f>
        <v>3.8937396876691043E-4</v>
      </c>
      <c r="AB189" s="103">
        <f>0.25*'COVID-19'!D187*1000*$AW$11/'COVID-19'!D187/1000/$AW$15</f>
        <v>2.7083333333333327E-4</v>
      </c>
      <c r="AC189" s="103">
        <f>0.75*'COVID-19'!D187*1000*$AW$11/'COVID-19'!D187/1000/$AW$15</f>
        <v>8.1249999999999996E-4</v>
      </c>
      <c r="AD189" s="73">
        <v>80</v>
      </c>
      <c r="AE189" s="104">
        <f t="shared" si="61"/>
        <v>4.6941982163206301E-6</v>
      </c>
      <c r="AF189" s="103">
        <f t="shared" si="62"/>
        <v>6.2299835028809305E-6</v>
      </c>
      <c r="AG189" s="103">
        <f t="shared" si="63"/>
        <v>4.333333335148999E-6</v>
      </c>
      <c r="AH189" s="103">
        <f t="shared" si="64"/>
        <v>1.3000000005447E-5</v>
      </c>
      <c r="AI189" s="105">
        <f>AE189*'COVID-19'!D187*1000*Hospital!$AI$3/1000</f>
        <v>933.8290131220291</v>
      </c>
      <c r="AJ189" s="101">
        <f>AF189*'COVID-19'!D187*1000*Hospital!$AI$3/1000</f>
        <v>1239.3467591621718</v>
      </c>
      <c r="AK189" s="101">
        <f>AG189*'COVID-19'!D187*1000*Hospital!$AI$3/1000</f>
        <v>862.04122736486181</v>
      </c>
      <c r="AL189" s="101">
        <f>AH189*'COVID-19'!D187*1000*Hospital!$AI$3/1000</f>
        <v>2586.123682094586</v>
      </c>
      <c r="AM189" s="101">
        <f t="shared" si="65"/>
        <v>831.10782167860589</v>
      </c>
      <c r="AN189" s="101">
        <f t="shared" si="66"/>
        <v>1103.0186156543327</v>
      </c>
      <c r="AO189" s="101">
        <f t="shared" si="67"/>
        <v>767.216692354727</v>
      </c>
      <c r="AP189" s="101">
        <f t="shared" si="68"/>
        <v>2301.6500770641815</v>
      </c>
      <c r="AQ189" s="101">
        <f t="shared" si="72"/>
        <v>102.72119144342319</v>
      </c>
      <c r="AR189" s="101">
        <f t="shared" si="69"/>
        <v>136.32814350783892</v>
      </c>
      <c r="AS189" s="101">
        <f t="shared" si="70"/>
        <v>94.824535010134809</v>
      </c>
      <c r="AT189" s="101">
        <f t="shared" si="71"/>
        <v>284.47360503040449</v>
      </c>
    </row>
    <row r="190" spans="1:48" ht="15">
      <c r="A190" s="2" t="s">
        <v>209</v>
      </c>
      <c r="B190" s="72">
        <v>0</v>
      </c>
      <c r="C190" s="77">
        <v>7.6731737999999989</v>
      </c>
      <c r="D190" s="31">
        <v>2</v>
      </c>
      <c r="E190" s="103">
        <f>$AW$13*1000000000*('COVID-19'!D188/'COVID-19'!$D$195)*$AW$9/'COVID-19'!D188/1000</f>
        <v>2.3019625858850177E-4</v>
      </c>
      <c r="F190" s="103">
        <f>$AW$14*1000000000*('COVID-19'!D188/'COVID-19'!$D$195)*$AW$9/'COVID-19'!D188/1000</f>
        <v>3.0550880626326813E-4</v>
      </c>
      <c r="G190" s="103">
        <f>0.25*'COVID-19'!D188*1000*$AW$9/'COVID-19'!D188/1000/$AW$15</f>
        <v>2.1250000000000002E-4</v>
      </c>
      <c r="H190" s="103">
        <f>0.75*'COVID-19'!D188*1000*$AW$9/'COVID-19'!D188/1000/$AW$15</f>
        <v>6.3750000000000015E-4</v>
      </c>
      <c r="I190" s="73">
        <v>86.3</v>
      </c>
      <c r="J190" s="160">
        <f t="shared" si="52"/>
        <v>1.9216666242475442E-5</v>
      </c>
      <c r="K190" s="160">
        <f t="shared" si="73"/>
        <v>2.5503719304982496E-5</v>
      </c>
      <c r="L190" s="160">
        <f t="shared" si="74"/>
        <v>1.7739391602475E-5</v>
      </c>
      <c r="M190" s="160">
        <f t="shared" si="75"/>
        <v>5.3218174807425003E-5</v>
      </c>
      <c r="N190" s="100">
        <f>J190*'COVID-19'!D188*1000*Hospital!$AI$3/1000</f>
        <v>40.118824878261769</v>
      </c>
      <c r="O190" s="101">
        <f>K190*'COVID-19'!D188*1000*Hospital!$AI$3/1000</f>
        <v>53.244367968433494</v>
      </c>
      <c r="P190" s="101">
        <f>L190*'COVID-19'!D188*1000*Hospital!$AI$3/1000</f>
        <v>37.034703947427495</v>
      </c>
      <c r="Q190" s="101">
        <f>M190*'COVID-19'!D188*1000*Hospital!$AI$3/1000</f>
        <v>111.10411184228248</v>
      </c>
      <c r="R190" s="101">
        <f t="shared" si="53"/>
        <v>30.891495156261563</v>
      </c>
      <c r="S190" s="101">
        <f t="shared" si="54"/>
        <v>40.998163335693789</v>
      </c>
      <c r="T190" s="101">
        <f t="shared" si="55"/>
        <v>28.516722039519173</v>
      </c>
      <c r="U190" s="101">
        <f t="shared" si="56"/>
        <v>85.550166118557499</v>
      </c>
      <c r="V190" s="101">
        <f t="shared" si="57"/>
        <v>9.2273297220002064</v>
      </c>
      <c r="W190" s="101">
        <f t="shared" si="58"/>
        <v>12.246204632739705</v>
      </c>
      <c r="X190" s="101">
        <f t="shared" si="59"/>
        <v>8.5179819079083234</v>
      </c>
      <c r="Y190" s="101">
        <f t="shared" si="60"/>
        <v>25.553945723724969</v>
      </c>
      <c r="Z190" s="102">
        <f>$AW$13*1000000000*('COVID-19'!D188/'COVID-19'!$D$195)*$AW$11/'COVID-19'!D188/1000</f>
        <v>2.9338738839711003E-4</v>
      </c>
      <c r="AA190" s="103">
        <f>$AW$14*1000000000*('COVID-19'!D188/'COVID-19'!$D$195)*$AW$11/'COVID-19'!D188/1000</f>
        <v>3.8937396876691043E-4</v>
      </c>
      <c r="AB190" s="103">
        <f>0.25*'COVID-19'!D188*1000*$AW$11/'COVID-19'!D188/1000/$AW$15</f>
        <v>2.7083333333333332E-4</v>
      </c>
      <c r="AC190" s="103">
        <f>0.75*'COVID-19'!D188*1000*$AW$11/'COVID-19'!D188/1000/$AW$15</f>
        <v>8.1249999999999996E-4</v>
      </c>
      <c r="AD190" s="73">
        <v>80</v>
      </c>
      <c r="AE190" s="104">
        <f t="shared" si="61"/>
        <v>2.2703897589546789E-5</v>
      </c>
      <c r="AF190" s="103">
        <f t="shared" si="62"/>
        <v>3.0131856584624768E-5</v>
      </c>
      <c r="AG190" s="103">
        <f t="shared" si="63"/>
        <v>2.0958543233333335E-5</v>
      </c>
      <c r="AH190" s="103">
        <f t="shared" si="64"/>
        <v>6.2875629699999999E-5</v>
      </c>
      <c r="AI190" s="105">
        <f>AE190*'COVID-19'!D188*1000*Hospital!$AI$3/1000</f>
        <v>47.399152379288196</v>
      </c>
      <c r="AJ190" s="101">
        <f>AF190*'COVID-19'!D188*1000*Hospital!$AI$3/1000</f>
        <v>62.90657611066144</v>
      </c>
      <c r="AK190" s="101">
        <f>AG190*'COVID-19'!D188*1000*Hospital!$AI$3/1000</f>
        <v>43.755358763688683</v>
      </c>
      <c r="AL190" s="101">
        <f>AH190*'COVID-19'!D188*1000*Hospital!$AI$3/1000</f>
        <v>131.26607629106601</v>
      </c>
      <c r="AM190" s="101">
        <f t="shared" si="65"/>
        <v>42.185245617566494</v>
      </c>
      <c r="AN190" s="101">
        <f t="shared" si="66"/>
        <v>55.986852738488679</v>
      </c>
      <c r="AO190" s="101">
        <f t="shared" si="67"/>
        <v>38.942269299682927</v>
      </c>
      <c r="AP190" s="101">
        <f t="shared" si="68"/>
        <v>116.82680789904875</v>
      </c>
      <c r="AQ190" s="101">
        <f t="shared" si="72"/>
        <v>5.2139067617217014</v>
      </c>
      <c r="AR190" s="101">
        <f t="shared" si="69"/>
        <v>6.9197233721727578</v>
      </c>
      <c r="AS190" s="101">
        <f t="shared" si="70"/>
        <v>4.8130894640057553</v>
      </c>
      <c r="AT190" s="101">
        <f t="shared" si="71"/>
        <v>14.439268392017262</v>
      </c>
    </row>
    <row r="191" spans="1:48" ht="15">
      <c r="A191" s="2" t="s">
        <v>210</v>
      </c>
      <c r="B191" s="72">
        <v>0</v>
      </c>
      <c r="C191" s="82">
        <v>82.182096928571454</v>
      </c>
      <c r="D191" s="31">
        <v>2</v>
      </c>
      <c r="E191" s="103">
        <f>$AW$13*1000000000*('COVID-19'!D189/'COVID-19'!$D$195)*$AW$9/'COVID-19'!D189/1000</f>
        <v>2.3019625858850177E-4</v>
      </c>
      <c r="F191" s="103">
        <f>$AW$14*1000000000*('COVID-19'!D189/'COVID-19'!$D$195)*$AW$9/'COVID-19'!D189/1000</f>
        <v>3.0550880626326819E-4</v>
      </c>
      <c r="G191" s="103">
        <f>0.25*'COVID-19'!D189*1000*$AW$9/'COVID-19'!D189/1000/$AW$15</f>
        <v>2.1249999999999999E-4</v>
      </c>
      <c r="H191" s="103">
        <f>0.75*'COVID-19'!D189*1000*$AW$9/'COVID-19'!D189/1000/$AW$15</f>
        <v>6.3750000000000015E-4</v>
      </c>
      <c r="I191" s="73">
        <v>86.3</v>
      </c>
      <c r="J191" s="160">
        <f t="shared" si="52"/>
        <v>1.6723562438918183E-4</v>
      </c>
      <c r="K191" s="160">
        <f t="shared" si="73"/>
        <v>2.2194954985416639E-4</v>
      </c>
      <c r="L191" s="160">
        <f t="shared" si="74"/>
        <v>1.5437944300488398E-4</v>
      </c>
      <c r="M191" s="160">
        <f t="shared" si="75"/>
        <v>4.6313832901465199E-4</v>
      </c>
      <c r="N191" s="100">
        <f>J191*'COVID-19'!D189*1000*Hospital!$AI$3/1000</f>
        <v>3363.9426779350388</v>
      </c>
      <c r="O191" s="101">
        <f>K191*'COVID-19'!D189*1000*Hospital!$AI$3/1000</f>
        <v>4464.5126648697396</v>
      </c>
      <c r="P191" s="101">
        <f>L191*'COVID-19'!D189*1000*Hospital!$AI$3/1000</f>
        <v>3105.340735963211</v>
      </c>
      <c r="Q191" s="101">
        <f>M191*'COVID-19'!D189*1000*Hospital!$AI$3/1000</f>
        <v>9316.0222078896368</v>
      </c>
      <c r="R191" s="101">
        <f t="shared" si="53"/>
        <v>2590.2358620099799</v>
      </c>
      <c r="S191" s="101">
        <f t="shared" si="54"/>
        <v>3437.6747519496998</v>
      </c>
      <c r="T191" s="101">
        <f t="shared" si="55"/>
        <v>2391.1123666916724</v>
      </c>
      <c r="U191" s="101">
        <f t="shared" si="56"/>
        <v>7173.3371000750203</v>
      </c>
      <c r="V191" s="101">
        <f t="shared" si="57"/>
        <v>773.70681592505889</v>
      </c>
      <c r="W191" s="101">
        <f t="shared" si="58"/>
        <v>1026.83791292004</v>
      </c>
      <c r="X191" s="101">
        <f t="shared" si="59"/>
        <v>714.22836927153855</v>
      </c>
      <c r="Y191" s="101">
        <f t="shared" si="60"/>
        <v>2142.6851078146165</v>
      </c>
      <c r="Z191" s="102">
        <f>$AW$13*1000000000*('COVID-19'!D189/'COVID-19'!$D$195)*$AW$11/'COVID-19'!D189/1000</f>
        <v>2.9338738839711009E-4</v>
      </c>
      <c r="AA191" s="103">
        <f>$AW$14*1000000000*('COVID-19'!D189/'COVID-19'!$D$195)*$AW$11/'COVID-19'!D189/1000</f>
        <v>3.8937396876691043E-4</v>
      </c>
      <c r="AB191" s="103">
        <f>0.25*'COVID-19'!D189*1000*$AW$11/'COVID-19'!D189/1000/$AW$15</f>
        <v>2.7083333333333332E-4</v>
      </c>
      <c r="AC191" s="103">
        <f>0.75*'COVID-19'!D189*1000*$AW$11/'COVID-19'!D189/1000/$AW$15</f>
        <v>8.1250000000000018E-4</v>
      </c>
      <c r="AD191" s="73">
        <v>80</v>
      </c>
      <c r="AE191" s="104">
        <f t="shared" si="61"/>
        <v>1.9758372454132769E-4</v>
      </c>
      <c r="AF191" s="103">
        <f t="shared" si="62"/>
        <v>2.6222653744158885E-4</v>
      </c>
      <c r="AG191" s="103">
        <f t="shared" si="63"/>
        <v>1.8239454334523819E-4</v>
      </c>
      <c r="AH191" s="103">
        <f t="shared" si="64"/>
        <v>5.4718363003571459E-4</v>
      </c>
      <c r="AI191" s="105">
        <f>AE191*'COVID-19'!D189*1000*Hospital!$AI$3/1000</f>
        <v>3974.3943664967628</v>
      </c>
      <c r="AJ191" s="101">
        <f>AF191*'COVID-19'!D189*1000*Hospital!$AI$3/1000</f>
        <v>5274.6838109928058</v>
      </c>
      <c r="AK191" s="101">
        <f>AG191*'COVID-19'!D189*1000*Hospital!$AI$3/1000</f>
        <v>3668.8641599092775</v>
      </c>
      <c r="AL191" s="101">
        <f>AH191*'COVID-19'!D189*1000*Hospital!$AI$3/1000</f>
        <v>11006.592479727833</v>
      </c>
      <c r="AM191" s="101">
        <f t="shared" si="65"/>
        <v>3537.2109861821186</v>
      </c>
      <c r="AN191" s="101">
        <f t="shared" si="66"/>
        <v>4694.4685917835977</v>
      </c>
      <c r="AO191" s="101">
        <f t="shared" si="67"/>
        <v>3265.2891023192574</v>
      </c>
      <c r="AP191" s="101">
        <f t="shared" si="68"/>
        <v>9795.8673069577708</v>
      </c>
      <c r="AQ191" s="101">
        <f t="shared" si="72"/>
        <v>437.1833803146439</v>
      </c>
      <c r="AR191" s="101">
        <f t="shared" si="69"/>
        <v>580.21521920920861</v>
      </c>
      <c r="AS191" s="101">
        <f t="shared" si="70"/>
        <v>403.57505759002049</v>
      </c>
      <c r="AT191" s="101">
        <f t="shared" si="71"/>
        <v>1210.7251727700616</v>
      </c>
    </row>
    <row r="192" spans="1:48" ht="15">
      <c r="A192" s="2" t="s">
        <v>211</v>
      </c>
      <c r="B192" s="72">
        <v>0</v>
      </c>
      <c r="C192" s="77">
        <v>4.9414179000000003</v>
      </c>
      <c r="D192" s="31">
        <v>2</v>
      </c>
      <c r="E192" s="103">
        <f>$AW$13*1000000000*('COVID-19'!D190/'COVID-19'!$D$195)*$AW$9/'COVID-19'!D190/1000</f>
        <v>2.3019625858850177E-4</v>
      </c>
      <c r="F192" s="103">
        <f>$AW$14*1000000000*('COVID-19'!D190/'COVID-19'!$D$195)*$AW$9/'COVID-19'!D190/1000</f>
        <v>3.0550880626326824E-4</v>
      </c>
      <c r="G192" s="103">
        <f>0.25*'COVID-19'!D190*1000*$AW$9/'COVID-19'!D190/1000/$AW$15</f>
        <v>2.1250000000000002E-4</v>
      </c>
      <c r="H192" s="103">
        <f>0.75*'COVID-19'!D190*1000*$AW$9/'COVID-19'!D190/1000/$AW$15</f>
        <v>6.3750000000000005E-4</v>
      </c>
      <c r="I192" s="73">
        <v>86.3</v>
      </c>
      <c r="J192" s="160">
        <f t="shared" si="52"/>
        <v>1.378977714985797E-5</v>
      </c>
      <c r="K192" s="160">
        <f t="shared" si="73"/>
        <v>1.8301332877962055E-5</v>
      </c>
      <c r="L192" s="160">
        <f t="shared" si="74"/>
        <v>1.2729692751362501E-5</v>
      </c>
      <c r="M192" s="160">
        <f t="shared" si="75"/>
        <v>3.8189078254087505E-5</v>
      </c>
      <c r="N192" s="100">
        <f>J192*'COVID-19'!D190*1000*Hospital!$AI$3/1000</f>
        <v>235.66731552665428</v>
      </c>
      <c r="O192" s="101">
        <f>K192*'COVID-19'!D190*1000*Hospital!$AI$3/1000</f>
        <v>312.76981078359472</v>
      </c>
      <c r="P192" s="101">
        <f>L192*'COVID-19'!D190*1000*Hospital!$AI$3/1000</f>
        <v>217.55047130863963</v>
      </c>
      <c r="Q192" s="101">
        <f>M192*'COVID-19'!D190*1000*Hospital!$AI$3/1000</f>
        <v>652.65141392591875</v>
      </c>
      <c r="R192" s="101">
        <f t="shared" si="53"/>
        <v>181.4638329555238</v>
      </c>
      <c r="S192" s="101">
        <f t="shared" si="54"/>
        <v>240.83275430336795</v>
      </c>
      <c r="T192" s="101">
        <f t="shared" si="55"/>
        <v>167.51386290765251</v>
      </c>
      <c r="U192" s="101">
        <f t="shared" si="56"/>
        <v>502.54158872295744</v>
      </c>
      <c r="V192" s="101">
        <f t="shared" si="57"/>
        <v>54.203482571130479</v>
      </c>
      <c r="W192" s="101">
        <f t="shared" si="58"/>
        <v>71.937056480226786</v>
      </c>
      <c r="X192" s="101">
        <f t="shared" si="59"/>
        <v>50.036608400987113</v>
      </c>
      <c r="Y192" s="101">
        <f t="shared" si="60"/>
        <v>150.1098252029613</v>
      </c>
      <c r="Z192" s="102">
        <f>$AW$13*1000000000*('COVID-19'!D190/'COVID-19'!$D$195)*$AW$11/'COVID-19'!D190/1000</f>
        <v>2.9338738839711003E-4</v>
      </c>
      <c r="AA192" s="103">
        <f>$AW$14*1000000000*('COVID-19'!D190/'COVID-19'!$D$195)*$AW$11/'COVID-19'!D190/1000</f>
        <v>3.8937396876691037E-4</v>
      </c>
      <c r="AB192" s="103">
        <f>0.25*'COVID-19'!D190*1000*$AW$11/'COVID-19'!D190/1000/$AW$15</f>
        <v>2.7083333333333327E-4</v>
      </c>
      <c r="AC192" s="103">
        <f>0.75*'COVID-19'!D190*1000*$AW$11/'COVID-19'!D190/1000/$AW$15</f>
        <v>8.1249999999999996E-4</v>
      </c>
      <c r="AD192" s="73">
        <v>80</v>
      </c>
      <c r="AE192" s="104">
        <f t="shared" si="61"/>
        <v>1.6292195755631617E-5</v>
      </c>
      <c r="AF192" s="103">
        <f t="shared" si="62"/>
        <v>2.1622459492741383E-5</v>
      </c>
      <c r="AG192" s="103">
        <f t="shared" si="63"/>
        <v>1.503973878333333E-5</v>
      </c>
      <c r="AH192" s="103">
        <f t="shared" si="64"/>
        <v>4.5119216350000001E-5</v>
      </c>
      <c r="AI192" s="105">
        <f>AE192*'COVID-19'!D190*1000*Hospital!$AI$3/1000</f>
        <v>278.43365386104153</v>
      </c>
      <c r="AJ192" s="101">
        <f>AF192*'COVID-19'!D190*1000*Hospital!$AI$3/1000</f>
        <v>369.52787041889712</v>
      </c>
      <c r="AK192" s="101">
        <f>AG192*'COVID-19'!D190*1000*Hospital!$AI$3/1000</f>
        <v>257.02916202143132</v>
      </c>
      <c r="AL192" s="101">
        <f>AH192*'COVID-19'!D190*1000*Hospital!$AI$3/1000</f>
        <v>771.08748606429401</v>
      </c>
      <c r="AM192" s="101">
        <f t="shared" si="65"/>
        <v>247.80595193632698</v>
      </c>
      <c r="AN192" s="101">
        <f t="shared" si="66"/>
        <v>328.87980467281841</v>
      </c>
      <c r="AO192" s="101">
        <f t="shared" si="67"/>
        <v>228.75595419907387</v>
      </c>
      <c r="AP192" s="101">
        <f t="shared" si="68"/>
        <v>686.26786259722167</v>
      </c>
      <c r="AQ192" s="101">
        <f t="shared" si="72"/>
        <v>30.627701924714572</v>
      </c>
      <c r="AR192" s="101">
        <f t="shared" si="69"/>
        <v>40.648065746078686</v>
      </c>
      <c r="AS192" s="101">
        <f t="shared" si="70"/>
        <v>28.273207822357445</v>
      </c>
      <c r="AT192" s="101">
        <f t="shared" si="71"/>
        <v>84.819623467072347</v>
      </c>
    </row>
    <row r="193" spans="1:46" ht="15">
      <c r="A193" s="2" t="s">
        <v>212</v>
      </c>
      <c r="B193" s="72">
        <f>[1]Supplement!B9/[1]Supplement!$B$13*100</f>
        <v>0.28767665144377719</v>
      </c>
      <c r="C193" s="77">
        <v>85.918342299999992</v>
      </c>
      <c r="D193" s="31">
        <v>2</v>
      </c>
      <c r="E193" s="103">
        <f>$AW$13*1000000000*('COVID-19'!D191/'COVID-19'!$D$195)*$AW$9/'COVID-19'!D191/1000</f>
        <v>2.3019625858850174E-4</v>
      </c>
      <c r="F193" s="103">
        <f>$AW$14*1000000000*('COVID-19'!D191/'COVID-19'!$D$195)*$AW$9/'COVID-19'!D191/1000</f>
        <v>3.0550880626326819E-4</v>
      </c>
      <c r="G193" s="103">
        <f>0.25*'COVID-19'!D191*1000*$AW$9/'COVID-19'!D191/1000/$AW$15</f>
        <v>2.1250000000000002E-4</v>
      </c>
      <c r="H193" s="103">
        <f>0.75*'COVID-19'!D191*1000*$AW$9/'COVID-19'!D191/1000/$AW$15</f>
        <v>6.3750000000000005E-4</v>
      </c>
      <c r="I193" s="73">
        <v>86.3</v>
      </c>
      <c r="J193" s="160">
        <f t="shared" si="52"/>
        <v>1.7465802594912648E-4</v>
      </c>
      <c r="K193" s="160">
        <f t="shared" si="73"/>
        <v>2.3180031395471975E-4</v>
      </c>
      <c r="L193" s="160">
        <f t="shared" si="74"/>
        <v>1.6123124998541249E-4</v>
      </c>
      <c r="M193" s="160">
        <f t="shared" si="75"/>
        <v>4.8369374995623751E-4</v>
      </c>
      <c r="N193" s="100">
        <f>J193*'COVID-19'!D191*1000*Hospital!$AI$3/1000</f>
        <v>10217.579818034586</v>
      </c>
      <c r="O193" s="101">
        <f>K193*'COVID-19'!D191*1000*Hospital!$AI$3/1000</f>
        <v>13560.431573683836</v>
      </c>
      <c r="P193" s="101">
        <f>L193*'COVID-19'!D191*1000*Hospital!$AI$3/1000</f>
        <v>9432.1068667481923</v>
      </c>
      <c r="Q193" s="101">
        <f>M193*'COVID-19'!D191*1000*Hospital!$AI$3/1000</f>
        <v>28296.320600244577</v>
      </c>
      <c r="R193" s="101">
        <f t="shared" si="53"/>
        <v>7867.5364598866317</v>
      </c>
      <c r="S193" s="101">
        <f t="shared" si="54"/>
        <v>10441.532311736553</v>
      </c>
      <c r="T193" s="101">
        <f t="shared" si="55"/>
        <v>7262.7222873961073</v>
      </c>
      <c r="U193" s="101">
        <f t="shared" si="56"/>
        <v>21788.166862188325</v>
      </c>
      <c r="V193" s="101">
        <f t="shared" si="57"/>
        <v>2350.0433581479547</v>
      </c>
      <c r="W193" s="101">
        <f t="shared" si="58"/>
        <v>3118.8992619472824</v>
      </c>
      <c r="X193" s="101">
        <f t="shared" si="59"/>
        <v>2169.3845793520841</v>
      </c>
      <c r="Y193" s="101">
        <f t="shared" si="60"/>
        <v>6508.1537380562522</v>
      </c>
      <c r="Z193" s="102">
        <f>$AW$13*1000000000*('COVID-19'!D191/'COVID-19'!$D$195)*$AW$11/'COVID-19'!D191/1000</f>
        <v>2.9338738839711003E-4</v>
      </c>
      <c r="AA193" s="103">
        <f>$AW$14*1000000000*('COVID-19'!D191/'COVID-19'!$D$195)*$AW$11/'COVID-19'!D191/1000</f>
        <v>3.8937396876691037E-4</v>
      </c>
      <c r="AB193" s="103">
        <f>0.25*'COVID-19'!D191*1000*$AW$11/'COVID-19'!D191/1000/$AW$15</f>
        <v>2.7083333333333332E-4</v>
      </c>
      <c r="AC193" s="103">
        <f>0.75*'COVID-19'!D191*1000*$AW$11/'COVID-19'!D191/1000/$AW$15</f>
        <v>8.1249999999999996E-4</v>
      </c>
      <c r="AD193" s="73">
        <v>80</v>
      </c>
      <c r="AE193" s="104">
        <f t="shared" si="61"/>
        <v>2.0635306271680134E-4</v>
      </c>
      <c r="AF193" s="103">
        <f t="shared" si="62"/>
        <v>2.738649109500699E-4</v>
      </c>
      <c r="AG193" s="103">
        <f t="shared" si="63"/>
        <v>1.9048974165E-4</v>
      </c>
      <c r="AH193" s="103">
        <f t="shared" si="64"/>
        <v>5.7146922494999994E-4</v>
      </c>
      <c r="AI193" s="105">
        <f>AE193*'COVID-19'!D191*1000*Hospital!$AI$3/1000</f>
        <v>12071.754948260708</v>
      </c>
      <c r="AJ193" s="101">
        <f>AF193*'COVID-19'!D191*1000*Hospital!$AI$3/1000</f>
        <v>16021.231041545894</v>
      </c>
      <c r="AK193" s="101">
        <f>AG193*'COVID-19'!D191*1000*Hospital!$AI$3/1000</f>
        <v>11143.742918476495</v>
      </c>
      <c r="AL193" s="101">
        <f>AH193*'COVID-19'!D191*1000*Hospital!$AI$3/1000</f>
        <v>33431.228755429482</v>
      </c>
      <c r="AM193" s="101">
        <f t="shared" si="65"/>
        <v>10743.861903952029</v>
      </c>
      <c r="AN193" s="101">
        <f t="shared" si="66"/>
        <v>14258.895626975846</v>
      </c>
      <c r="AO193" s="101">
        <f t="shared" si="67"/>
        <v>9917.9311974440807</v>
      </c>
      <c r="AP193" s="101">
        <f t="shared" si="68"/>
        <v>29753.793592332237</v>
      </c>
      <c r="AQ193" s="101">
        <f t="shared" si="72"/>
        <v>1327.8930443086779</v>
      </c>
      <c r="AR193" s="101">
        <f t="shared" si="69"/>
        <v>1762.3354145700484</v>
      </c>
      <c r="AS193" s="101">
        <f t="shared" si="70"/>
        <v>1225.8117210324144</v>
      </c>
      <c r="AT193" s="101">
        <f t="shared" si="71"/>
        <v>3677.4351630972433</v>
      </c>
    </row>
    <row r="194" spans="1:46" ht="15">
      <c r="A194" s="2" t="s">
        <v>213</v>
      </c>
      <c r="B194" s="72">
        <v>0</v>
      </c>
      <c r="C194" s="77">
        <v>72.900502099999997</v>
      </c>
      <c r="D194" s="31">
        <v>2</v>
      </c>
      <c r="E194" s="103">
        <f>$AW$13*1000000000*('COVID-19'!D192/'COVID-19'!$D$195)*$AW$9/'COVID-19'!D192/1000</f>
        <v>2.3019625858850177E-4</v>
      </c>
      <c r="F194" s="103">
        <f>$AW$14*1000000000*('COVID-19'!D192/'COVID-19'!$D$195)*$AW$9/'COVID-19'!D192/1000</f>
        <v>3.0550880626326819E-4</v>
      </c>
      <c r="G194" s="103">
        <f>0.25*'COVID-19'!D192*1000*$AW$9/'COVID-19'!D192/1000/$AW$15</f>
        <v>2.1250000000000002E-4</v>
      </c>
      <c r="H194" s="103">
        <f>0.75*'COVID-19'!D192*1000*$AW$9/'COVID-19'!D192/1000/$AW$15</f>
        <v>6.3750000000000015E-4</v>
      </c>
      <c r="I194" s="73">
        <v>86.3</v>
      </c>
      <c r="J194" s="160">
        <f t="shared" si="52"/>
        <v>1.4879686646894849E-4</v>
      </c>
      <c r="K194" s="160">
        <f t="shared" si="73"/>
        <v>1.9747824456133026E-4</v>
      </c>
      <c r="L194" s="160">
        <f t="shared" si="74"/>
        <v>1.3735815828863751E-4</v>
      </c>
      <c r="M194" s="160">
        <f t="shared" si="75"/>
        <v>4.1207447486591255E-4</v>
      </c>
      <c r="N194" s="100">
        <f>J194*'COVID-19'!D192*1000*Hospital!$AI$3/1000</f>
        <v>2667.2443572596817</v>
      </c>
      <c r="O194" s="101">
        <f>K194*'COVID-19'!D192*1000*Hospital!$AI$3/1000</f>
        <v>3539.8778615924289</v>
      </c>
      <c r="P194" s="101">
        <f>L194*'COVID-19'!D192*1000*Hospital!$AI$3/1000</f>
        <v>2462.200860227158</v>
      </c>
      <c r="Q194" s="101">
        <f>M194*'COVID-19'!D192*1000*Hospital!$AI$3/1000</f>
        <v>7386.602580681475</v>
      </c>
      <c r="R194" s="101">
        <f t="shared" si="53"/>
        <v>2053.7781550899549</v>
      </c>
      <c r="S194" s="101">
        <f t="shared" si="54"/>
        <v>2725.7059534261703</v>
      </c>
      <c r="T194" s="101">
        <f t="shared" si="55"/>
        <v>1895.8946623749116</v>
      </c>
      <c r="U194" s="101">
        <f t="shared" si="56"/>
        <v>5687.6839871247357</v>
      </c>
      <c r="V194" s="101">
        <f t="shared" si="57"/>
        <v>613.46620216972678</v>
      </c>
      <c r="W194" s="101">
        <f t="shared" si="58"/>
        <v>814.17190816625862</v>
      </c>
      <c r="X194" s="101">
        <f t="shared" si="59"/>
        <v>566.30619785224633</v>
      </c>
      <c r="Y194" s="101">
        <f t="shared" si="60"/>
        <v>1698.9185935567393</v>
      </c>
      <c r="Z194" s="102">
        <f>$AW$13*1000000000*('COVID-19'!D192/'COVID-19'!$D$195)*$AW$11/'COVID-19'!D192/1000</f>
        <v>2.9338738839711003E-4</v>
      </c>
      <c r="AA194" s="103">
        <f>$AW$14*1000000000*('COVID-19'!D192/'COVID-19'!$D$195)*$AW$11/'COVID-19'!D192/1000</f>
        <v>3.8937396876691043E-4</v>
      </c>
      <c r="AB194" s="103">
        <f>0.25*'COVID-19'!D192*1000*$AW$11/'COVID-19'!D192/1000/$AW$15</f>
        <v>2.7083333333333327E-4</v>
      </c>
      <c r="AC194" s="103">
        <f>0.75*'COVID-19'!D192*1000*$AW$11/'COVID-19'!D192/1000/$AW$15</f>
        <v>8.1249999999999996E-4</v>
      </c>
      <c r="AD194" s="73">
        <v>80</v>
      </c>
      <c r="AE194" s="104">
        <f t="shared" si="61"/>
        <v>1.7579890160601005E-4</v>
      </c>
      <c r="AF194" s="103">
        <f t="shared" si="62"/>
        <v>2.3331444612249044E-4</v>
      </c>
      <c r="AG194" s="103">
        <f t="shared" si="63"/>
        <v>1.6228442121666661E-4</v>
      </c>
      <c r="AH194" s="103">
        <f t="shared" si="64"/>
        <v>4.8685326364999998E-4</v>
      </c>
      <c r="AI194" s="105">
        <f>AE194*'COVID-19'!D192*1000*Hospital!$AI$3/1000</f>
        <v>3151.2668206553385</v>
      </c>
      <c r="AJ194" s="101">
        <f>AF194*'COVID-19'!D192*1000*Hospital!$AI$3/1000</f>
        <v>4182.2563515962611</v>
      </c>
      <c r="AK194" s="101">
        <f>AG194*'COVID-19'!D192*1000*Hospital!$AI$3/1000</f>
        <v>2909.014262418199</v>
      </c>
      <c r="AL194" s="101">
        <f>AH194*'COVID-19'!D192*1000*Hospital!$AI$3/1000</f>
        <v>8727.0427872545988</v>
      </c>
      <c r="AM194" s="101">
        <f t="shared" si="65"/>
        <v>2804.6274703832514</v>
      </c>
      <c r="AN194" s="101">
        <f t="shared" si="66"/>
        <v>3722.2081529206725</v>
      </c>
      <c r="AO194" s="101">
        <f t="shared" si="67"/>
        <v>2589.0226935521969</v>
      </c>
      <c r="AP194" s="101">
        <f t="shared" si="68"/>
        <v>7767.0680806565924</v>
      </c>
      <c r="AQ194" s="101">
        <f t="shared" si="72"/>
        <v>346.63935027208726</v>
      </c>
      <c r="AR194" s="101">
        <f t="shared" si="69"/>
        <v>460.04819867558871</v>
      </c>
      <c r="AS194" s="101">
        <f t="shared" si="70"/>
        <v>319.9915688660019</v>
      </c>
      <c r="AT194" s="101">
        <f t="shared" si="71"/>
        <v>959.97470659800592</v>
      </c>
    </row>
    <row r="195" spans="1:46" ht="15">
      <c r="A195" s="2" t="s">
        <v>214</v>
      </c>
      <c r="B195" s="72">
        <v>0</v>
      </c>
      <c r="C195" s="82">
        <v>82.182096928571454</v>
      </c>
      <c r="D195" s="31">
        <v>2</v>
      </c>
      <c r="E195" s="103">
        <f>$AW$13*1000000000*('COVID-19'!D193/'COVID-19'!$D$195)*$AW$9/'COVID-19'!D193/1000</f>
        <v>2.3019625858850174E-4</v>
      </c>
      <c r="F195" s="103">
        <f>$AW$14*1000000000*('COVID-19'!D193/'COVID-19'!$D$195)*$AW$9/'COVID-19'!D193/1000</f>
        <v>3.0550880626326819E-4</v>
      </c>
      <c r="G195" s="103">
        <f>0.25*'COVID-19'!D193*1000*$AW$9/'COVID-19'!D193/1000/$AW$15</f>
        <v>2.1250000000000002E-4</v>
      </c>
      <c r="H195" s="103">
        <f>0.75*'COVID-19'!D193*1000*$AW$9/'COVID-19'!D193/1000/$AW$15</f>
        <v>6.3750000000000005E-4</v>
      </c>
      <c r="I195" s="73">
        <v>86.3</v>
      </c>
      <c r="J195" s="160">
        <f t="shared" si="52"/>
        <v>1.6723562438918183E-4</v>
      </c>
      <c r="K195" s="160">
        <f t="shared" si="73"/>
        <v>2.2194954985416639E-4</v>
      </c>
      <c r="L195" s="160">
        <f t="shared" si="74"/>
        <v>1.5437944300488398E-4</v>
      </c>
      <c r="M195" s="160">
        <f t="shared" si="75"/>
        <v>4.6313832901465199E-4</v>
      </c>
      <c r="N195" s="100">
        <f>J195*'COVID-19'!D193*1000*Hospital!$AI$3/1000</f>
        <v>1847.7458686023506</v>
      </c>
      <c r="O195" s="101">
        <f>K195*'COVID-19'!D193*1000*Hospital!$AI$3/1000</f>
        <v>2452.2667660020188</v>
      </c>
      <c r="P195" s="101">
        <f>L195*'COVID-19'!D193*1000*Hospital!$AI$3/1000</f>
        <v>1705.7010373912831</v>
      </c>
      <c r="Q195" s="101">
        <f>M195*'COVID-19'!D193*1000*Hospital!$AI$3/1000</f>
        <v>5117.1031121738506</v>
      </c>
      <c r="R195" s="101">
        <f t="shared" si="53"/>
        <v>1422.7643188238101</v>
      </c>
      <c r="S195" s="101">
        <f t="shared" si="54"/>
        <v>1888.2454098215544</v>
      </c>
      <c r="T195" s="101">
        <f t="shared" si="55"/>
        <v>1313.3897987912881</v>
      </c>
      <c r="U195" s="101">
        <f t="shared" si="56"/>
        <v>3940.1693963738649</v>
      </c>
      <c r="V195" s="101">
        <f t="shared" si="57"/>
        <v>424.98154977854063</v>
      </c>
      <c r="W195" s="101">
        <f t="shared" si="58"/>
        <v>564.02135618046441</v>
      </c>
      <c r="X195" s="101">
        <f t="shared" si="59"/>
        <v>392.31123859999514</v>
      </c>
      <c r="Y195" s="101">
        <f t="shared" si="60"/>
        <v>1176.9337157999857</v>
      </c>
      <c r="Z195" s="102">
        <f>$AW$13*1000000000*('COVID-19'!D193/'COVID-19'!$D$195)*$AW$11/'COVID-19'!D193/1000</f>
        <v>2.9338738839711003E-4</v>
      </c>
      <c r="AA195" s="103">
        <f>$AW$14*1000000000*('COVID-19'!D193/'COVID-19'!$D$195)*$AW$11/'COVID-19'!D193/1000</f>
        <v>3.8937396876691037E-4</v>
      </c>
      <c r="AB195" s="103">
        <f>0.25*'COVID-19'!D193*1000*$AW$11/'COVID-19'!D193/1000/$AW$15</f>
        <v>2.7083333333333332E-4</v>
      </c>
      <c r="AC195" s="103">
        <f>0.75*'COVID-19'!D193*1000*$AW$11/'COVID-19'!D193/1000/$AW$15</f>
        <v>8.1249999999999985E-4</v>
      </c>
      <c r="AD195" s="73">
        <v>80</v>
      </c>
      <c r="AE195" s="104">
        <f t="shared" si="61"/>
        <v>1.9758372454132766E-4</v>
      </c>
      <c r="AF195" s="103">
        <f t="shared" si="62"/>
        <v>2.6222653744158885E-4</v>
      </c>
      <c r="AG195" s="103">
        <f t="shared" si="63"/>
        <v>1.8239454334523819E-4</v>
      </c>
      <c r="AH195" s="103">
        <f t="shared" si="64"/>
        <v>5.4718363003571438E-4</v>
      </c>
      <c r="AI195" s="105">
        <f>AE195*'COVID-19'!D193*1000*Hospital!$AI$3/1000</f>
        <v>2183.0546694686163</v>
      </c>
      <c r="AJ195" s="101">
        <f>AF195*'COVID-19'!D193*1000*Hospital!$AI$3/1000</f>
        <v>2897.2774369414719</v>
      </c>
      <c r="AK195" s="101">
        <f>AG195*'COVID-19'!D193*1000*Hospital!$AI$3/1000</f>
        <v>2015.2330889588698</v>
      </c>
      <c r="AL195" s="101">
        <f>AH195*'COVID-19'!D193*1000*Hospital!$AI$3/1000</f>
        <v>6045.699266876607</v>
      </c>
      <c r="AM195" s="101">
        <f t="shared" si="65"/>
        <v>1942.9186558270685</v>
      </c>
      <c r="AN195" s="101">
        <f t="shared" si="66"/>
        <v>2578.57691887791</v>
      </c>
      <c r="AO195" s="101">
        <f t="shared" si="67"/>
        <v>1793.5574491733942</v>
      </c>
      <c r="AP195" s="101">
        <f t="shared" si="68"/>
        <v>5380.6723475201798</v>
      </c>
      <c r="AQ195" s="101">
        <f t="shared" si="72"/>
        <v>240.13601364154781</v>
      </c>
      <c r="AR195" s="101">
        <f t="shared" si="69"/>
        <v>318.7005180635619</v>
      </c>
      <c r="AS195" s="101">
        <f t="shared" si="70"/>
        <v>221.67563978547568</v>
      </c>
      <c r="AT195" s="101">
        <f t="shared" si="71"/>
        <v>665.02691935642679</v>
      </c>
    </row>
    <row r="196" spans="1:46" ht="15">
      <c r="A196" s="2" t="s">
        <v>215</v>
      </c>
      <c r="B196" s="72">
        <v>0</v>
      </c>
      <c r="C196" s="82">
        <v>82.182096928571454</v>
      </c>
      <c r="D196" s="31">
        <v>2</v>
      </c>
      <c r="E196" s="103">
        <f>$AW$13*1000000000*('COVID-19'!D194/'COVID-19'!$D$195)*$AW$9/'COVID-19'!D194/1000</f>
        <v>2.3019625858850177E-4</v>
      </c>
      <c r="F196" s="103">
        <f>$AW$14*1000000000*('COVID-19'!D194/'COVID-19'!$D$195)*$AW$9/'COVID-19'!D194/1000</f>
        <v>3.0550880626326819E-4</v>
      </c>
      <c r="G196" s="103">
        <f>0.25*'COVID-19'!D194*1000*$AW$9/'COVID-19'!D194/1000/$AW$15</f>
        <v>2.1250000000000002E-4</v>
      </c>
      <c r="H196" s="103">
        <f>0.75*'COVID-19'!D194*1000*$AW$9/'COVID-19'!D194/1000/$AW$15</f>
        <v>6.3750000000000015E-4</v>
      </c>
      <c r="I196" s="73">
        <v>86.3</v>
      </c>
      <c r="J196" s="160">
        <f t="shared" ref="J196" si="76">E196*I196/100*(C196/100+D196/100)</f>
        <v>1.6723562438918183E-4</v>
      </c>
      <c r="K196" s="160">
        <f t="shared" si="73"/>
        <v>2.2194954985416639E-4</v>
      </c>
      <c r="L196" s="160">
        <f t="shared" si="74"/>
        <v>1.5437944300488398E-4</v>
      </c>
      <c r="M196" s="160">
        <f t="shared" si="75"/>
        <v>4.6313832901465199E-4</v>
      </c>
      <c r="N196" s="100">
        <f>J196*'COVID-19'!D194*1000*Hospital!$AI$3/1000</f>
        <v>1493.8521371345932</v>
      </c>
      <c r="O196" s="101">
        <f>K196*'COVID-19'!D194*1000*Hospital!$AI$3/1000</f>
        <v>1982.5907942563667</v>
      </c>
      <c r="P196" s="101">
        <f>L196*'COVID-19'!D194*1000*Hospital!$AI$3/1000</f>
        <v>1379.0127654010328</v>
      </c>
      <c r="Q196" s="101">
        <f>M196*'COVID-19'!D194*1000*Hospital!$AI$3/1000</f>
        <v>4137.038296203099</v>
      </c>
      <c r="R196" s="101">
        <f t="shared" si="53"/>
        <v>1150.2661455936368</v>
      </c>
      <c r="S196" s="101">
        <f t="shared" si="54"/>
        <v>1526.5949115774024</v>
      </c>
      <c r="T196" s="101">
        <f t="shared" si="55"/>
        <v>1061.8398293587952</v>
      </c>
      <c r="U196" s="101">
        <f t="shared" si="56"/>
        <v>3185.5194880763861</v>
      </c>
      <c r="V196" s="101">
        <f t="shared" si="57"/>
        <v>343.58599154095646</v>
      </c>
      <c r="W196" s="101">
        <f t="shared" si="58"/>
        <v>455.99588267896434</v>
      </c>
      <c r="X196" s="101">
        <f t="shared" si="59"/>
        <v>317.17293604223755</v>
      </c>
      <c r="Y196" s="101">
        <f t="shared" si="60"/>
        <v>951.51880812671288</v>
      </c>
      <c r="Z196" s="102">
        <f>$AW$13*1000000000*('COVID-19'!D194/'COVID-19'!$D$195)*$AW$11/'COVID-19'!D194/1000</f>
        <v>2.9338738839711003E-4</v>
      </c>
      <c r="AA196" s="103">
        <f>$AW$14*1000000000*('COVID-19'!D194/'COVID-19'!$D$195)*$AW$11/'COVID-19'!D194/1000</f>
        <v>3.8937396876691043E-4</v>
      </c>
      <c r="AB196" s="103">
        <f>0.25*'COVID-19'!D194*1000*$AW$11/'COVID-19'!D194/1000/$AW$15</f>
        <v>2.7083333333333327E-4</v>
      </c>
      <c r="AC196" s="103">
        <f>0.75*'COVID-19'!D194*1000*$AW$11/'COVID-19'!D194/1000/$AW$15</f>
        <v>8.1249999999999985E-4</v>
      </c>
      <c r="AD196" s="73">
        <v>80</v>
      </c>
      <c r="AE196" s="104">
        <f t="shared" si="61"/>
        <v>1.9758372454132766E-4</v>
      </c>
      <c r="AF196" s="103">
        <f t="shared" si="62"/>
        <v>2.6222653744158885E-4</v>
      </c>
      <c r="AG196" s="103">
        <f t="shared" si="63"/>
        <v>1.8239454334523811E-4</v>
      </c>
      <c r="AH196" s="103">
        <f t="shared" si="64"/>
        <v>5.4718363003571438E-4</v>
      </c>
      <c r="AI196" s="105">
        <f>AE196*'COVID-19'!D194*1000*Hospital!$AI$3/1000</f>
        <v>1764.9401570217628</v>
      </c>
      <c r="AJ196" s="101">
        <f>AF196*'COVID-19'!D194*1000*Hospital!$AI$3/1000</f>
        <v>2342.369783957718</v>
      </c>
      <c r="AK196" s="101">
        <f>AG196*'COVID-19'!D194*1000*Hospital!$AI$3/1000</f>
        <v>1629.2609865461043</v>
      </c>
      <c r="AL196" s="101">
        <f>AH196*'COVID-19'!D194*1000*Hospital!$AI$3/1000</f>
        <v>4887.7829596383135</v>
      </c>
      <c r="AM196" s="101">
        <f t="shared" si="65"/>
        <v>1570.796739749369</v>
      </c>
      <c r="AN196" s="101">
        <f t="shared" si="66"/>
        <v>2084.709107722369</v>
      </c>
      <c r="AO196" s="101">
        <f t="shared" si="67"/>
        <v>1450.0422780260328</v>
      </c>
      <c r="AP196" s="101">
        <f t="shared" si="68"/>
        <v>4350.1268340780989</v>
      </c>
      <c r="AQ196" s="101">
        <f t="shared" si="72"/>
        <v>194.14341727239392</v>
      </c>
      <c r="AR196" s="101">
        <f t="shared" si="69"/>
        <v>257.660676235349</v>
      </c>
      <c r="AS196" s="101">
        <f t="shared" si="70"/>
        <v>179.21870852007149</v>
      </c>
      <c r="AT196" s="101">
        <f t="shared" si="71"/>
        <v>537.65612556021449</v>
      </c>
    </row>
    <row r="197" spans="1:46">
      <c r="D197" s="90"/>
      <c r="E197" s="90"/>
      <c r="F197" s="90"/>
      <c r="G197" s="90"/>
      <c r="H197" s="90"/>
      <c r="N197" s="91"/>
      <c r="O197" s="91"/>
      <c r="P197" s="91"/>
      <c r="Q197" s="91"/>
      <c r="AI197" s="91"/>
      <c r="AJ197" s="91"/>
      <c r="AK197" s="91"/>
      <c r="AL197" s="91"/>
    </row>
  </sheetData>
  <mergeCells count="18">
    <mergeCell ref="AD2:AD3"/>
    <mergeCell ref="AE2:AH2"/>
    <mergeCell ref="Z1:AT1"/>
    <mergeCell ref="E2:H2"/>
    <mergeCell ref="I2:I3"/>
    <mergeCell ref="J2:M2"/>
    <mergeCell ref="AI2:AL2"/>
    <mergeCell ref="AM2:AP2"/>
    <mergeCell ref="AQ2:AT2"/>
    <mergeCell ref="Z2:AC2"/>
    <mergeCell ref="A1:A3"/>
    <mergeCell ref="B1:B3"/>
    <mergeCell ref="C1:C3"/>
    <mergeCell ref="D1:D3"/>
    <mergeCell ref="E1:Y1"/>
    <mergeCell ref="N2:Q2"/>
    <mergeCell ref="R2:U2"/>
    <mergeCell ref="V2:Y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97"/>
  <sheetViews>
    <sheetView workbookViewId="0">
      <pane ySplit="2" topLeftCell="A3" activePane="bottomLeft" state="frozen"/>
      <selection activeCell="E1" sqref="E1"/>
      <selection pane="bottomLeft" activeCell="U25" sqref="U25"/>
    </sheetView>
  </sheetViews>
  <sheetFormatPr defaultRowHeight="14.25"/>
  <cols>
    <col min="1" max="1" width="27.125" customWidth="1"/>
    <col min="2" max="2" width="18.375" customWidth="1"/>
    <col min="3" max="4" width="12.125" customWidth="1"/>
    <col min="5" max="6" width="13.5" customWidth="1"/>
    <col min="7" max="7" width="9" customWidth="1"/>
    <col min="8" max="17" width="12.125" customWidth="1"/>
    <col min="19" max="19" width="37" customWidth="1"/>
  </cols>
  <sheetData>
    <row r="1" spans="1:20" ht="30" customHeight="1">
      <c r="A1" s="236" t="s">
        <v>220</v>
      </c>
      <c r="B1" s="237" t="s">
        <v>357</v>
      </c>
      <c r="C1" s="235" t="s">
        <v>257</v>
      </c>
      <c r="D1" s="238"/>
      <c r="E1" s="239" t="s">
        <v>358</v>
      </c>
      <c r="F1" s="240" t="s">
        <v>254</v>
      </c>
      <c r="G1" s="240" t="s">
        <v>255</v>
      </c>
      <c r="H1" s="235" t="s">
        <v>286</v>
      </c>
      <c r="I1" s="238"/>
      <c r="J1" s="235" t="s">
        <v>224</v>
      </c>
      <c r="K1" s="241"/>
      <c r="L1" s="234" t="s">
        <v>227</v>
      </c>
      <c r="M1" s="234"/>
      <c r="N1" s="234" t="s">
        <v>229</v>
      </c>
      <c r="O1" s="234"/>
      <c r="P1" s="234" t="s">
        <v>228</v>
      </c>
      <c r="Q1" s="235"/>
    </row>
    <row r="2" spans="1:20" ht="15" customHeight="1">
      <c r="A2" s="236"/>
      <c r="B2" s="237"/>
      <c r="C2" s="106" t="s">
        <v>246</v>
      </c>
      <c r="D2" s="106" t="s">
        <v>247</v>
      </c>
      <c r="E2" s="239"/>
      <c r="F2" s="240"/>
      <c r="G2" s="240"/>
      <c r="H2" s="106" t="s">
        <v>246</v>
      </c>
      <c r="I2" s="106" t="s">
        <v>247</v>
      </c>
      <c r="J2" s="106" t="s">
        <v>246</v>
      </c>
      <c r="K2" s="107" t="s">
        <v>287</v>
      </c>
      <c r="L2" s="106" t="s">
        <v>246</v>
      </c>
      <c r="M2" s="106" t="s">
        <v>247</v>
      </c>
      <c r="N2" s="106" t="s">
        <v>246</v>
      </c>
      <c r="O2" s="107" t="s">
        <v>287</v>
      </c>
      <c r="P2" s="106" t="s">
        <v>246</v>
      </c>
      <c r="Q2" s="107" t="s">
        <v>287</v>
      </c>
    </row>
    <row r="3" spans="1:20" ht="17.25">
      <c r="A3" s="2" t="s">
        <v>8</v>
      </c>
      <c r="B3" s="72">
        <v>0</v>
      </c>
      <c r="C3" s="146">
        <f>Packaging!B3/100*$T$4*1000000000*$T$8/Hospital!$AI$3/'COVID-19'!D2</f>
        <v>0</v>
      </c>
      <c r="D3" s="146">
        <f>B3/100*$T$4*1000000000*$T$9/Hospital!$AI$3/'COVID-19'!D2</f>
        <v>0</v>
      </c>
      <c r="E3" s="108">
        <v>10</v>
      </c>
      <c r="F3" s="147">
        <v>82.182096928571497</v>
      </c>
      <c r="G3" s="31">
        <v>2</v>
      </c>
      <c r="H3" s="150">
        <f>C3*E3/100*(F3/100+G3/100)</f>
        <v>0</v>
      </c>
      <c r="I3" s="150">
        <f>D3*E3/100*(F3/100+G3/100)</f>
        <v>0</v>
      </c>
      <c r="J3" s="151">
        <f>H3*'COVID-19'!D2*Hospital!$AI$3/1000</f>
        <v>0</v>
      </c>
      <c r="K3" s="152">
        <f>I3*'COVID-19'!D2*Hospital!$AI$3/1000</f>
        <v>0</v>
      </c>
      <c r="L3" s="153">
        <f>J3*$T$10/100</f>
        <v>0</v>
      </c>
      <c r="M3" s="153">
        <f>K3*$T$10/100</f>
        <v>0</v>
      </c>
      <c r="N3" s="153">
        <f>J3*$T$11/100</f>
        <v>0</v>
      </c>
      <c r="O3" s="153">
        <f>K3*$T$11/100</f>
        <v>0</v>
      </c>
      <c r="P3" s="153">
        <f>J3*$T$12/100</f>
        <v>0</v>
      </c>
      <c r="Q3" s="153">
        <f>K3*$T$12/100</f>
        <v>0</v>
      </c>
      <c r="S3" s="1" t="s">
        <v>363</v>
      </c>
      <c r="T3" s="144">
        <v>99</v>
      </c>
    </row>
    <row r="4" spans="1:20" ht="15">
      <c r="A4" s="2" t="s">
        <v>11</v>
      </c>
      <c r="B4" s="72">
        <v>0</v>
      </c>
      <c r="C4" s="146">
        <f>B4/100*$T$4*1000000000*$T$8/Hospital!$AI$3/'COVID-19'!D3</f>
        <v>0</v>
      </c>
      <c r="D4" s="146">
        <f>B4/100*$T$4*1000000000*$T$9/Hospital!$AI$3/'COVID-19'!D3</f>
        <v>0</v>
      </c>
      <c r="E4" s="108">
        <v>19</v>
      </c>
      <c r="F4" s="77">
        <v>44.667603200000002</v>
      </c>
      <c r="G4" s="31">
        <v>2</v>
      </c>
      <c r="H4" s="150">
        <f t="shared" ref="H4:H67" si="0">C4*E4/100*(F4/100+G4/100)</f>
        <v>0</v>
      </c>
      <c r="I4" s="150">
        <f t="shared" ref="I4:I67" si="1">D4*E4/100*(F4/100+G4/100)</f>
        <v>0</v>
      </c>
      <c r="J4" s="151">
        <f>H4*'COVID-19'!D3*Hospital!$AI$3/1000</f>
        <v>0</v>
      </c>
      <c r="K4" s="152">
        <f>I4*'COVID-19'!D3*Hospital!$AI$3/1000</f>
        <v>0</v>
      </c>
      <c r="L4" s="153">
        <f t="shared" ref="L4:L67" si="2">J4*$T$10/100</f>
        <v>0</v>
      </c>
      <c r="M4" s="153">
        <f t="shared" ref="M4:M67" si="3">K4*$T$10/100</f>
        <v>0</v>
      </c>
      <c r="N4" s="153">
        <f t="shared" ref="N4:N67" si="4">J4*$T$11/100</f>
        <v>0</v>
      </c>
      <c r="O4" s="153">
        <f t="shared" ref="O4:O67" si="5">K4*$T$11/100</f>
        <v>0</v>
      </c>
      <c r="P4" s="153">
        <f t="shared" ref="P4:P67" si="6">J4*$T$12/100</f>
        <v>0</v>
      </c>
      <c r="Q4" s="153">
        <f t="shared" ref="Q4:Q67" si="7">K4*$T$12/100</f>
        <v>0</v>
      </c>
      <c r="S4" s="29" t="s">
        <v>373</v>
      </c>
      <c r="T4" s="182">
        <f>$T$3*(Supplement!$I$8-13.7)/100+[2]Packaging!$T$3*(Supplement!$I$15-13.7)/100*([2]Hospital!$AA$3/365)</f>
        <v>39.045697643835624</v>
      </c>
    </row>
    <row r="5" spans="1:20" ht="17.25">
      <c r="A5" s="2" t="s">
        <v>14</v>
      </c>
      <c r="B5" s="72">
        <v>0</v>
      </c>
      <c r="C5" s="146">
        <f>B5/100*$T$4*1000000000*$T$8/Hospital!$AI$3/'COVID-19'!D4</f>
        <v>0</v>
      </c>
      <c r="D5" s="146">
        <f>B5/100*$T$4*1000000000*$T$9/Hospital!$AI$3/'COVID-19'!D4</f>
        <v>0</v>
      </c>
      <c r="E5" s="108">
        <v>10</v>
      </c>
      <c r="F5" s="77">
        <v>58.069447900000007</v>
      </c>
      <c r="G5" s="31">
        <v>2</v>
      </c>
      <c r="H5" s="150">
        <f t="shared" si="0"/>
        <v>0</v>
      </c>
      <c r="I5" s="150">
        <f t="shared" si="1"/>
        <v>0</v>
      </c>
      <c r="J5" s="151">
        <f>H5*'COVID-19'!D4*Hospital!$AI$3/1000</f>
        <v>0</v>
      </c>
      <c r="K5" s="152">
        <f>I5*'COVID-19'!D4*Hospital!$AI$3/1000</f>
        <v>0</v>
      </c>
      <c r="L5" s="153">
        <f t="shared" si="2"/>
        <v>0</v>
      </c>
      <c r="M5" s="153">
        <f t="shared" si="3"/>
        <v>0</v>
      </c>
      <c r="N5" s="153">
        <f t="shared" si="4"/>
        <v>0</v>
      </c>
      <c r="O5" s="153">
        <f t="shared" si="5"/>
        <v>0</v>
      </c>
      <c r="P5" s="153">
        <f t="shared" si="6"/>
        <v>0</v>
      </c>
      <c r="Q5" s="153">
        <f t="shared" si="7"/>
        <v>0</v>
      </c>
      <c r="R5" s="1"/>
      <c r="S5" s="29" t="s">
        <v>364</v>
      </c>
      <c r="T5" s="144">
        <v>40</v>
      </c>
    </row>
    <row r="6" spans="1:20" ht="17.25">
      <c r="A6" s="2" t="s">
        <v>16</v>
      </c>
      <c r="B6" s="72">
        <v>0</v>
      </c>
      <c r="C6" s="146">
        <f>B6/100*$T$4*1000000000*$T$8/Hospital!$AI$3/'COVID-19'!D5</f>
        <v>0</v>
      </c>
      <c r="D6" s="146">
        <f>B6/100*$T$4*1000000000*$T$9/Hospital!$AI$3/'COVID-19'!D5</f>
        <v>0</v>
      </c>
      <c r="E6" s="108">
        <v>19</v>
      </c>
      <c r="F6" s="78" t="s">
        <v>149</v>
      </c>
      <c r="G6" s="31">
        <v>2</v>
      </c>
      <c r="H6" s="78" t="s">
        <v>149</v>
      </c>
      <c r="I6" s="78" t="s">
        <v>149</v>
      </c>
      <c r="J6" s="78" t="s">
        <v>149</v>
      </c>
      <c r="K6" s="78" t="s">
        <v>149</v>
      </c>
      <c r="L6" s="78" t="s">
        <v>149</v>
      </c>
      <c r="M6" s="78" t="s">
        <v>149</v>
      </c>
      <c r="N6" s="78" t="s">
        <v>149</v>
      </c>
      <c r="O6" s="78" t="s">
        <v>149</v>
      </c>
      <c r="P6" s="78" t="s">
        <v>149</v>
      </c>
      <c r="Q6" s="78" t="s">
        <v>149</v>
      </c>
      <c r="S6" s="29" t="s">
        <v>365</v>
      </c>
      <c r="T6" s="144">
        <v>6.3</v>
      </c>
    </row>
    <row r="7" spans="1:20" ht="17.25">
      <c r="A7" s="2" t="s">
        <v>18</v>
      </c>
      <c r="B7" s="72">
        <v>0</v>
      </c>
      <c r="C7" s="146">
        <f>B7/100*$T$4*1000000000*$T$8/Hospital!$AI$3/'COVID-19'!D6</f>
        <v>0</v>
      </c>
      <c r="D7" s="146">
        <f>B7/100*$T$4*1000000000*$T$9/Hospital!$AI$3/'COVID-19'!D6</f>
        <v>0</v>
      </c>
      <c r="E7" s="108">
        <v>10</v>
      </c>
      <c r="F7" s="79">
        <v>70.715014099999991</v>
      </c>
      <c r="G7" s="31">
        <v>2</v>
      </c>
      <c r="H7" s="150">
        <f t="shared" si="0"/>
        <v>0</v>
      </c>
      <c r="I7" s="150">
        <f t="shared" si="1"/>
        <v>0</v>
      </c>
      <c r="J7" s="151">
        <f>H7*'COVID-19'!D6*Hospital!$AI$3/1000</f>
        <v>0</v>
      </c>
      <c r="K7" s="152">
        <f>I7*'COVID-19'!D6*Hospital!$AI$3/1000</f>
        <v>0</v>
      </c>
      <c r="L7" s="153">
        <f t="shared" si="2"/>
        <v>0</v>
      </c>
      <c r="M7" s="153">
        <f t="shared" si="3"/>
        <v>0</v>
      </c>
      <c r="N7" s="153">
        <f t="shared" si="4"/>
        <v>0</v>
      </c>
      <c r="O7" s="153">
        <f t="shared" si="5"/>
        <v>0</v>
      </c>
      <c r="P7" s="153">
        <f t="shared" si="6"/>
        <v>0</v>
      </c>
      <c r="Q7" s="153">
        <f t="shared" si="7"/>
        <v>0</v>
      </c>
      <c r="S7" s="29" t="s">
        <v>366</v>
      </c>
      <c r="T7" s="144">
        <v>9.3000000000000007</v>
      </c>
    </row>
    <row r="8" spans="1:20" ht="15">
      <c r="A8" s="2" t="s">
        <v>20</v>
      </c>
      <c r="B8" s="72">
        <v>0</v>
      </c>
      <c r="C8" s="146">
        <f>B8/100*$T$4*1000000000*$T$8/Hospital!$AI$3/'COVID-19'!D7</f>
        <v>0</v>
      </c>
      <c r="D8" s="146">
        <f>B8/100*$T$4*1000000000*$T$9/Hospital!$AI$3/'COVID-19'!D7</f>
        <v>0</v>
      </c>
      <c r="E8" s="108">
        <v>19</v>
      </c>
      <c r="F8" s="77">
        <v>1.8690226999999999</v>
      </c>
      <c r="G8" s="31">
        <v>2</v>
      </c>
      <c r="H8" s="150">
        <f t="shared" si="0"/>
        <v>0</v>
      </c>
      <c r="I8" s="150">
        <f t="shared" si="1"/>
        <v>0</v>
      </c>
      <c r="J8" s="151">
        <f>H8*'COVID-19'!D7*Hospital!$AI$3/1000</f>
        <v>0</v>
      </c>
      <c r="K8" s="152">
        <f>I8*'COVID-19'!D7*Hospital!$AI$3/1000</f>
        <v>0</v>
      </c>
      <c r="L8" s="153">
        <f t="shared" si="2"/>
        <v>0</v>
      </c>
      <c r="M8" s="153">
        <f t="shared" si="3"/>
        <v>0</v>
      </c>
      <c r="N8" s="153">
        <f t="shared" si="4"/>
        <v>0</v>
      </c>
      <c r="O8" s="153">
        <f t="shared" si="5"/>
        <v>0</v>
      </c>
      <c r="P8" s="153">
        <f t="shared" si="6"/>
        <v>0</v>
      </c>
      <c r="Q8" s="153">
        <f t="shared" si="7"/>
        <v>0</v>
      </c>
      <c r="S8" s="1" t="s">
        <v>288</v>
      </c>
      <c r="T8" s="145">
        <f>($T$6*1000000000)/($T$5*1000000000)</f>
        <v>0.1575</v>
      </c>
    </row>
    <row r="9" spans="1:20" ht="15">
      <c r="A9" s="2" t="s">
        <v>24</v>
      </c>
      <c r="B9" s="72">
        <v>7.0000000000000001E-3</v>
      </c>
      <c r="C9" s="146">
        <f>B9/100*$T$4*1000000000*$T$8/Hospital!$AI$3/'COVID-19'!D8</f>
        <v>7.314260572630424</v>
      </c>
      <c r="D9" s="146">
        <f>B9/100*$T$4*1000000000*$T$9/Hospital!$AI$3/'COVID-19'!D8</f>
        <v>10.797241797692529</v>
      </c>
      <c r="E9" s="149">
        <v>10</v>
      </c>
      <c r="F9" s="77">
        <v>5.8163552000000003</v>
      </c>
      <c r="G9" s="31">
        <v>2</v>
      </c>
      <c r="H9" s="150">
        <f t="shared" si="0"/>
        <v>5.7170858661034794E-2</v>
      </c>
      <c r="I9" s="150">
        <f t="shared" si="1"/>
        <v>8.4395077071051344E-2</v>
      </c>
      <c r="J9" s="151">
        <f>H9*'COVID-19'!D8*Hospital!$AI$3/1000</f>
        <v>3.3647753360216472</v>
      </c>
      <c r="K9" s="152">
        <f>I9*'COVID-19'!D8*Hospital!$AI$3/1000</f>
        <v>4.9670493055557623</v>
      </c>
      <c r="L9" s="153">
        <f t="shared" si="2"/>
        <v>2.7426283763912447</v>
      </c>
      <c r="M9" s="153">
        <f t="shared" si="3"/>
        <v>4.0486418889585023</v>
      </c>
      <c r="N9" s="153">
        <f t="shared" si="4"/>
        <v>0.57840488026212122</v>
      </c>
      <c r="O9" s="153">
        <f t="shared" si="5"/>
        <v>0.85383577562503565</v>
      </c>
      <c r="P9" s="153">
        <f t="shared" si="6"/>
        <v>4.3742079368281415E-2</v>
      </c>
      <c r="Q9" s="153">
        <f t="shared" si="7"/>
        <v>6.4571640972224911E-2</v>
      </c>
      <c r="S9" s="1" t="s">
        <v>289</v>
      </c>
      <c r="T9" s="145">
        <f>($T$7*1000000000)/($T$5*1000000000)</f>
        <v>0.23250000000000001</v>
      </c>
    </row>
    <row r="10" spans="1:20" ht="15">
      <c r="A10" s="2" t="s">
        <v>26</v>
      </c>
      <c r="B10" s="72">
        <v>7.0000000000000001E-3</v>
      </c>
      <c r="C10" s="146">
        <f>B10/100*$T$4*1000000000*$T$8/Hospital!$AI$3/'COVID-19'!D9</f>
        <v>1.5848182217479127E-2</v>
      </c>
      <c r="D10" s="146">
        <f>B10/100*$T$4*1000000000*$T$9/Hospital!$AI$3/'COVID-19'!D9</f>
        <v>2.3394935654373946E-2</v>
      </c>
      <c r="E10" s="149">
        <v>10</v>
      </c>
      <c r="F10" s="77">
        <v>12.407973699999999</v>
      </c>
      <c r="G10" s="31">
        <v>2</v>
      </c>
      <c r="H10" s="150">
        <f t="shared" si="0"/>
        <v>2.2834019258224694E-4</v>
      </c>
      <c r="I10" s="150">
        <f t="shared" si="1"/>
        <v>3.3707361762141209E-4</v>
      </c>
      <c r="J10" s="151">
        <f>H10*'COVID-19'!D9*Hospital!$AI$3/1000</f>
        <v>6.2023274668746575</v>
      </c>
      <c r="K10" s="152">
        <f>I10*'COVID-19'!D9*Hospital!$AI$3/1000</f>
        <v>9.1558167368149679</v>
      </c>
      <c r="L10" s="153">
        <f t="shared" si="2"/>
        <v>5.0555171182495338</v>
      </c>
      <c r="M10" s="153">
        <f t="shared" si="3"/>
        <v>7.4629062221778808</v>
      </c>
      <c r="N10" s="153">
        <f t="shared" si="4"/>
        <v>1.0661800915557536</v>
      </c>
      <c r="O10" s="153">
        <f t="shared" si="5"/>
        <v>1.5738848970584931</v>
      </c>
      <c r="P10" s="153">
        <f t="shared" si="6"/>
        <v>8.0630257069370548E-2</v>
      </c>
      <c r="Q10" s="153">
        <f t="shared" si="7"/>
        <v>0.11902561757859459</v>
      </c>
      <c r="S10" s="1" t="s">
        <v>234</v>
      </c>
      <c r="T10" s="166">
        <v>81.510000000000005</v>
      </c>
    </row>
    <row r="11" spans="1:20" ht="15">
      <c r="A11" s="2" t="s">
        <v>27</v>
      </c>
      <c r="B11" s="72">
        <v>0</v>
      </c>
      <c r="C11" s="146">
        <f>B11/100*$T$4*1000000000*$T$8/Hospital!$AI$3/'COVID-19'!D10</f>
        <v>0</v>
      </c>
      <c r="D11" s="146">
        <f>B11/100*$T$4*1000000000*$T$9/Hospital!$AI$3/'COVID-19'!D10</f>
        <v>0</v>
      </c>
      <c r="E11" s="108">
        <v>10</v>
      </c>
      <c r="F11" s="82">
        <v>67.144116886363619</v>
      </c>
      <c r="G11" s="31">
        <v>2</v>
      </c>
      <c r="H11" s="150">
        <f t="shared" si="0"/>
        <v>0</v>
      </c>
      <c r="I11" s="150">
        <f t="shared" si="1"/>
        <v>0</v>
      </c>
      <c r="J11" s="151">
        <f>H11*'COVID-19'!D10*Hospital!$AI$3/1000</f>
        <v>0</v>
      </c>
      <c r="K11" s="152">
        <f>I11*'COVID-19'!D10*Hospital!$AI$3/1000</f>
        <v>0</v>
      </c>
      <c r="L11" s="153">
        <f t="shared" si="2"/>
        <v>0</v>
      </c>
      <c r="M11" s="153">
        <f t="shared" si="3"/>
        <v>0</v>
      </c>
      <c r="N11" s="153">
        <f t="shared" si="4"/>
        <v>0</v>
      </c>
      <c r="O11" s="153">
        <f t="shared" si="5"/>
        <v>0</v>
      </c>
      <c r="P11" s="153">
        <f t="shared" si="6"/>
        <v>0</v>
      </c>
      <c r="Q11" s="153">
        <f t="shared" si="7"/>
        <v>0</v>
      </c>
      <c r="S11" s="1" t="s">
        <v>236</v>
      </c>
      <c r="T11" s="166">
        <v>17.190000000000001</v>
      </c>
    </row>
    <row r="12" spans="1:20" ht="15">
      <c r="A12" s="2" t="s">
        <v>28</v>
      </c>
      <c r="B12" s="72">
        <v>7.0000000000000001E-3</v>
      </c>
      <c r="C12" s="146">
        <f>B12/100*$T$4*1000000000*$T$8/Hospital!$AI$3/'COVID-19'!D11</f>
        <v>6.7087922124698132</v>
      </c>
      <c r="D12" s="146">
        <f>B12/100*$T$4*1000000000*$T$9/Hospital!$AI$3/'COVID-19'!D11</f>
        <v>9.9034551707887708</v>
      </c>
      <c r="E12" s="149">
        <v>10</v>
      </c>
      <c r="F12" s="77">
        <v>0.94111279999999997</v>
      </c>
      <c r="G12" s="31">
        <v>2</v>
      </c>
      <c r="H12" s="150">
        <f t="shared" si="0"/>
        <v>1.9731314648635291E-2</v>
      </c>
      <c r="I12" s="150">
        <f t="shared" si="1"/>
        <v>2.9127178767033045E-2</v>
      </c>
      <c r="J12" s="151">
        <f>H12*'COVID-19'!D11*Hospital!$AI$3/1000</f>
        <v>1.2660867574054937</v>
      </c>
      <c r="K12" s="152">
        <f>I12*'COVID-19'!D11*Hospital!$AI$3/1000</f>
        <v>1.868985213312871</v>
      </c>
      <c r="L12" s="153">
        <f t="shared" si="2"/>
        <v>1.0319873159612181</v>
      </c>
      <c r="M12" s="153">
        <f t="shared" si="3"/>
        <v>1.5234098473713211</v>
      </c>
      <c r="N12" s="153">
        <f t="shared" si="4"/>
        <v>0.21764031359800437</v>
      </c>
      <c r="O12" s="153">
        <f t="shared" si="5"/>
        <v>0.32127855816848255</v>
      </c>
      <c r="P12" s="153">
        <f t="shared" si="6"/>
        <v>1.6459127846271418E-2</v>
      </c>
      <c r="Q12" s="153">
        <f t="shared" si="7"/>
        <v>2.4296807773067326E-2</v>
      </c>
      <c r="S12" s="1" t="s">
        <v>235</v>
      </c>
      <c r="T12" s="166">
        <v>1.3</v>
      </c>
    </row>
    <row r="13" spans="1:20" ht="15">
      <c r="A13" s="2" t="s">
        <v>30</v>
      </c>
      <c r="B13" s="72">
        <v>0.99</v>
      </c>
      <c r="C13" s="146">
        <f>B13/100*$T$4*1000000000*$T$8/Hospital!$AI$3/'COVID-19'!D12</f>
        <v>3.9726134983194981</v>
      </c>
      <c r="D13" s="146">
        <f>B13/100*$T$4*1000000000*$T$9/Hospital!$AI$3/'COVID-19'!D12</f>
        <v>5.8643342118049739</v>
      </c>
      <c r="E13" s="149">
        <v>10</v>
      </c>
      <c r="F13" s="77">
        <v>1.3100000000000001E-10</v>
      </c>
      <c r="G13" s="31">
        <v>2</v>
      </c>
      <c r="H13" s="150">
        <f t="shared" si="0"/>
        <v>7.9452269971594085E-3</v>
      </c>
      <c r="I13" s="150">
        <f t="shared" si="1"/>
        <v>1.1728668424378176E-2</v>
      </c>
      <c r="J13" s="151">
        <f>H13*'COVID-19'!D12*Hospital!$AI$3/1000</f>
        <v>121.76400811027692</v>
      </c>
      <c r="K13" s="152">
        <f>I13*'COVID-19'!D12*Hospital!$AI$3/1000</f>
        <v>179.74686911517071</v>
      </c>
      <c r="L13" s="153">
        <f t="shared" si="2"/>
        <v>99.249843010686732</v>
      </c>
      <c r="M13" s="153">
        <f t="shared" si="3"/>
        <v>146.51167301577564</v>
      </c>
      <c r="N13" s="153">
        <f t="shared" si="4"/>
        <v>20.931232994156602</v>
      </c>
      <c r="O13" s="153">
        <f t="shared" si="5"/>
        <v>30.898486800897849</v>
      </c>
      <c r="P13" s="153">
        <f t="shared" si="6"/>
        <v>1.5829321054336001</v>
      </c>
      <c r="Q13" s="153">
        <f t="shared" si="7"/>
        <v>2.3367092984972193</v>
      </c>
    </row>
    <row r="14" spans="1:20" ht="15">
      <c r="A14" s="2" t="s">
        <v>31</v>
      </c>
      <c r="B14" s="72">
        <v>0</v>
      </c>
      <c r="C14" s="146">
        <f>B14/100*$T$4*1000000000*$T$8/Hospital!$AI$3/'COVID-19'!D13</f>
        <v>0</v>
      </c>
      <c r="D14" s="146">
        <f>B14/100*$T$4*1000000000*$T$9/Hospital!$AI$3/'COVID-19'!D13</f>
        <v>0</v>
      </c>
      <c r="E14" s="108">
        <v>19</v>
      </c>
      <c r="F14" s="82">
        <v>1.1707407122716054</v>
      </c>
      <c r="G14" s="31">
        <v>2</v>
      </c>
      <c r="H14" s="150">
        <f t="shared" si="0"/>
        <v>0</v>
      </c>
      <c r="I14" s="150">
        <f t="shared" si="1"/>
        <v>0</v>
      </c>
      <c r="J14" s="151">
        <f>H14*'COVID-19'!D13*Hospital!$AI$3/1000</f>
        <v>0</v>
      </c>
      <c r="K14" s="152">
        <f>I14*'COVID-19'!D13*Hospital!$AI$3/1000</f>
        <v>0</v>
      </c>
      <c r="L14" s="153">
        <f t="shared" si="2"/>
        <v>0</v>
      </c>
      <c r="M14" s="153">
        <f t="shared" si="3"/>
        <v>0</v>
      </c>
      <c r="N14" s="153">
        <f t="shared" si="4"/>
        <v>0</v>
      </c>
      <c r="O14" s="153">
        <f t="shared" si="5"/>
        <v>0</v>
      </c>
      <c r="P14" s="153">
        <f t="shared" si="6"/>
        <v>0</v>
      </c>
      <c r="Q14" s="153">
        <f t="shared" si="7"/>
        <v>0</v>
      </c>
      <c r="S14" s="18" t="s">
        <v>333</v>
      </c>
    </row>
    <row r="15" spans="1:20" ht="15">
      <c r="A15" s="2" t="s">
        <v>32</v>
      </c>
      <c r="B15" s="72">
        <v>0</v>
      </c>
      <c r="C15" s="146">
        <f>B15/100*$T$4*1000000000*$T$8/Hospital!$AI$3/'COVID-19'!D14</f>
        <v>0</v>
      </c>
      <c r="D15" s="146">
        <f>B15/100*$T$4*1000000000*$T$9/Hospital!$AI$3/'COVID-19'!D14</f>
        <v>0</v>
      </c>
      <c r="E15" s="108">
        <v>10</v>
      </c>
      <c r="F15" s="82">
        <v>67.144116886363619</v>
      </c>
      <c r="G15" s="31">
        <v>2</v>
      </c>
      <c r="H15" s="150">
        <f t="shared" si="0"/>
        <v>0</v>
      </c>
      <c r="I15" s="150">
        <f t="shared" si="1"/>
        <v>0</v>
      </c>
      <c r="J15" s="151">
        <f>H15*'COVID-19'!D14*Hospital!$AI$3/1000</f>
        <v>0</v>
      </c>
      <c r="K15" s="152">
        <f>I15*'COVID-19'!D14*Hospital!$AI$3/1000</f>
        <v>0</v>
      </c>
      <c r="L15" s="153">
        <f t="shared" si="2"/>
        <v>0</v>
      </c>
      <c r="M15" s="153">
        <f t="shared" si="3"/>
        <v>0</v>
      </c>
      <c r="N15" s="153">
        <f t="shared" si="4"/>
        <v>0</v>
      </c>
      <c r="O15" s="153">
        <f t="shared" si="5"/>
        <v>0</v>
      </c>
      <c r="P15" s="153">
        <f t="shared" si="6"/>
        <v>0</v>
      </c>
      <c r="Q15" s="153">
        <f t="shared" si="7"/>
        <v>0</v>
      </c>
      <c r="S15" s="1" t="s">
        <v>359</v>
      </c>
    </row>
    <row r="16" spans="1:20" ht="15">
      <c r="A16" s="2" t="s">
        <v>33</v>
      </c>
      <c r="B16" s="72">
        <v>7.0000000000000001E-3</v>
      </c>
      <c r="C16" s="146">
        <f>B16/100*$T$4*1000000000*$T$8/Hospital!$AI$3/'COVID-19'!D15</f>
        <v>1.8214228918050497</v>
      </c>
      <c r="D16" s="146">
        <f>B16/100*$T$4*1000000000*$T$9/Hospital!$AI$3/'COVID-19'!D15</f>
        <v>2.6887671259979302</v>
      </c>
      <c r="E16" s="149">
        <v>10</v>
      </c>
      <c r="F16" s="77">
        <v>0.75612220000000008</v>
      </c>
      <c r="G16" s="31">
        <v>2</v>
      </c>
      <c r="H16" s="150">
        <f t="shared" si="0"/>
        <v>5.0200640676920961E-3</v>
      </c>
      <c r="I16" s="150">
        <f t="shared" si="1"/>
        <v>7.4105707665930928E-3</v>
      </c>
      <c r="J16" s="151">
        <f>H16*'COVID-19'!D15*Hospital!$AI$3/1000</f>
        <v>1.1864522228495604</v>
      </c>
      <c r="K16" s="152">
        <f>I16*'COVID-19'!D15*Hospital!$AI$3/1000</f>
        <v>1.7514294718255417</v>
      </c>
      <c r="L16" s="153">
        <f t="shared" si="2"/>
        <v>0.96707720684467668</v>
      </c>
      <c r="M16" s="153">
        <f t="shared" si="3"/>
        <v>1.4275901624849991</v>
      </c>
      <c r="N16" s="153">
        <f t="shared" si="4"/>
        <v>0.20395113710783946</v>
      </c>
      <c r="O16" s="153">
        <f t="shared" si="5"/>
        <v>0.30107072620681063</v>
      </c>
      <c r="P16" s="153">
        <f t="shared" si="6"/>
        <v>1.5423878897044285E-2</v>
      </c>
      <c r="Q16" s="153">
        <f t="shared" si="7"/>
        <v>2.2768583133732041E-2</v>
      </c>
      <c r="S16" s="1" t="s">
        <v>360</v>
      </c>
    </row>
    <row r="17" spans="1:19" ht="15">
      <c r="A17" s="2" t="s">
        <v>34</v>
      </c>
      <c r="B17" s="72">
        <v>0</v>
      </c>
      <c r="C17" s="146">
        <f>B17/100*$T$4*1000000000*$T$8/Hospital!$AI$3/'COVID-19'!D16</f>
        <v>0</v>
      </c>
      <c r="D17" s="146">
        <f>B17/100*$T$4*1000000000*$T$9/Hospital!$AI$3/'COVID-19'!D16</f>
        <v>0</v>
      </c>
      <c r="E17" s="108">
        <v>10</v>
      </c>
      <c r="F17" s="77">
        <v>10.264701499999999</v>
      </c>
      <c r="G17" s="31">
        <v>2</v>
      </c>
      <c r="H17" s="150">
        <f t="shared" si="0"/>
        <v>0</v>
      </c>
      <c r="I17" s="150">
        <f t="shared" si="1"/>
        <v>0</v>
      </c>
      <c r="J17" s="151">
        <f>H17*'COVID-19'!D16*Hospital!$AI$3/1000</f>
        <v>0</v>
      </c>
      <c r="K17" s="152">
        <f>I17*'COVID-19'!D16*Hospital!$AI$3/1000</f>
        <v>0</v>
      </c>
      <c r="L17" s="153">
        <f t="shared" si="2"/>
        <v>0</v>
      </c>
      <c r="M17" s="153">
        <f t="shared" si="3"/>
        <v>0</v>
      </c>
      <c r="N17" s="153">
        <f t="shared" si="4"/>
        <v>0</v>
      </c>
      <c r="O17" s="153">
        <f t="shared" si="5"/>
        <v>0</v>
      </c>
      <c r="P17" s="153">
        <f t="shared" si="6"/>
        <v>0</v>
      </c>
      <c r="Q17" s="153">
        <f t="shared" si="7"/>
        <v>0</v>
      </c>
      <c r="S17" s="1" t="s">
        <v>361</v>
      </c>
    </row>
    <row r="18" spans="1:19" ht="15">
      <c r="A18" s="2" t="s">
        <v>35</v>
      </c>
      <c r="B18" s="72">
        <v>0</v>
      </c>
      <c r="C18" s="146">
        <f>B18/100*$T$4*1000000000*$T$8/Hospital!$AI$3/'COVID-19'!D17</f>
        <v>0</v>
      </c>
      <c r="D18" s="146">
        <f>B18/100*$T$4*1000000000*$T$9/Hospital!$AI$3/'COVID-19'!D17</f>
        <v>0</v>
      </c>
      <c r="E18" s="108">
        <v>10</v>
      </c>
      <c r="F18" s="77">
        <v>87.030529700000002</v>
      </c>
      <c r="G18" s="31">
        <v>2</v>
      </c>
      <c r="H18" s="150">
        <f t="shared" si="0"/>
        <v>0</v>
      </c>
      <c r="I18" s="150">
        <f t="shared" si="1"/>
        <v>0</v>
      </c>
      <c r="J18" s="151">
        <f>H18*'COVID-19'!D17*Hospital!$AI$3/1000</f>
        <v>0</v>
      </c>
      <c r="K18" s="152">
        <f>I18*'COVID-19'!D17*Hospital!$AI$3/1000</f>
        <v>0</v>
      </c>
      <c r="L18" s="153">
        <f t="shared" si="2"/>
        <v>0</v>
      </c>
      <c r="M18" s="153">
        <f t="shared" si="3"/>
        <v>0</v>
      </c>
      <c r="N18" s="153">
        <f t="shared" si="4"/>
        <v>0</v>
      </c>
      <c r="O18" s="153">
        <f t="shared" si="5"/>
        <v>0</v>
      </c>
      <c r="P18" s="153">
        <f t="shared" si="6"/>
        <v>0</v>
      </c>
      <c r="Q18" s="153">
        <f t="shared" si="7"/>
        <v>0</v>
      </c>
      <c r="S18" s="1" t="s">
        <v>362</v>
      </c>
    </row>
    <row r="19" spans="1:19" ht="15">
      <c r="A19" s="2" t="s">
        <v>36</v>
      </c>
      <c r="B19" s="72">
        <v>7.0000000000000001E-3</v>
      </c>
      <c r="C19" s="146">
        <f>B19/100*$T$4*1000000000*$T$8/Hospital!$AI$3/'COVID-19'!D18</f>
        <v>2.4924954478933232</v>
      </c>
      <c r="D19" s="146">
        <f>B19/100*$T$4*1000000000*$T$9/Hospital!$AI$3/'COVID-19'!D18</f>
        <v>3.6793980421282386</v>
      </c>
      <c r="E19" s="149">
        <v>10</v>
      </c>
      <c r="F19" s="77">
        <v>4.0733527999999994</v>
      </c>
      <c r="G19" s="31">
        <v>2</v>
      </c>
      <c r="H19" s="150">
        <f t="shared" si="0"/>
        <v>1.5137804207450166E-2</v>
      </c>
      <c r="I19" s="150">
        <f t="shared" si="1"/>
        <v>2.2346282401474054E-2</v>
      </c>
      <c r="J19" s="151">
        <f>H19*'COVID-19'!D18*Hospital!$AI$3/1000</f>
        <v>2.6144497256723955</v>
      </c>
      <c r="K19" s="152">
        <f>I19*'COVID-19'!D18*Hospital!$AI$3/1000</f>
        <v>3.859425785516394</v>
      </c>
      <c r="L19" s="153">
        <f t="shared" si="2"/>
        <v>2.1310379713955698</v>
      </c>
      <c r="M19" s="153">
        <f t="shared" si="3"/>
        <v>3.1458179577744132</v>
      </c>
      <c r="N19" s="153">
        <f t="shared" si="4"/>
        <v>0.44942390784308478</v>
      </c>
      <c r="O19" s="153">
        <f t="shared" si="5"/>
        <v>0.66343529253026812</v>
      </c>
      <c r="P19" s="153">
        <f t="shared" si="6"/>
        <v>3.3987846433741142E-2</v>
      </c>
      <c r="Q19" s="153">
        <f t="shared" si="7"/>
        <v>5.0172535211713123E-2</v>
      </c>
    </row>
    <row r="20" spans="1:19" ht="15">
      <c r="A20" s="2" t="s">
        <v>37</v>
      </c>
      <c r="B20" s="72">
        <v>0</v>
      </c>
      <c r="C20" s="146">
        <f>B20/100*$T$4*1000000000*$T$8/Hospital!$AI$3/'COVID-19'!D19</f>
        <v>0</v>
      </c>
      <c r="D20" s="146">
        <f>B20/100*$T$4*1000000000*$T$9/Hospital!$AI$3/'COVID-19'!D19</f>
        <v>0</v>
      </c>
      <c r="E20" s="108">
        <v>19</v>
      </c>
      <c r="F20" s="82">
        <v>33.103088668679256</v>
      </c>
      <c r="G20" s="31">
        <v>2</v>
      </c>
      <c r="H20" s="150">
        <f t="shared" si="0"/>
        <v>0</v>
      </c>
      <c r="I20" s="150">
        <f t="shared" si="1"/>
        <v>0</v>
      </c>
      <c r="J20" s="151">
        <f>H20*'COVID-19'!D19*Hospital!$AI$3/1000</f>
        <v>0</v>
      </c>
      <c r="K20" s="152">
        <f>I20*'COVID-19'!D19*Hospital!$AI$3/1000</f>
        <v>0</v>
      </c>
      <c r="L20" s="153">
        <f t="shared" si="2"/>
        <v>0</v>
      </c>
      <c r="M20" s="153">
        <f t="shared" si="3"/>
        <v>0</v>
      </c>
      <c r="N20" s="153">
        <f t="shared" si="4"/>
        <v>0</v>
      </c>
      <c r="O20" s="153">
        <f t="shared" si="5"/>
        <v>0</v>
      </c>
      <c r="P20" s="153">
        <f t="shared" si="6"/>
        <v>0</v>
      </c>
      <c r="Q20" s="153">
        <f t="shared" si="7"/>
        <v>0</v>
      </c>
    </row>
    <row r="21" spans="1:19" ht="15">
      <c r="A21" s="2" t="s">
        <v>38</v>
      </c>
      <c r="B21" s="72">
        <v>0</v>
      </c>
      <c r="C21" s="146">
        <f>B21/100*$T$4*1000000000*$T$8/Hospital!$AI$3/'COVID-19'!D20</f>
        <v>0</v>
      </c>
      <c r="D21" s="146">
        <f>B21/100*$T$4*1000000000*$T$9/Hospital!$AI$3/'COVID-19'!D20</f>
        <v>0</v>
      </c>
      <c r="E21" s="108">
        <v>19</v>
      </c>
      <c r="F21" s="77">
        <v>1.3500000000000001E-9</v>
      </c>
      <c r="G21" s="31">
        <v>2</v>
      </c>
      <c r="H21" s="150">
        <f t="shared" si="0"/>
        <v>0</v>
      </c>
      <c r="I21" s="150">
        <f t="shared" si="1"/>
        <v>0</v>
      </c>
      <c r="J21" s="151">
        <f>H21*'COVID-19'!D20*Hospital!$AI$3/1000</f>
        <v>0</v>
      </c>
      <c r="K21" s="152">
        <f>I21*'COVID-19'!D20*Hospital!$AI$3/1000</f>
        <v>0</v>
      </c>
      <c r="L21" s="153">
        <f t="shared" si="2"/>
        <v>0</v>
      </c>
      <c r="M21" s="153">
        <f t="shared" si="3"/>
        <v>0</v>
      </c>
      <c r="N21" s="153">
        <f t="shared" si="4"/>
        <v>0</v>
      </c>
      <c r="O21" s="153">
        <f t="shared" si="5"/>
        <v>0</v>
      </c>
      <c r="P21" s="153">
        <f t="shared" si="6"/>
        <v>0</v>
      </c>
      <c r="Q21" s="153">
        <f t="shared" si="7"/>
        <v>0</v>
      </c>
    </row>
    <row r="22" spans="1:19" ht="15">
      <c r="A22" s="2" t="s">
        <v>39</v>
      </c>
      <c r="B22" s="72">
        <v>7.0000000000000001E-3</v>
      </c>
      <c r="C22" s="146">
        <f>B22/100*$T$4*1000000000*$T$8/Hospital!$AI$3/'COVID-19'!D21</f>
        <v>1.8013910466412795</v>
      </c>
      <c r="D22" s="146">
        <f>B22/100*$T$4*1000000000*$T$9/Hospital!$AI$3/'COVID-19'!D21</f>
        <v>2.6591963069466504</v>
      </c>
      <c r="E22" s="149">
        <v>10</v>
      </c>
      <c r="F22" s="77">
        <v>28.8488568</v>
      </c>
      <c r="G22" s="31">
        <v>2</v>
      </c>
      <c r="H22" s="150">
        <f t="shared" si="0"/>
        <v>5.5570854438638961E-2</v>
      </c>
      <c r="I22" s="150">
        <f t="shared" si="1"/>
        <v>8.2033166076086073E-2</v>
      </c>
      <c r="J22" s="151">
        <f>H22*'COVID-19'!D21*Hospital!$AI$3/1000</f>
        <v>13.279779366360383</v>
      </c>
      <c r="K22" s="152">
        <f>I22*'COVID-19'!D21*Hospital!$AI$3/1000</f>
        <v>19.603483826531988</v>
      </c>
      <c r="L22" s="153">
        <f t="shared" si="2"/>
        <v>10.82434816152035</v>
      </c>
      <c r="M22" s="153">
        <f t="shared" si="3"/>
        <v>15.978799667006223</v>
      </c>
      <c r="N22" s="153">
        <f t="shared" si="4"/>
        <v>2.2827940730773499</v>
      </c>
      <c r="O22" s="153">
        <f t="shared" si="5"/>
        <v>3.3698388697808492</v>
      </c>
      <c r="P22" s="153">
        <f t="shared" si="6"/>
        <v>0.172637131762685</v>
      </c>
      <c r="Q22" s="153">
        <f t="shared" si="7"/>
        <v>0.25484528974491583</v>
      </c>
    </row>
    <row r="23" spans="1:19" ht="15">
      <c r="A23" s="2" t="s">
        <v>40</v>
      </c>
      <c r="B23" s="72">
        <v>0</v>
      </c>
      <c r="C23" s="146">
        <f>B23/100*$T$4*1000000000*$T$8/Hospital!$AI$3/'COVID-19'!D22</f>
        <v>0</v>
      </c>
      <c r="D23" s="146">
        <f>B23/100*$T$4*1000000000*$T$9/Hospital!$AI$3/'COVID-19'!D22</f>
        <v>0</v>
      </c>
      <c r="E23" s="108">
        <v>10</v>
      </c>
      <c r="F23" s="77">
        <v>82.847811000000007</v>
      </c>
      <c r="G23" s="31">
        <v>2</v>
      </c>
      <c r="H23" s="150">
        <f t="shared" si="0"/>
        <v>0</v>
      </c>
      <c r="I23" s="150">
        <f t="shared" si="1"/>
        <v>0</v>
      </c>
      <c r="J23" s="151">
        <f>H23*'COVID-19'!D22*Hospital!$AI$3/1000</f>
        <v>0</v>
      </c>
      <c r="K23" s="152">
        <f>I23*'COVID-19'!D22*Hospital!$AI$3/1000</f>
        <v>0</v>
      </c>
      <c r="L23" s="153">
        <f t="shared" si="2"/>
        <v>0</v>
      </c>
      <c r="M23" s="153">
        <f t="shared" si="3"/>
        <v>0</v>
      </c>
      <c r="N23" s="153">
        <f t="shared" si="4"/>
        <v>0</v>
      </c>
      <c r="O23" s="153">
        <f t="shared" si="5"/>
        <v>0</v>
      </c>
      <c r="P23" s="153">
        <f t="shared" si="6"/>
        <v>0</v>
      </c>
      <c r="Q23" s="153">
        <f t="shared" si="7"/>
        <v>0</v>
      </c>
    </row>
    <row r="24" spans="1:19" ht="15">
      <c r="A24" s="2" t="s">
        <v>41</v>
      </c>
      <c r="B24" s="72">
        <v>7.0000000000000001E-3</v>
      </c>
      <c r="C24" s="146">
        <f>B24/100*$T$4*1000000000*$T$8/Hospital!$AI$3/'COVID-19'!D23</f>
        <v>11.502110214002089</v>
      </c>
      <c r="D24" s="146">
        <f>B24/100*$T$4*1000000000*$T$9/Hospital!$AI$3/'COVID-19'!D23</f>
        <v>16.979305554003084</v>
      </c>
      <c r="E24" s="149">
        <v>10</v>
      </c>
      <c r="F24" s="77">
        <v>2.2199999999999999E-14</v>
      </c>
      <c r="G24" s="31">
        <v>2</v>
      </c>
      <c r="H24" s="150">
        <f t="shared" si="0"/>
        <v>2.3004220428004433E-2</v>
      </c>
      <c r="I24" s="150">
        <f t="shared" si="1"/>
        <v>3.3958611108006541E-2</v>
      </c>
      <c r="J24" s="151">
        <f>H24*'COVID-19'!D23*Hospital!$AI$3/1000</f>
        <v>0.86095763304658512</v>
      </c>
      <c r="K24" s="152">
        <f>I24*'COVID-19'!D23*Hospital!$AI$3/1000</f>
        <v>1.2709374583068638</v>
      </c>
      <c r="L24" s="153">
        <f t="shared" si="2"/>
        <v>0.70176656669627169</v>
      </c>
      <c r="M24" s="153">
        <f t="shared" si="3"/>
        <v>1.0359411222659247</v>
      </c>
      <c r="N24" s="153">
        <f t="shared" si="4"/>
        <v>0.147998617120708</v>
      </c>
      <c r="O24" s="153">
        <f t="shared" si="5"/>
        <v>0.2184741490829499</v>
      </c>
      <c r="P24" s="153">
        <f t="shared" si="6"/>
        <v>1.1192449229605607E-2</v>
      </c>
      <c r="Q24" s="153">
        <f t="shared" si="7"/>
        <v>1.6522186957989227E-2</v>
      </c>
    </row>
    <row r="25" spans="1:19" ht="15">
      <c r="A25" s="2" t="s">
        <v>42</v>
      </c>
      <c r="B25" s="72">
        <v>0</v>
      </c>
      <c r="C25" s="146">
        <f>B25/100*$T$4*1000000000*$T$8/Hospital!$AI$3/'COVID-19'!D24</f>
        <v>0</v>
      </c>
      <c r="D25" s="146">
        <f>B25/100*$T$4*1000000000*$T$9/Hospital!$AI$3/'COVID-19'!D24</f>
        <v>0</v>
      </c>
      <c r="E25" s="108">
        <v>10</v>
      </c>
      <c r="F25" s="82">
        <v>67.144116886363619</v>
      </c>
      <c r="G25" s="31">
        <v>2</v>
      </c>
      <c r="H25" s="150">
        <f t="shared" si="0"/>
        <v>0</v>
      </c>
      <c r="I25" s="150">
        <f t="shared" si="1"/>
        <v>0</v>
      </c>
      <c r="J25" s="151">
        <f>H25*'COVID-19'!D24*Hospital!$AI$3/1000</f>
        <v>0</v>
      </c>
      <c r="K25" s="152">
        <f>I25*'COVID-19'!D24*Hospital!$AI$3/1000</f>
        <v>0</v>
      </c>
      <c r="L25" s="153">
        <f t="shared" si="2"/>
        <v>0</v>
      </c>
      <c r="M25" s="153">
        <f t="shared" si="3"/>
        <v>0</v>
      </c>
      <c r="N25" s="153">
        <f t="shared" si="4"/>
        <v>0</v>
      </c>
      <c r="O25" s="153">
        <f t="shared" si="5"/>
        <v>0</v>
      </c>
      <c r="P25" s="153">
        <f t="shared" si="6"/>
        <v>0</v>
      </c>
      <c r="Q25" s="153">
        <f t="shared" si="7"/>
        <v>0</v>
      </c>
    </row>
    <row r="26" spans="1:19" ht="15">
      <c r="A26" s="2" t="s">
        <v>43</v>
      </c>
      <c r="B26" s="72">
        <v>7.0000000000000001E-3</v>
      </c>
      <c r="C26" s="146">
        <f>B26/100*$T$4*1000000000*$T$8/Hospital!$AI$3/'COVID-19'!D25</f>
        <v>6.1361186488661346E-2</v>
      </c>
      <c r="D26" s="146">
        <f>B26/100*$T$4*1000000000*$T$9/Hospital!$AI$3/'COVID-19'!D25</f>
        <v>9.0580799102309595E-2</v>
      </c>
      <c r="E26" s="149">
        <v>10</v>
      </c>
      <c r="F26" s="82">
        <v>67.144116886363619</v>
      </c>
      <c r="G26" s="31">
        <v>2</v>
      </c>
      <c r="H26" s="150">
        <f t="shared" si="0"/>
        <v>4.2427650508579558E-3</v>
      </c>
      <c r="I26" s="150">
        <f t="shared" si="1"/>
        <v>6.2631293607903153E-3</v>
      </c>
      <c r="J26" s="151">
        <f>H26*'COVID-19'!D25*Hospital!$AI$3/1000</f>
        <v>29.765077606789689</v>
      </c>
      <c r="K26" s="152">
        <f>I26*'COVID-19'!D25*Hospital!$AI$3/1000</f>
        <v>43.938924086213348</v>
      </c>
      <c r="L26" s="153">
        <f t="shared" si="2"/>
        <v>24.261514757294275</v>
      </c>
      <c r="M26" s="153">
        <f t="shared" si="3"/>
        <v>35.8146170226725</v>
      </c>
      <c r="N26" s="153">
        <f t="shared" si="4"/>
        <v>5.1166168406071479</v>
      </c>
      <c r="O26" s="153">
        <f t="shared" si="5"/>
        <v>7.5531010504200751</v>
      </c>
      <c r="P26" s="153">
        <f t="shared" si="6"/>
        <v>0.38694600888826597</v>
      </c>
      <c r="Q26" s="153">
        <f t="shared" si="7"/>
        <v>0.57120601312077357</v>
      </c>
    </row>
    <row r="27" spans="1:19" ht="15">
      <c r="A27" s="2" t="s">
        <v>44</v>
      </c>
      <c r="B27" s="72">
        <v>0</v>
      </c>
      <c r="C27" s="146">
        <f>B27/100*$T$4*1000000000*$T$8/Hospital!$AI$3/'COVID-19'!D26</f>
        <v>0</v>
      </c>
      <c r="D27" s="146">
        <f>B27/100*$T$4*1000000000*$T$9/Hospital!$AI$3/'COVID-19'!D26</f>
        <v>0</v>
      </c>
      <c r="E27" s="108">
        <v>19</v>
      </c>
      <c r="F27" s="77">
        <v>40.266322100000004</v>
      </c>
      <c r="G27" s="31">
        <v>2</v>
      </c>
      <c r="H27" s="150">
        <f t="shared" si="0"/>
        <v>0</v>
      </c>
      <c r="I27" s="150">
        <f t="shared" si="1"/>
        <v>0</v>
      </c>
      <c r="J27" s="151">
        <f>H27*'COVID-19'!D26*Hospital!$AI$3/1000</f>
        <v>0</v>
      </c>
      <c r="K27" s="152">
        <f>I27*'COVID-19'!D26*Hospital!$AI$3/1000</f>
        <v>0</v>
      </c>
      <c r="L27" s="153">
        <f t="shared" si="2"/>
        <v>0</v>
      </c>
      <c r="M27" s="153">
        <f t="shared" si="3"/>
        <v>0</v>
      </c>
      <c r="N27" s="153">
        <f t="shared" si="4"/>
        <v>0</v>
      </c>
      <c r="O27" s="153">
        <f t="shared" si="5"/>
        <v>0</v>
      </c>
      <c r="P27" s="153">
        <f t="shared" si="6"/>
        <v>0</v>
      </c>
      <c r="Q27" s="153">
        <f t="shared" si="7"/>
        <v>0</v>
      </c>
    </row>
    <row r="28" spans="1:19" ht="15">
      <c r="A28" s="2" t="s">
        <v>45</v>
      </c>
      <c r="B28" s="72">
        <v>0</v>
      </c>
      <c r="C28" s="146">
        <f>B28/100*$T$4*1000000000*$T$8/Hospital!$AI$3/'COVID-19'!D27</f>
        <v>0</v>
      </c>
      <c r="D28" s="146">
        <f>B28/100*$T$4*1000000000*$T$9/Hospital!$AI$3/'COVID-19'!D27</f>
        <v>0</v>
      </c>
      <c r="E28" s="108">
        <v>10</v>
      </c>
      <c r="F28" s="82">
        <v>33.103088668679256</v>
      </c>
      <c r="G28" s="31">
        <v>2</v>
      </c>
      <c r="H28" s="150">
        <f t="shared" si="0"/>
        <v>0</v>
      </c>
      <c r="I28" s="150">
        <f t="shared" si="1"/>
        <v>0</v>
      </c>
      <c r="J28" s="151">
        <f>H28*'COVID-19'!D27*Hospital!$AI$3/1000</f>
        <v>0</v>
      </c>
      <c r="K28" s="152">
        <f>I28*'COVID-19'!D27*Hospital!$AI$3/1000</f>
        <v>0</v>
      </c>
      <c r="L28" s="153">
        <f t="shared" si="2"/>
        <v>0</v>
      </c>
      <c r="M28" s="153">
        <f t="shared" si="3"/>
        <v>0</v>
      </c>
      <c r="N28" s="153">
        <f t="shared" si="4"/>
        <v>0</v>
      </c>
      <c r="O28" s="153">
        <f t="shared" si="5"/>
        <v>0</v>
      </c>
      <c r="P28" s="153">
        <f t="shared" si="6"/>
        <v>0</v>
      </c>
      <c r="Q28" s="153">
        <f t="shared" si="7"/>
        <v>0</v>
      </c>
    </row>
    <row r="29" spans="1:19" ht="15">
      <c r="A29" s="2" t="s">
        <v>46</v>
      </c>
      <c r="B29" s="72">
        <v>0.84</v>
      </c>
      <c r="C29" s="146">
        <f>B29/100*$T$4*1000000000*$T$8/Hospital!$AI$3/'COVID-19'!D28</f>
        <v>0.40436934562038718</v>
      </c>
      <c r="D29" s="146">
        <f>B29/100*$T$4*1000000000*$T$9/Hospital!$AI$3/'COVID-19'!D28</f>
        <v>0.59692617686819049</v>
      </c>
      <c r="E29" s="149">
        <v>10</v>
      </c>
      <c r="F29" s="77">
        <v>8.5244801999999993</v>
      </c>
      <c r="G29" s="31">
        <v>2</v>
      </c>
      <c r="H29" s="150">
        <f t="shared" si="0"/>
        <v>4.2557771714687217E-3</v>
      </c>
      <c r="I29" s="150">
        <f t="shared" si="1"/>
        <v>6.2823377293109691E-3</v>
      </c>
      <c r="J29" s="151">
        <f>H29*'COVID-19'!D28*Hospital!$AI$3/1000</f>
        <v>543.66789372225298</v>
      </c>
      <c r="K29" s="152">
        <f>I29*'COVID-19'!D28*Hospital!$AI$3/1000</f>
        <v>802.55736692332573</v>
      </c>
      <c r="L29" s="153">
        <f t="shared" si="2"/>
        <v>443.14370017300843</v>
      </c>
      <c r="M29" s="153">
        <f t="shared" si="3"/>
        <v>654.16450977920283</v>
      </c>
      <c r="N29" s="153">
        <f t="shared" si="4"/>
        <v>93.456510930855288</v>
      </c>
      <c r="O29" s="153">
        <f t="shared" si="5"/>
        <v>137.9596113741197</v>
      </c>
      <c r="P29" s="153">
        <f t="shared" si="6"/>
        <v>7.0676826183892887</v>
      </c>
      <c r="Q29" s="153">
        <f t="shared" si="7"/>
        <v>10.433245770003234</v>
      </c>
    </row>
    <row r="30" spans="1:19" ht="15">
      <c r="A30" s="2" t="s">
        <v>47</v>
      </c>
      <c r="B30" s="72">
        <v>7.0000000000000001E-3</v>
      </c>
      <c r="C30" s="146">
        <f>B30/100*$T$4*1000000000*$T$8/Hospital!$AI$3/'COVID-19'!D29</f>
        <v>23.688557375286972</v>
      </c>
      <c r="D30" s="146">
        <f>B30/100*$T$4*1000000000*$T$9/Hospital!$AI$3/'COVID-19'!D29</f>
        <v>34.968822792090286</v>
      </c>
      <c r="E30" s="149">
        <v>10</v>
      </c>
      <c r="F30" s="77">
        <v>4.15284E-2</v>
      </c>
      <c r="G30" s="31">
        <v>2</v>
      </c>
      <c r="H30" s="150">
        <f t="shared" si="0"/>
        <v>4.8360862636677805E-2</v>
      </c>
      <c r="I30" s="150">
        <f t="shared" si="1"/>
        <v>7.1389844844619604E-2</v>
      </c>
      <c r="J30" s="151">
        <f>H30*'COVID-19'!D29*Hospital!$AI$3/1000</f>
        <v>0.8788347295306812</v>
      </c>
      <c r="K30" s="152">
        <f>I30*'COVID-19'!D29*Hospital!$AI$3/1000</f>
        <v>1.2973274578786245</v>
      </c>
      <c r="L30" s="153">
        <f t="shared" si="2"/>
        <v>0.71633818804045835</v>
      </c>
      <c r="M30" s="153">
        <f t="shared" si="3"/>
        <v>1.0574516109168668</v>
      </c>
      <c r="N30" s="153">
        <f t="shared" si="4"/>
        <v>0.15107169000632412</v>
      </c>
      <c r="O30" s="153">
        <f t="shared" si="5"/>
        <v>0.22301059000933557</v>
      </c>
      <c r="P30" s="153">
        <f t="shared" si="6"/>
        <v>1.1424851483898857E-2</v>
      </c>
      <c r="Q30" s="153">
        <f t="shared" si="7"/>
        <v>1.6865256952422119E-2</v>
      </c>
    </row>
    <row r="31" spans="1:19" ht="15">
      <c r="A31" s="2" t="s">
        <v>48</v>
      </c>
      <c r="B31" s="72">
        <v>0</v>
      </c>
      <c r="C31" s="146">
        <f>B31/100*$T$4*1000000000*$T$8/Hospital!$AI$3/'COVID-19'!D30</f>
        <v>0</v>
      </c>
      <c r="D31" s="146">
        <f>B31/100*$T$4*1000000000*$T$9/Hospital!$AI$3/'COVID-19'!D30</f>
        <v>0</v>
      </c>
      <c r="E31" s="108">
        <v>10</v>
      </c>
      <c r="F31" s="77">
        <v>0.76914389999999999</v>
      </c>
      <c r="G31" s="31">
        <v>2</v>
      </c>
      <c r="H31" s="150">
        <f t="shared" si="0"/>
        <v>0</v>
      </c>
      <c r="I31" s="150">
        <f t="shared" si="1"/>
        <v>0</v>
      </c>
      <c r="J31" s="151">
        <f>H31*'COVID-19'!D30*Hospital!$AI$3/1000</f>
        <v>0</v>
      </c>
      <c r="K31" s="152">
        <f>I31*'COVID-19'!D30*Hospital!$AI$3/1000</f>
        <v>0</v>
      </c>
      <c r="L31" s="153">
        <f t="shared" si="2"/>
        <v>0</v>
      </c>
      <c r="M31" s="153">
        <f t="shared" si="3"/>
        <v>0</v>
      </c>
      <c r="N31" s="153">
        <f t="shared" si="4"/>
        <v>0</v>
      </c>
      <c r="O31" s="153">
        <f t="shared" si="5"/>
        <v>0</v>
      </c>
      <c r="P31" s="153">
        <f t="shared" si="6"/>
        <v>0</v>
      </c>
      <c r="Q31" s="153">
        <f t="shared" si="7"/>
        <v>0</v>
      </c>
    </row>
    <row r="32" spans="1:19" ht="15">
      <c r="A32" s="2" t="s">
        <v>49</v>
      </c>
      <c r="B32" s="72">
        <v>0</v>
      </c>
      <c r="C32" s="146">
        <f>B32/100*$T$4*1000000000*$T$8/Hospital!$AI$3/'COVID-19'!D31</f>
        <v>0</v>
      </c>
      <c r="D32" s="146">
        <f>B32/100*$T$4*1000000000*$T$9/Hospital!$AI$3/'COVID-19'!D31</f>
        <v>0</v>
      </c>
      <c r="E32" s="108">
        <v>19</v>
      </c>
      <c r="F32" s="77">
        <v>31.474274000000001</v>
      </c>
      <c r="G32" s="31">
        <v>2</v>
      </c>
      <c r="H32" s="150">
        <f t="shared" si="0"/>
        <v>0</v>
      </c>
      <c r="I32" s="150">
        <f t="shared" si="1"/>
        <v>0</v>
      </c>
      <c r="J32" s="151">
        <f>H32*'COVID-19'!D31*Hospital!$AI$3/1000</f>
        <v>0</v>
      </c>
      <c r="K32" s="152">
        <f>I32*'COVID-19'!D31*Hospital!$AI$3/1000</f>
        <v>0</v>
      </c>
      <c r="L32" s="153">
        <f t="shared" si="2"/>
        <v>0</v>
      </c>
      <c r="M32" s="153">
        <f t="shared" si="3"/>
        <v>0</v>
      </c>
      <c r="N32" s="153">
        <f t="shared" si="4"/>
        <v>0</v>
      </c>
      <c r="O32" s="153">
        <f t="shared" si="5"/>
        <v>0</v>
      </c>
      <c r="P32" s="153">
        <f t="shared" si="6"/>
        <v>0</v>
      </c>
      <c r="Q32" s="153">
        <f t="shared" si="7"/>
        <v>0</v>
      </c>
    </row>
    <row r="33" spans="1:17" ht="15">
      <c r="A33" s="2" t="s">
        <v>50</v>
      </c>
      <c r="B33" s="72">
        <v>0</v>
      </c>
      <c r="C33" s="146">
        <f>B33/100*$T$4*1000000000*$T$8/Hospital!$AI$3/'COVID-19'!D32</f>
        <v>0</v>
      </c>
      <c r="D33" s="146">
        <f>B33/100*$T$4*1000000000*$T$9/Hospital!$AI$3/'COVID-19'!D32</f>
        <v>0</v>
      </c>
      <c r="E33" s="108">
        <v>10</v>
      </c>
      <c r="F33" s="82">
        <v>82.182096928571454</v>
      </c>
      <c r="G33" s="31">
        <v>2</v>
      </c>
      <c r="H33" s="150">
        <f t="shared" si="0"/>
        <v>0</v>
      </c>
      <c r="I33" s="150">
        <f t="shared" si="1"/>
        <v>0</v>
      </c>
      <c r="J33" s="151">
        <f>H33*'COVID-19'!D32*Hospital!$AI$3/1000</f>
        <v>0</v>
      </c>
      <c r="K33" s="152">
        <f>I33*'COVID-19'!D32*Hospital!$AI$3/1000</f>
        <v>0</v>
      </c>
      <c r="L33" s="153">
        <f t="shared" si="2"/>
        <v>0</v>
      </c>
      <c r="M33" s="153">
        <f t="shared" si="3"/>
        <v>0</v>
      </c>
      <c r="N33" s="153">
        <f t="shared" si="4"/>
        <v>0</v>
      </c>
      <c r="O33" s="153">
        <f t="shared" si="5"/>
        <v>0</v>
      </c>
      <c r="P33" s="153">
        <f t="shared" si="6"/>
        <v>0</v>
      </c>
      <c r="Q33" s="153">
        <f t="shared" si="7"/>
        <v>0</v>
      </c>
    </row>
    <row r="34" spans="1:17" ht="15">
      <c r="A34" s="2" t="s">
        <v>51</v>
      </c>
      <c r="B34" s="72">
        <v>0</v>
      </c>
      <c r="C34" s="146">
        <f>B34/100*$T$4*1000000000*$T$8/Hospital!$AI$3/'COVID-19'!D33</f>
        <v>0</v>
      </c>
      <c r="D34" s="146">
        <f>B34/100*$T$4*1000000000*$T$9/Hospital!$AI$3/'COVID-19'!D33</f>
        <v>0</v>
      </c>
      <c r="E34" s="108">
        <v>10</v>
      </c>
      <c r="F34" s="82">
        <v>82.182096928571454</v>
      </c>
      <c r="G34" s="31">
        <v>2</v>
      </c>
      <c r="H34" s="150">
        <f t="shared" si="0"/>
        <v>0</v>
      </c>
      <c r="I34" s="150">
        <f t="shared" si="1"/>
        <v>0</v>
      </c>
      <c r="J34" s="151">
        <f>H34*'COVID-19'!D33*Hospital!$AI$3/1000</f>
        <v>0</v>
      </c>
      <c r="K34" s="152">
        <f>I34*'COVID-19'!D33*Hospital!$AI$3/1000</f>
        <v>0</v>
      </c>
      <c r="L34" s="153">
        <f t="shared" si="2"/>
        <v>0</v>
      </c>
      <c r="M34" s="153">
        <f t="shared" si="3"/>
        <v>0</v>
      </c>
      <c r="N34" s="153">
        <f t="shared" si="4"/>
        <v>0</v>
      </c>
      <c r="O34" s="153">
        <f t="shared" si="5"/>
        <v>0</v>
      </c>
      <c r="P34" s="153">
        <f t="shared" si="6"/>
        <v>0</v>
      </c>
      <c r="Q34" s="153">
        <f t="shared" si="7"/>
        <v>0</v>
      </c>
    </row>
    <row r="35" spans="1:17" ht="15">
      <c r="A35" s="2" t="s">
        <v>52</v>
      </c>
      <c r="B35" s="72">
        <v>0</v>
      </c>
      <c r="C35" s="146">
        <f>B35/100*$T$4*1000000000*$T$8/Hospital!$AI$3/'COVID-19'!D34</f>
        <v>0</v>
      </c>
      <c r="D35" s="146">
        <f>B35/100*$T$4*1000000000*$T$9/Hospital!$AI$3/'COVID-19'!D34</f>
        <v>0</v>
      </c>
      <c r="E35" s="108">
        <v>10</v>
      </c>
      <c r="F35" s="79">
        <v>73.731655700000005</v>
      </c>
      <c r="G35" s="31">
        <v>2</v>
      </c>
      <c r="H35" s="150">
        <f t="shared" si="0"/>
        <v>0</v>
      </c>
      <c r="I35" s="150">
        <f t="shared" si="1"/>
        <v>0</v>
      </c>
      <c r="J35" s="151">
        <f>H35*'COVID-19'!D34*Hospital!$AI$3/1000</f>
        <v>0</v>
      </c>
      <c r="K35" s="152">
        <f>I35*'COVID-19'!D34*Hospital!$AI$3/1000</f>
        <v>0</v>
      </c>
      <c r="L35" s="153">
        <f t="shared" si="2"/>
        <v>0</v>
      </c>
      <c r="M35" s="153">
        <f t="shared" si="3"/>
        <v>0</v>
      </c>
      <c r="N35" s="153">
        <f t="shared" si="4"/>
        <v>0</v>
      </c>
      <c r="O35" s="153">
        <f t="shared" si="5"/>
        <v>0</v>
      </c>
      <c r="P35" s="153">
        <f t="shared" si="6"/>
        <v>0</v>
      </c>
      <c r="Q35" s="153">
        <f t="shared" si="7"/>
        <v>0</v>
      </c>
    </row>
    <row r="36" spans="1:17" ht="15">
      <c r="A36" s="2" t="s">
        <v>53</v>
      </c>
      <c r="B36" s="72">
        <v>0</v>
      </c>
      <c r="C36" s="146">
        <f>B36/100*$T$4*1000000000*$T$8/Hospital!$AI$3/'COVID-19'!D35</f>
        <v>0</v>
      </c>
      <c r="D36" s="146">
        <f>B36/100*$T$4*1000000000*$T$9/Hospital!$AI$3/'COVID-19'!D35</f>
        <v>0</v>
      </c>
      <c r="E36" s="108">
        <v>10</v>
      </c>
      <c r="F36" s="77">
        <v>86.977749900000006</v>
      </c>
      <c r="G36" s="31">
        <v>2</v>
      </c>
      <c r="H36" s="150">
        <f t="shared" si="0"/>
        <v>0</v>
      </c>
      <c r="I36" s="150">
        <f t="shared" si="1"/>
        <v>0</v>
      </c>
      <c r="J36" s="151">
        <f>H36*'COVID-19'!D35*Hospital!$AI$3/1000</f>
        <v>0</v>
      </c>
      <c r="K36" s="152">
        <f>I36*'COVID-19'!D35*Hospital!$AI$3/1000</f>
        <v>0</v>
      </c>
      <c r="L36" s="153">
        <f t="shared" si="2"/>
        <v>0</v>
      </c>
      <c r="M36" s="153">
        <f t="shared" si="3"/>
        <v>0</v>
      </c>
      <c r="N36" s="153">
        <f t="shared" si="4"/>
        <v>0</v>
      </c>
      <c r="O36" s="153">
        <f t="shared" si="5"/>
        <v>0</v>
      </c>
      <c r="P36" s="153">
        <f t="shared" si="6"/>
        <v>0</v>
      </c>
      <c r="Q36" s="153">
        <f t="shared" si="7"/>
        <v>0</v>
      </c>
    </row>
    <row r="37" spans="1:17" ht="15">
      <c r="A37" s="2" t="s">
        <v>54</v>
      </c>
      <c r="B37" s="72">
        <v>0</v>
      </c>
      <c r="C37" s="146">
        <f>B37/100*$T$4*1000000000*$T$8/Hospital!$AI$3/'COVID-19'!D36</f>
        <v>0</v>
      </c>
      <c r="D37" s="146">
        <f>B37/100*$T$4*1000000000*$T$9/Hospital!$AI$3/'COVID-19'!D36</f>
        <v>0</v>
      </c>
      <c r="E37" s="108">
        <v>10</v>
      </c>
      <c r="F37" s="77">
        <v>81.416409099999996</v>
      </c>
      <c r="G37" s="31">
        <v>2</v>
      </c>
      <c r="H37" s="150">
        <f t="shared" si="0"/>
        <v>0</v>
      </c>
      <c r="I37" s="150">
        <f t="shared" si="1"/>
        <v>0</v>
      </c>
      <c r="J37" s="151">
        <f>H37*'COVID-19'!D36*Hospital!$AI$3/1000</f>
        <v>0</v>
      </c>
      <c r="K37" s="152">
        <f>I37*'COVID-19'!D36*Hospital!$AI$3/1000</f>
        <v>0</v>
      </c>
      <c r="L37" s="153">
        <f t="shared" si="2"/>
        <v>0</v>
      </c>
      <c r="M37" s="153">
        <f t="shared" si="3"/>
        <v>0</v>
      </c>
      <c r="N37" s="153">
        <f t="shared" si="4"/>
        <v>0</v>
      </c>
      <c r="O37" s="153">
        <f t="shared" si="5"/>
        <v>0</v>
      </c>
      <c r="P37" s="153">
        <f t="shared" si="6"/>
        <v>0</v>
      </c>
      <c r="Q37" s="153">
        <f t="shared" si="7"/>
        <v>0</v>
      </c>
    </row>
    <row r="38" spans="1:17" ht="15">
      <c r="A38" s="2" t="s">
        <v>55</v>
      </c>
      <c r="B38" s="72">
        <v>1.26</v>
      </c>
      <c r="C38" s="146">
        <f>B38/100*$T$4*1000000000*$T$8/Hospital!$AI$3/'COVID-19'!D37</f>
        <v>3.4160412104739901</v>
      </c>
      <c r="D38" s="146">
        <f>B38/100*$T$4*1000000000*$T$9/Hospital!$AI$3/'COVID-19'!D37</f>
        <v>5.0427275011758894</v>
      </c>
      <c r="E38" s="149">
        <v>10</v>
      </c>
      <c r="F38" s="77">
        <v>1.1700000000000001E-9</v>
      </c>
      <c r="G38" s="31">
        <v>2</v>
      </c>
      <c r="H38" s="150">
        <f t="shared" si="0"/>
        <v>6.8320824249447493E-3</v>
      </c>
      <c r="I38" s="150">
        <f t="shared" si="1"/>
        <v>1.0085455008251771E-2</v>
      </c>
      <c r="J38" s="151">
        <f>H38*'COVID-19'!D37*Hospital!$AI$3/1000</f>
        <v>154.97237403904248</v>
      </c>
      <c r="K38" s="152">
        <f>I38*'COVID-19'!D37*Hospital!$AI$3/1000</f>
        <v>228.76874262906264</v>
      </c>
      <c r="L38" s="153">
        <f t="shared" si="2"/>
        <v>126.31798207922353</v>
      </c>
      <c r="M38" s="153">
        <f t="shared" si="3"/>
        <v>186.469402116949</v>
      </c>
      <c r="N38" s="153">
        <f t="shared" si="4"/>
        <v>26.639751097311404</v>
      </c>
      <c r="O38" s="153">
        <f t="shared" si="5"/>
        <v>39.32534685793587</v>
      </c>
      <c r="P38" s="153">
        <f t="shared" si="6"/>
        <v>2.0146408625075525</v>
      </c>
      <c r="Q38" s="153">
        <f t="shared" si="7"/>
        <v>2.9739936541778142</v>
      </c>
    </row>
    <row r="39" spans="1:17" ht="15">
      <c r="A39" s="2" t="s">
        <v>56</v>
      </c>
      <c r="B39" s="72">
        <v>0</v>
      </c>
      <c r="C39" s="146">
        <f>B39/100*$T$4*1000000000*$T$8/Hospital!$AI$3/'COVID-19'!D38</f>
        <v>0</v>
      </c>
      <c r="D39" s="146">
        <f>B39/100*$T$4*1000000000*$T$9/Hospital!$AI$3/'COVID-19'!D38</f>
        <v>0</v>
      </c>
      <c r="E39" s="108">
        <v>19</v>
      </c>
      <c r="F39" s="77">
        <v>1.1199999999999999E-3</v>
      </c>
      <c r="G39" s="31">
        <v>2</v>
      </c>
      <c r="H39" s="150">
        <f t="shared" si="0"/>
        <v>0</v>
      </c>
      <c r="I39" s="150">
        <f t="shared" si="1"/>
        <v>0</v>
      </c>
      <c r="J39" s="151">
        <f>H39*'COVID-19'!D38*Hospital!$AI$3/1000</f>
        <v>0</v>
      </c>
      <c r="K39" s="152">
        <f>I39*'COVID-19'!D38*Hospital!$AI$3/1000</f>
        <v>0</v>
      </c>
      <c r="L39" s="153">
        <f t="shared" si="2"/>
        <v>0</v>
      </c>
      <c r="M39" s="153">
        <f t="shared" si="3"/>
        <v>0</v>
      </c>
      <c r="N39" s="153">
        <f t="shared" si="4"/>
        <v>0</v>
      </c>
      <c r="O39" s="153">
        <f t="shared" si="5"/>
        <v>0</v>
      </c>
      <c r="P39" s="153">
        <f t="shared" si="6"/>
        <v>0</v>
      </c>
      <c r="Q39" s="153">
        <f t="shared" si="7"/>
        <v>0</v>
      </c>
    </row>
    <row r="40" spans="1:17" ht="15">
      <c r="A40" s="2" t="s">
        <v>57</v>
      </c>
      <c r="B40" s="72">
        <v>0</v>
      </c>
      <c r="C40" s="146">
        <f>B40/100*$T$4*1000000000*$T$8/Hospital!$AI$3/'COVID-19'!D39</f>
        <v>0</v>
      </c>
      <c r="D40" s="146">
        <f>B40/100*$T$4*1000000000*$T$9/Hospital!$AI$3/'COVID-19'!D39</f>
        <v>0</v>
      </c>
      <c r="E40" s="108">
        <v>10</v>
      </c>
      <c r="F40" s="82">
        <v>82.182096928571454</v>
      </c>
      <c r="G40" s="31">
        <v>2</v>
      </c>
      <c r="H40" s="150">
        <f t="shared" si="0"/>
        <v>0</v>
      </c>
      <c r="I40" s="150">
        <f t="shared" si="1"/>
        <v>0</v>
      </c>
      <c r="J40" s="151">
        <f>H40*'COVID-19'!D39*Hospital!$AI$3/1000</f>
        <v>0</v>
      </c>
      <c r="K40" s="152">
        <f>I40*'COVID-19'!D39*Hospital!$AI$3/1000</f>
        <v>0</v>
      </c>
      <c r="L40" s="153">
        <f t="shared" si="2"/>
        <v>0</v>
      </c>
      <c r="M40" s="153">
        <f t="shared" si="3"/>
        <v>0</v>
      </c>
      <c r="N40" s="153">
        <f t="shared" si="4"/>
        <v>0</v>
      </c>
      <c r="O40" s="153">
        <f t="shared" si="5"/>
        <v>0</v>
      </c>
      <c r="P40" s="153">
        <f t="shared" si="6"/>
        <v>0</v>
      </c>
      <c r="Q40" s="153">
        <f t="shared" si="7"/>
        <v>0</v>
      </c>
    </row>
    <row r="41" spans="1:17" ht="15">
      <c r="A41" s="2" t="s">
        <v>58</v>
      </c>
      <c r="B41" s="72">
        <v>0</v>
      </c>
      <c r="C41" s="146">
        <f>B41/100*$T$4*1000000000*$T$8/Hospital!$AI$3/'COVID-19'!D40</f>
        <v>0</v>
      </c>
      <c r="D41" s="146">
        <f>B41/100*$T$4*1000000000*$T$9/Hospital!$AI$3/'COVID-19'!D40</f>
        <v>0</v>
      </c>
      <c r="E41" s="108">
        <v>10</v>
      </c>
      <c r="F41" s="82">
        <v>82.182096928571454</v>
      </c>
      <c r="G41" s="31">
        <v>2</v>
      </c>
      <c r="H41" s="150">
        <f t="shared" si="0"/>
        <v>0</v>
      </c>
      <c r="I41" s="150">
        <f t="shared" si="1"/>
        <v>0</v>
      </c>
      <c r="J41" s="151">
        <f>H41*'COVID-19'!D40*Hospital!$AI$3/1000</f>
        <v>0</v>
      </c>
      <c r="K41" s="152">
        <f>I41*'COVID-19'!D40*Hospital!$AI$3/1000</f>
        <v>0</v>
      </c>
      <c r="L41" s="153">
        <f t="shared" si="2"/>
        <v>0</v>
      </c>
      <c r="M41" s="153">
        <f t="shared" si="3"/>
        <v>0</v>
      </c>
      <c r="N41" s="153">
        <f t="shared" si="4"/>
        <v>0</v>
      </c>
      <c r="O41" s="153">
        <f t="shared" si="5"/>
        <v>0</v>
      </c>
      <c r="P41" s="153">
        <f t="shared" si="6"/>
        <v>0</v>
      </c>
      <c r="Q41" s="153">
        <f t="shared" si="7"/>
        <v>0</v>
      </c>
    </row>
    <row r="42" spans="1:17" ht="15">
      <c r="A42" s="2" t="s">
        <v>59</v>
      </c>
      <c r="B42" s="72">
        <v>7.0000000000000001E-3</v>
      </c>
      <c r="C42" s="146">
        <f>B42/100*$T$4*1000000000*$T$8/Hospital!$AI$3/'COVID-19'!D41</f>
        <v>3.74692968337264E-2</v>
      </c>
      <c r="D42" s="146">
        <f>B42/100*$T$4*1000000000*$T$9/Hospital!$AI$3/'COVID-19'!D41</f>
        <v>5.5311819135500873E-2</v>
      </c>
      <c r="E42" s="149">
        <v>10</v>
      </c>
      <c r="F42" s="77">
        <v>6.9650087999999997</v>
      </c>
      <c r="G42" s="31">
        <v>2</v>
      </c>
      <c r="H42" s="150">
        <f t="shared" si="0"/>
        <v>3.3591257584416934E-4</v>
      </c>
      <c r="I42" s="150">
        <f t="shared" si="1"/>
        <v>4.9587094529377374E-4</v>
      </c>
      <c r="J42" s="151">
        <f>H42*'COVID-19'!D41*Hospital!$AI$3/1000</f>
        <v>3.859246378344861</v>
      </c>
      <c r="K42" s="152">
        <f>I42*'COVID-19'!D41*Hospital!$AI$3/1000</f>
        <v>5.6969827489852705</v>
      </c>
      <c r="L42" s="153">
        <f t="shared" si="2"/>
        <v>3.1456717229888964</v>
      </c>
      <c r="M42" s="153">
        <f t="shared" si="3"/>
        <v>4.6436106386978944</v>
      </c>
      <c r="N42" s="153">
        <f t="shared" si="4"/>
        <v>0.66340445243748158</v>
      </c>
      <c r="O42" s="153">
        <f t="shared" si="5"/>
        <v>0.97931133455056807</v>
      </c>
      <c r="P42" s="153">
        <f t="shared" si="6"/>
        <v>5.0170202918483196E-2</v>
      </c>
      <c r="Q42" s="153">
        <f t="shared" si="7"/>
        <v>7.4060775736808526E-2</v>
      </c>
    </row>
    <row r="43" spans="1:17" ht="15">
      <c r="A43" s="2" t="s">
        <v>60</v>
      </c>
      <c r="B43" s="109">
        <v>58.01</v>
      </c>
      <c r="C43" s="146">
        <f>B43/100*$T$4*1000000000*$T$8/Hospital!$AI$3/'COVID-19'!D42</f>
        <v>4.1240473182466646</v>
      </c>
      <c r="D43" s="146">
        <f>B43/100*$T$4*1000000000*$T$9/Hospital!$AI$3/'COVID-19'!D42</f>
        <v>6.0878793745546007</v>
      </c>
      <c r="E43" s="108">
        <v>10</v>
      </c>
      <c r="F43" s="77">
        <v>74.3092106</v>
      </c>
      <c r="G43" s="31">
        <v>2</v>
      </c>
      <c r="H43" s="150">
        <f t="shared" si="0"/>
        <v>0.31470279533244994</v>
      </c>
      <c r="I43" s="150">
        <f t="shared" si="1"/>
        <v>0.46456126930028324</v>
      </c>
      <c r="J43" s="151">
        <f>H43*'COVID-19'!D42*Hospital!$AI$3/1000</f>
        <v>272228.48825481709</v>
      </c>
      <c r="K43" s="152">
        <f>I43*'COVID-19'!D42*Hospital!$AI$3/1000</f>
        <v>401861.10170949192</v>
      </c>
      <c r="L43" s="153">
        <f t="shared" si="2"/>
        <v>221893.4407765014</v>
      </c>
      <c r="M43" s="153">
        <f t="shared" si="3"/>
        <v>327556.98400340689</v>
      </c>
      <c r="N43" s="153">
        <f t="shared" si="4"/>
        <v>46796.077131003054</v>
      </c>
      <c r="O43" s="153">
        <f t="shared" si="5"/>
        <v>69079.923383861664</v>
      </c>
      <c r="P43" s="153">
        <f t="shared" si="6"/>
        <v>3538.9703473126224</v>
      </c>
      <c r="Q43" s="153">
        <f t="shared" si="7"/>
        <v>5224.1943222233949</v>
      </c>
    </row>
    <row r="44" spans="1:17" ht="15">
      <c r="A44" s="2" t="s">
        <v>61</v>
      </c>
      <c r="B44" s="72">
        <v>7.0000000000000001E-3</v>
      </c>
      <c r="C44" s="146">
        <f>B44/100*$T$4*1000000000*$T$8/Hospital!$AI$3/'COVID-19'!D43</f>
        <v>1.407685361066704E-2</v>
      </c>
      <c r="D44" s="146">
        <f>B44/100*$T$4*1000000000*$T$9/Hospital!$AI$3/'COVID-19'!D43</f>
        <v>2.0780117234794199E-2</v>
      </c>
      <c r="E44" s="149">
        <v>10</v>
      </c>
      <c r="F44" s="77">
        <v>21.484702299999999</v>
      </c>
      <c r="G44" s="31">
        <v>2</v>
      </c>
      <c r="H44" s="150">
        <f t="shared" si="0"/>
        <v>3.3059071636719551E-4</v>
      </c>
      <c r="I44" s="150">
        <f t="shared" si="1"/>
        <v>4.8801486701824094E-4</v>
      </c>
      <c r="J44" s="151">
        <f>H44*'COVID-19'!D43*Hospital!$AI$3/1000</f>
        <v>10.109666852505736</v>
      </c>
      <c r="K44" s="152">
        <f>I44*'COVID-19'!D43*Hospital!$AI$3/1000</f>
        <v>14.92379392512751</v>
      </c>
      <c r="L44" s="153">
        <f t="shared" si="2"/>
        <v>8.2403894514774265</v>
      </c>
      <c r="M44" s="153">
        <f t="shared" si="3"/>
        <v>12.164384428371434</v>
      </c>
      <c r="N44" s="153">
        <f t="shared" si="4"/>
        <v>1.7378517319457361</v>
      </c>
      <c r="O44" s="153">
        <f t="shared" si="5"/>
        <v>2.5654001757294189</v>
      </c>
      <c r="P44" s="153">
        <f t="shared" si="6"/>
        <v>0.13142566908257458</v>
      </c>
      <c r="Q44" s="153">
        <f t="shared" si="7"/>
        <v>0.19400932102665763</v>
      </c>
    </row>
    <row r="45" spans="1:17" ht="15">
      <c r="A45" s="2" t="s">
        <v>62</v>
      </c>
      <c r="B45" s="72">
        <v>0</v>
      </c>
      <c r="C45" s="146">
        <f>B45/100*$T$4*1000000000*$T$8/Hospital!$AI$3/'COVID-19'!D44</f>
        <v>0</v>
      </c>
      <c r="D45" s="146">
        <f>B45/100*$T$4*1000000000*$T$9/Hospital!$AI$3/'COVID-19'!D44</f>
        <v>0</v>
      </c>
      <c r="E45" s="108">
        <v>10</v>
      </c>
      <c r="F45" s="77">
        <v>82.87306559999999</v>
      </c>
      <c r="G45" s="31">
        <v>2</v>
      </c>
      <c r="H45" s="150">
        <f t="shared" si="0"/>
        <v>0</v>
      </c>
      <c r="I45" s="150">
        <f t="shared" si="1"/>
        <v>0</v>
      </c>
      <c r="J45" s="151">
        <f>H45*'COVID-19'!D44*Hospital!$AI$3/1000</f>
        <v>0</v>
      </c>
      <c r="K45" s="152">
        <f>I45*'COVID-19'!D44*Hospital!$AI$3/1000</f>
        <v>0</v>
      </c>
      <c r="L45" s="153">
        <f t="shared" si="2"/>
        <v>0</v>
      </c>
      <c r="M45" s="153">
        <f t="shared" si="3"/>
        <v>0</v>
      </c>
      <c r="N45" s="153">
        <f t="shared" si="4"/>
        <v>0</v>
      </c>
      <c r="O45" s="153">
        <f t="shared" si="5"/>
        <v>0</v>
      </c>
      <c r="P45" s="153">
        <f t="shared" si="6"/>
        <v>0</v>
      </c>
      <c r="Q45" s="153">
        <f t="shared" si="7"/>
        <v>0</v>
      </c>
    </row>
    <row r="46" spans="1:17" ht="15">
      <c r="A46" s="14" t="s">
        <v>64</v>
      </c>
      <c r="B46" s="72">
        <v>7.0000000000000001E-3</v>
      </c>
      <c r="C46" s="146">
        <f>B46/100*$T$4*1000000000*$T$8/Hospital!$AI$3/'COVID-19'!D45</f>
        <v>0.14060755400380756</v>
      </c>
      <c r="D46" s="146">
        <f>B46/100*$T$4*1000000000*$T$9/Hospital!$AI$3/'COVID-19'!D45</f>
        <v>0.20756353210085876</v>
      </c>
      <c r="E46" s="149">
        <v>10</v>
      </c>
      <c r="F46" s="77">
        <v>16.047272800000002</v>
      </c>
      <c r="G46" s="31">
        <v>2</v>
      </c>
      <c r="H46" s="150">
        <f t="shared" si="0"/>
        <v>2.5375828848474471E-3</v>
      </c>
      <c r="I46" s="150">
        <f t="shared" si="1"/>
        <v>3.7459556871557555E-3</v>
      </c>
      <c r="J46" s="151">
        <f>H46*'COVID-19'!D45*Hospital!$AI$3/1000</f>
        <v>7.768968636416921</v>
      </c>
      <c r="K46" s="152">
        <f>I46*'COVID-19'!D45*Hospital!$AI$3/1000</f>
        <v>11.468477510901172</v>
      </c>
      <c r="L46" s="153">
        <f t="shared" si="2"/>
        <v>6.3324863355434333</v>
      </c>
      <c r="M46" s="153">
        <f t="shared" si="3"/>
        <v>9.3479560191355464</v>
      </c>
      <c r="N46" s="153">
        <f t="shared" si="4"/>
        <v>1.3354857086000689</v>
      </c>
      <c r="O46" s="153">
        <f t="shared" si="5"/>
        <v>1.9714312841239114</v>
      </c>
      <c r="P46" s="153">
        <f t="shared" si="6"/>
        <v>0.10099659227341999</v>
      </c>
      <c r="Q46" s="153">
        <f t="shared" si="7"/>
        <v>0.14909020764171524</v>
      </c>
    </row>
    <row r="47" spans="1:17" ht="15">
      <c r="A47" s="14" t="s">
        <v>65</v>
      </c>
      <c r="B47" s="72">
        <v>0</v>
      </c>
      <c r="C47" s="146">
        <f>B47/100*$T$4*1000000000*$T$8/Hospital!$AI$3/'COVID-19'!D46</f>
        <v>0</v>
      </c>
      <c r="D47" s="146">
        <f>B47/100*$T$4*1000000000*$T$9/Hospital!$AI$3/'COVID-19'!D46</f>
        <v>0</v>
      </c>
      <c r="E47" s="108">
        <v>10</v>
      </c>
      <c r="F47" s="66" t="s">
        <v>149</v>
      </c>
      <c r="G47" s="31">
        <v>2</v>
      </c>
      <c r="H47" s="78" t="s">
        <v>149</v>
      </c>
      <c r="I47" s="78" t="s">
        <v>149</v>
      </c>
      <c r="J47" s="78" t="s">
        <v>149</v>
      </c>
      <c r="K47" s="78" t="s">
        <v>149</v>
      </c>
      <c r="L47" s="78" t="s">
        <v>149</v>
      </c>
      <c r="M47" s="78" t="s">
        <v>149</v>
      </c>
      <c r="N47" s="78" t="s">
        <v>149</v>
      </c>
      <c r="O47" s="78" t="s">
        <v>149</v>
      </c>
      <c r="P47" s="78" t="s">
        <v>149</v>
      </c>
      <c r="Q47" s="78" t="s">
        <v>149</v>
      </c>
    </row>
    <row r="48" spans="1:17" ht="15">
      <c r="A48" s="2" t="s">
        <v>66</v>
      </c>
      <c r="B48" s="72">
        <v>0</v>
      </c>
      <c r="C48" s="146">
        <f>B48/100*$T$4*1000000000*$T$8/Hospital!$AI$3/'COVID-19'!D47</f>
        <v>0</v>
      </c>
      <c r="D48" s="146">
        <f>B48/100*$T$4*1000000000*$T$9/Hospital!$AI$3/'COVID-19'!D47</f>
        <v>0</v>
      </c>
      <c r="E48" s="108">
        <v>19</v>
      </c>
      <c r="F48" s="77">
        <v>9.2121835999999995</v>
      </c>
      <c r="G48" s="31">
        <v>2</v>
      </c>
      <c r="H48" s="150">
        <f t="shared" si="0"/>
        <v>0</v>
      </c>
      <c r="I48" s="150">
        <f t="shared" si="1"/>
        <v>0</v>
      </c>
      <c r="J48" s="151">
        <f>H48*'COVID-19'!D47*Hospital!$AI$3/1000</f>
        <v>0</v>
      </c>
      <c r="K48" s="152">
        <f>I48*'COVID-19'!D47*Hospital!$AI$3/1000</f>
        <v>0</v>
      </c>
      <c r="L48" s="153">
        <f t="shared" si="2"/>
        <v>0</v>
      </c>
      <c r="M48" s="153">
        <f t="shared" si="3"/>
        <v>0</v>
      </c>
      <c r="N48" s="153">
        <f t="shared" si="4"/>
        <v>0</v>
      </c>
      <c r="O48" s="153">
        <f t="shared" si="5"/>
        <v>0</v>
      </c>
      <c r="P48" s="153">
        <f t="shared" si="6"/>
        <v>0</v>
      </c>
      <c r="Q48" s="153">
        <f t="shared" si="7"/>
        <v>0</v>
      </c>
    </row>
    <row r="49" spans="1:17" ht="15">
      <c r="A49" s="2" t="s">
        <v>67</v>
      </c>
      <c r="B49" s="72">
        <v>7.0000000000000001E-3</v>
      </c>
      <c r="C49" s="146">
        <f>B49/100*$T$4*1000000000*$T$8/Hospital!$AI$3/'COVID-19'!D48</f>
        <v>6.3237855804112383E-2</v>
      </c>
      <c r="D49" s="146">
        <f>B49/100*$T$4*1000000000*$T$9/Hospital!$AI$3/'COVID-19'!D48</f>
        <v>9.3351120472737303E-2</v>
      </c>
      <c r="E49" s="149">
        <v>10</v>
      </c>
      <c r="F49" s="77">
        <v>22.701092899999999</v>
      </c>
      <c r="G49" s="31">
        <v>2</v>
      </c>
      <c r="H49" s="150">
        <f t="shared" si="0"/>
        <v>1.5620441510141841E-3</v>
      </c>
      <c r="I49" s="150">
        <f t="shared" si="1"/>
        <v>2.3058746991161758E-3</v>
      </c>
      <c r="J49" s="151">
        <f>H49*'COVID-19'!D48*Hospital!$AI$3/1000</f>
        <v>10.633297238423788</v>
      </c>
      <c r="K49" s="152">
        <f>I49*'COVID-19'!D48*Hospital!$AI$3/1000</f>
        <v>15.696772113863682</v>
      </c>
      <c r="L49" s="153">
        <f t="shared" si="2"/>
        <v>8.6672005790392301</v>
      </c>
      <c r="M49" s="153">
        <f t="shared" si="3"/>
        <v>12.794438950010287</v>
      </c>
      <c r="N49" s="153">
        <f t="shared" si="4"/>
        <v>1.8278637952850494</v>
      </c>
      <c r="O49" s="153">
        <f t="shared" si="5"/>
        <v>2.6982751263731672</v>
      </c>
      <c r="P49" s="153">
        <f t="shared" si="6"/>
        <v>0.13823286409950925</v>
      </c>
      <c r="Q49" s="153">
        <f t="shared" si="7"/>
        <v>0.20405803748022788</v>
      </c>
    </row>
    <row r="50" spans="1:17" ht="15">
      <c r="A50" s="2" t="s">
        <v>68</v>
      </c>
      <c r="B50" s="72">
        <v>0</v>
      </c>
      <c r="C50" s="146">
        <f>B50/100*$T$4*1000000000*$T$8/Hospital!$AI$3/'COVID-19'!D49</f>
        <v>0</v>
      </c>
      <c r="D50" s="146">
        <f>B50/100*$T$4*1000000000*$T$9/Hospital!$AI$3/'COVID-19'!D49</f>
        <v>0</v>
      </c>
      <c r="E50" s="108">
        <v>19</v>
      </c>
      <c r="F50" s="77">
        <v>0.39988119999999999</v>
      </c>
      <c r="G50" s="31">
        <v>2</v>
      </c>
      <c r="H50" s="150">
        <f t="shared" si="0"/>
        <v>0</v>
      </c>
      <c r="I50" s="150">
        <f t="shared" si="1"/>
        <v>0</v>
      </c>
      <c r="J50" s="151">
        <f>H50*'COVID-19'!D49*Hospital!$AI$3/1000</f>
        <v>0</v>
      </c>
      <c r="K50" s="152">
        <f>I50*'COVID-19'!D49*Hospital!$AI$3/1000</f>
        <v>0</v>
      </c>
      <c r="L50" s="153">
        <f t="shared" si="2"/>
        <v>0</v>
      </c>
      <c r="M50" s="153">
        <f t="shared" si="3"/>
        <v>0</v>
      </c>
      <c r="N50" s="153">
        <f t="shared" si="4"/>
        <v>0</v>
      </c>
      <c r="O50" s="153">
        <f t="shared" si="5"/>
        <v>0</v>
      </c>
      <c r="P50" s="153">
        <f t="shared" si="6"/>
        <v>0</v>
      </c>
      <c r="Q50" s="153">
        <f t="shared" si="7"/>
        <v>0</v>
      </c>
    </row>
    <row r="51" spans="1:17" ht="15">
      <c r="A51" s="2" t="s">
        <v>69</v>
      </c>
      <c r="B51" s="72">
        <v>0</v>
      </c>
      <c r="C51" s="146">
        <f>B51/100*$T$4*1000000000*$T$8/Hospital!$AI$3/'COVID-19'!D50</f>
        <v>0</v>
      </c>
      <c r="D51" s="146">
        <f>B51/100*$T$4*1000000000*$T$9/Hospital!$AI$3/'COVID-19'!D50</f>
        <v>0</v>
      </c>
      <c r="E51" s="108">
        <v>19</v>
      </c>
      <c r="F51" s="82">
        <v>1.1707407122716054</v>
      </c>
      <c r="G51" s="31">
        <v>2</v>
      </c>
      <c r="H51" s="150">
        <f t="shared" si="0"/>
        <v>0</v>
      </c>
      <c r="I51" s="150">
        <f t="shared" si="1"/>
        <v>0</v>
      </c>
      <c r="J51" s="151">
        <f>H51*'COVID-19'!D50*Hospital!$AI$3/1000</f>
        <v>0</v>
      </c>
      <c r="K51" s="152">
        <f>I51*'COVID-19'!D50*Hospital!$AI$3/1000</f>
        <v>0</v>
      </c>
      <c r="L51" s="153">
        <f t="shared" si="2"/>
        <v>0</v>
      </c>
      <c r="M51" s="153">
        <f t="shared" si="3"/>
        <v>0</v>
      </c>
      <c r="N51" s="153">
        <f t="shared" si="4"/>
        <v>0</v>
      </c>
      <c r="O51" s="153">
        <f t="shared" si="5"/>
        <v>0</v>
      </c>
      <c r="P51" s="153">
        <f t="shared" si="6"/>
        <v>0</v>
      </c>
      <c r="Q51" s="153">
        <f t="shared" si="7"/>
        <v>0</v>
      </c>
    </row>
    <row r="52" spans="1:17" ht="15">
      <c r="A52" s="15" t="s">
        <v>63</v>
      </c>
      <c r="B52" s="72">
        <v>0</v>
      </c>
      <c r="C52" s="146">
        <f>B52/100*$T$4*1000000000*$T$8/Hospital!$AI$3/'COVID-19'!D51</f>
        <v>0</v>
      </c>
      <c r="D52" s="146">
        <f>B52/100*$T$4*1000000000*$T$9/Hospital!$AI$3/'COVID-19'!D51</f>
        <v>0</v>
      </c>
      <c r="E52" s="108">
        <v>10</v>
      </c>
      <c r="F52" s="77">
        <v>76.937411900000001</v>
      </c>
      <c r="G52" s="31">
        <v>2</v>
      </c>
      <c r="H52" s="150">
        <f>C52*E52/100*(F52/100+G52/100)</f>
        <v>0</v>
      </c>
      <c r="I52" s="150">
        <f>D52*E52/100*(F52/100+G52/100)</f>
        <v>0</v>
      </c>
      <c r="J52" s="151">
        <f>H52*'COVID-19'!D51*Hospital!$AI$3/1000</f>
        <v>0</v>
      </c>
      <c r="K52" s="152">
        <f>I52*'COVID-19'!D51*Hospital!$AI$3/1000</f>
        <v>0</v>
      </c>
      <c r="L52" s="153">
        <f>J52*$T$10/100</f>
        <v>0</v>
      </c>
      <c r="M52" s="153">
        <f>K52*$T$10/100</f>
        <v>0</v>
      </c>
      <c r="N52" s="153">
        <f>J52*$T$11/100</f>
        <v>0</v>
      </c>
      <c r="O52" s="153">
        <f>K52*$T$11/100</f>
        <v>0</v>
      </c>
      <c r="P52" s="153">
        <f>J52*$T$12/100</f>
        <v>0</v>
      </c>
      <c r="Q52" s="153">
        <f>K52*$T$12/100</f>
        <v>0</v>
      </c>
    </row>
    <row r="53" spans="1:17" ht="15">
      <c r="A53" s="2" t="s">
        <v>71</v>
      </c>
      <c r="B53" s="72">
        <v>0</v>
      </c>
      <c r="C53" s="146">
        <f>B53/100*$T$4*1000000000*$T$8/Hospital!$AI$3/'COVID-19'!D52</f>
        <v>0</v>
      </c>
      <c r="D53" s="146">
        <f>B53/100*$T$4*1000000000*$T$9/Hospital!$AI$3/'COVID-19'!D52</f>
        <v>0</v>
      </c>
      <c r="E53" s="108">
        <v>19</v>
      </c>
      <c r="F53" s="77">
        <v>87.606409600000006</v>
      </c>
      <c r="G53" s="31">
        <v>2</v>
      </c>
      <c r="H53" s="150">
        <f t="shared" si="0"/>
        <v>0</v>
      </c>
      <c r="I53" s="150">
        <f t="shared" si="1"/>
        <v>0</v>
      </c>
      <c r="J53" s="151">
        <f>H53*'COVID-19'!D52*Hospital!$AI$3/1000</f>
        <v>0</v>
      </c>
      <c r="K53" s="152">
        <f>I53*'COVID-19'!D52*Hospital!$AI$3/1000</f>
        <v>0</v>
      </c>
      <c r="L53" s="153">
        <f t="shared" si="2"/>
        <v>0</v>
      </c>
      <c r="M53" s="153">
        <f t="shared" si="3"/>
        <v>0</v>
      </c>
      <c r="N53" s="153">
        <f t="shared" si="4"/>
        <v>0</v>
      </c>
      <c r="O53" s="153">
        <f t="shared" si="5"/>
        <v>0</v>
      </c>
      <c r="P53" s="153">
        <f t="shared" si="6"/>
        <v>0</v>
      </c>
      <c r="Q53" s="153">
        <f t="shared" si="7"/>
        <v>0</v>
      </c>
    </row>
    <row r="54" spans="1:17" ht="15">
      <c r="A54" s="2" t="s">
        <v>72</v>
      </c>
      <c r="B54" s="72">
        <v>0</v>
      </c>
      <c r="C54" s="146">
        <f>B54/100*$T$4*1000000000*$T$8/Hospital!$AI$3/'COVID-19'!D53</f>
        <v>0</v>
      </c>
      <c r="D54" s="146">
        <f>B54/100*$T$4*1000000000*$T$9/Hospital!$AI$3/'COVID-19'!D53</f>
        <v>0</v>
      </c>
      <c r="E54" s="108">
        <v>10</v>
      </c>
      <c r="F54" s="77">
        <v>8.17E-11</v>
      </c>
      <c r="G54" s="31">
        <v>2</v>
      </c>
      <c r="H54" s="150">
        <f t="shared" si="0"/>
        <v>0</v>
      </c>
      <c r="I54" s="150">
        <f t="shared" si="1"/>
        <v>0</v>
      </c>
      <c r="J54" s="151">
        <f>H54*'COVID-19'!D53*Hospital!$AI$3/1000</f>
        <v>0</v>
      </c>
      <c r="K54" s="152">
        <f>I54*'COVID-19'!D53*Hospital!$AI$3/1000</f>
        <v>0</v>
      </c>
      <c r="L54" s="153">
        <f t="shared" si="2"/>
        <v>0</v>
      </c>
      <c r="M54" s="153">
        <f t="shared" si="3"/>
        <v>0</v>
      </c>
      <c r="N54" s="153">
        <f t="shared" si="4"/>
        <v>0</v>
      </c>
      <c r="O54" s="153">
        <f t="shared" si="5"/>
        <v>0</v>
      </c>
      <c r="P54" s="153">
        <f t="shared" si="6"/>
        <v>0</v>
      </c>
      <c r="Q54" s="153">
        <f t="shared" si="7"/>
        <v>0</v>
      </c>
    </row>
    <row r="55" spans="1:17" ht="15">
      <c r="A55" s="2" t="s">
        <v>73</v>
      </c>
      <c r="B55" s="72">
        <v>7.0000000000000001E-3</v>
      </c>
      <c r="C55" s="146">
        <f>B55/100*$T$4*1000000000*$T$8/Hospital!$AI$3/'COVID-19'!D54</f>
        <v>9.9494507557410241</v>
      </c>
      <c r="D55" s="146">
        <f>B55/100*$T$4*1000000000*$T$9/Hospital!$AI$3/'COVID-19'!D54</f>
        <v>14.687284448951035</v>
      </c>
      <c r="E55" s="149">
        <v>10</v>
      </c>
      <c r="F55" s="77">
        <v>72.618543500000001</v>
      </c>
      <c r="G55" s="31">
        <v>2</v>
      </c>
      <c r="H55" s="150">
        <f t="shared" si="0"/>
        <v>0.74241352401836957</v>
      </c>
      <c r="I55" s="150">
        <f t="shared" si="1"/>
        <v>1.0959437735509263</v>
      </c>
      <c r="J55" s="151">
        <f>H55*'COVID-19'!D54*Hospital!$AI$3/1000</f>
        <v>32.12170229657147</v>
      </c>
      <c r="K55" s="152">
        <f>I55*'COVID-19'!D54*Hospital!$AI$3/1000</f>
        <v>47.417751009224553</v>
      </c>
      <c r="L55" s="153">
        <f t="shared" si="2"/>
        <v>26.182399541935407</v>
      </c>
      <c r="M55" s="153">
        <f t="shared" si="3"/>
        <v>38.650208847618934</v>
      </c>
      <c r="N55" s="153">
        <f t="shared" si="4"/>
        <v>5.5217206247806363</v>
      </c>
      <c r="O55" s="153">
        <f t="shared" si="5"/>
        <v>8.1511113984857015</v>
      </c>
      <c r="P55" s="153">
        <f t="shared" si="6"/>
        <v>0.41758212985542914</v>
      </c>
      <c r="Q55" s="153">
        <f t="shared" si="7"/>
        <v>0.61643076311991918</v>
      </c>
    </row>
    <row r="56" spans="1:17" ht="15">
      <c r="A56" s="2" t="s">
        <v>75</v>
      </c>
      <c r="B56" s="72">
        <v>7.0000000000000001E-3</v>
      </c>
      <c r="C56" s="146">
        <f>B56/100*$T$4*1000000000*$T$8/Hospital!$AI$3/'COVID-19'!D55</f>
        <v>4.0597884344130329E-2</v>
      </c>
      <c r="D56" s="146">
        <f>B56/100*$T$4*1000000000*$T$9/Hospital!$AI$3/'COVID-19'!D55</f>
        <v>5.9930210222287623E-2</v>
      </c>
      <c r="E56" s="149">
        <v>10</v>
      </c>
      <c r="F56" s="77">
        <v>25.436823699999998</v>
      </c>
      <c r="G56" s="31">
        <v>2</v>
      </c>
      <c r="H56" s="150">
        <f t="shared" si="0"/>
        <v>1.1138769953428942E-3</v>
      </c>
      <c r="I56" s="150">
        <f t="shared" si="1"/>
        <v>1.6442946121728434E-3</v>
      </c>
      <c r="J56" s="151">
        <f>H56*'COVID-19'!D55*Hospital!$AI$3/1000</f>
        <v>11.810971395534098</v>
      </c>
      <c r="K56" s="152">
        <f>I56*'COVID-19'!D55*Hospital!$AI$3/1000</f>
        <v>17.435243488645568</v>
      </c>
      <c r="L56" s="153">
        <f t="shared" si="2"/>
        <v>9.6271227844998446</v>
      </c>
      <c r="M56" s="153">
        <f t="shared" si="3"/>
        <v>14.211466967595005</v>
      </c>
      <c r="N56" s="153">
        <f t="shared" si="4"/>
        <v>2.0303059828923118</v>
      </c>
      <c r="O56" s="153">
        <f t="shared" si="5"/>
        <v>2.9971183556981735</v>
      </c>
      <c r="P56" s="153">
        <f t="shared" si="6"/>
        <v>0.15354262814194328</v>
      </c>
      <c r="Q56" s="153">
        <f t="shared" si="7"/>
        <v>0.22665816535239242</v>
      </c>
    </row>
    <row r="57" spans="1:17" ht="15">
      <c r="A57" s="2" t="s">
        <v>76</v>
      </c>
      <c r="B57" s="72">
        <v>0</v>
      </c>
      <c r="C57" s="146">
        <f>B57/100*$T$4*1000000000*$T$8/Hospital!$AI$3/'COVID-19'!D56</f>
        <v>0</v>
      </c>
      <c r="D57" s="146">
        <f>B57/100*$T$4*1000000000*$T$9/Hospital!$AI$3/'COVID-19'!D56</f>
        <v>0</v>
      </c>
      <c r="E57" s="108">
        <v>10</v>
      </c>
      <c r="F57" s="77">
        <v>29.998109400000001</v>
      </c>
      <c r="G57" s="31">
        <v>2</v>
      </c>
      <c r="H57" s="150">
        <f t="shared" si="0"/>
        <v>0</v>
      </c>
      <c r="I57" s="150">
        <f t="shared" si="1"/>
        <v>0</v>
      </c>
      <c r="J57" s="151">
        <f>H57*'COVID-19'!D56*Hospital!$AI$3/1000</f>
        <v>0</v>
      </c>
      <c r="K57" s="152">
        <f>I57*'COVID-19'!D56*Hospital!$AI$3/1000</f>
        <v>0</v>
      </c>
      <c r="L57" s="153">
        <f t="shared" si="2"/>
        <v>0</v>
      </c>
      <c r="M57" s="153">
        <f t="shared" si="3"/>
        <v>0</v>
      </c>
      <c r="N57" s="153">
        <f t="shared" si="4"/>
        <v>0</v>
      </c>
      <c r="O57" s="153">
        <f t="shared" si="5"/>
        <v>0</v>
      </c>
      <c r="P57" s="153">
        <f t="shared" si="6"/>
        <v>0</v>
      </c>
      <c r="Q57" s="153">
        <f t="shared" si="7"/>
        <v>0</v>
      </c>
    </row>
    <row r="58" spans="1:17" ht="15">
      <c r="A58" s="2" t="s">
        <v>77</v>
      </c>
      <c r="B58" s="72">
        <v>7.0000000000000001E-3</v>
      </c>
      <c r="C58" s="146">
        <f>B58/100*$T$4*1000000000*$T$8/Hospital!$AI$3/'COVID-19'!D57</f>
        <v>0.11042995882436454</v>
      </c>
      <c r="D58" s="146">
        <f>B58/100*$T$4*1000000000*$T$9/Hospital!$AI$3/'COVID-19'!D57</f>
        <v>0.16301565350263336</v>
      </c>
      <c r="E58" s="149">
        <v>10</v>
      </c>
      <c r="F58" s="77">
        <v>66.654772699999995</v>
      </c>
      <c r="G58" s="31">
        <v>2</v>
      </c>
      <c r="H58" s="150">
        <f t="shared" si="0"/>
        <v>7.5815437223571078E-3</v>
      </c>
      <c r="I58" s="150">
        <f t="shared" si="1"/>
        <v>1.1191802637765253E-2</v>
      </c>
      <c r="J58" s="151">
        <f>H58*'COVID-19'!D57*Hospital!$AI$3/1000</f>
        <v>29.554425300571335</v>
      </c>
      <c r="K58" s="152">
        <f>I58*'COVID-19'!D57*Hospital!$AI$3/1000</f>
        <v>43.627961157986256</v>
      </c>
      <c r="L58" s="153">
        <f t="shared" si="2"/>
        <v>24.0898120624957</v>
      </c>
      <c r="M58" s="153">
        <f t="shared" si="3"/>
        <v>35.561151139874603</v>
      </c>
      <c r="N58" s="153">
        <f t="shared" si="4"/>
        <v>5.0804057091682129</v>
      </c>
      <c r="O58" s="153">
        <f t="shared" si="5"/>
        <v>7.4996465230578382</v>
      </c>
      <c r="P58" s="153">
        <f t="shared" si="6"/>
        <v>0.38420752890742738</v>
      </c>
      <c r="Q58" s="153">
        <f t="shared" si="7"/>
        <v>0.56716349505382135</v>
      </c>
    </row>
    <row r="59" spans="1:17" ht="15">
      <c r="A59" s="2" t="s">
        <v>78</v>
      </c>
      <c r="B59" s="72">
        <v>0</v>
      </c>
      <c r="C59" s="146">
        <f>B59/100*$T$4*1000000000*$T$8/Hospital!$AI$3/'COVID-19'!D58</f>
        <v>0</v>
      </c>
      <c r="D59" s="146">
        <f>B59/100*$T$4*1000000000*$T$9/Hospital!$AI$3/'COVID-19'!D58</f>
        <v>0</v>
      </c>
      <c r="E59" s="108">
        <v>10</v>
      </c>
      <c r="F59" s="77">
        <v>32.6752471</v>
      </c>
      <c r="G59" s="31">
        <v>2</v>
      </c>
      <c r="H59" s="150">
        <f t="shared" si="0"/>
        <v>0</v>
      </c>
      <c r="I59" s="150">
        <f t="shared" si="1"/>
        <v>0</v>
      </c>
      <c r="J59" s="151">
        <f>H59*'COVID-19'!D58*Hospital!$AI$3/1000</f>
        <v>0</v>
      </c>
      <c r="K59" s="152">
        <f>I59*'COVID-19'!D58*Hospital!$AI$3/1000</f>
        <v>0</v>
      </c>
      <c r="L59" s="153">
        <f t="shared" si="2"/>
        <v>0</v>
      </c>
      <c r="M59" s="153">
        <f t="shared" si="3"/>
        <v>0</v>
      </c>
      <c r="N59" s="153">
        <f t="shared" si="4"/>
        <v>0</v>
      </c>
      <c r="O59" s="153">
        <f t="shared" si="5"/>
        <v>0</v>
      </c>
      <c r="P59" s="153">
        <f t="shared" si="6"/>
        <v>0</v>
      </c>
      <c r="Q59" s="153">
        <f t="shared" si="7"/>
        <v>0</v>
      </c>
    </row>
    <row r="60" spans="1:17" ht="15">
      <c r="A60" s="2" t="s">
        <v>79</v>
      </c>
      <c r="B60" s="72">
        <v>0</v>
      </c>
      <c r="C60" s="146">
        <f>B60/100*$T$4*1000000000*$T$8/Hospital!$AI$3/'COVID-19'!D59</f>
        <v>0</v>
      </c>
      <c r="D60" s="146">
        <f>B60/100*$T$4*1000000000*$T$9/Hospital!$AI$3/'COVID-19'!D59</f>
        <v>0</v>
      </c>
      <c r="E60" s="108">
        <v>10</v>
      </c>
      <c r="F60" s="77">
        <v>30.477722499999999</v>
      </c>
      <c r="G60" s="31">
        <v>2</v>
      </c>
      <c r="H60" s="150">
        <f t="shared" si="0"/>
        <v>0</v>
      </c>
      <c r="I60" s="150">
        <f t="shared" si="1"/>
        <v>0</v>
      </c>
      <c r="J60" s="151">
        <f>H60*'COVID-19'!D59*Hospital!$AI$3/1000</f>
        <v>0</v>
      </c>
      <c r="K60" s="152">
        <f>I60*'COVID-19'!D59*Hospital!$AI$3/1000</f>
        <v>0</v>
      </c>
      <c r="L60" s="153">
        <f t="shared" si="2"/>
        <v>0</v>
      </c>
      <c r="M60" s="153">
        <f t="shared" si="3"/>
        <v>0</v>
      </c>
      <c r="N60" s="153">
        <f t="shared" si="4"/>
        <v>0</v>
      </c>
      <c r="O60" s="153">
        <f t="shared" si="5"/>
        <v>0</v>
      </c>
      <c r="P60" s="153">
        <f t="shared" si="6"/>
        <v>0</v>
      </c>
      <c r="Q60" s="153">
        <f t="shared" si="7"/>
        <v>0</v>
      </c>
    </row>
    <row r="61" spans="1:17" ht="15">
      <c r="A61" s="2" t="s">
        <v>80</v>
      </c>
      <c r="B61" s="72">
        <v>0</v>
      </c>
      <c r="C61" s="146">
        <f>B61/100*$T$4*1000000000*$T$8/Hospital!$AI$3/'COVID-19'!D60</f>
        <v>0</v>
      </c>
      <c r="D61" s="146">
        <f>B61/100*$T$4*1000000000*$T$9/Hospital!$AI$3/'COVID-19'!D60</f>
        <v>0</v>
      </c>
      <c r="E61" s="108">
        <v>19</v>
      </c>
      <c r="F61" s="77">
        <v>76.611843100000002</v>
      </c>
      <c r="G61" s="31">
        <v>2</v>
      </c>
      <c r="H61" s="150">
        <f t="shared" si="0"/>
        <v>0</v>
      </c>
      <c r="I61" s="150">
        <f t="shared" si="1"/>
        <v>0</v>
      </c>
      <c r="J61" s="151">
        <f>H61*'COVID-19'!D60*Hospital!$AI$3/1000</f>
        <v>0</v>
      </c>
      <c r="K61" s="152">
        <f>I61*'COVID-19'!D60*Hospital!$AI$3/1000</f>
        <v>0</v>
      </c>
      <c r="L61" s="153">
        <f t="shared" si="2"/>
        <v>0</v>
      </c>
      <c r="M61" s="153">
        <f t="shared" si="3"/>
        <v>0</v>
      </c>
      <c r="N61" s="153">
        <f t="shared" si="4"/>
        <v>0</v>
      </c>
      <c r="O61" s="153">
        <f t="shared" si="5"/>
        <v>0</v>
      </c>
      <c r="P61" s="153">
        <f t="shared" si="6"/>
        <v>0</v>
      </c>
      <c r="Q61" s="153">
        <f t="shared" si="7"/>
        <v>0</v>
      </c>
    </row>
    <row r="62" spans="1:17" ht="15">
      <c r="A62" s="2" t="s">
        <v>81</v>
      </c>
      <c r="B62" s="72">
        <v>0</v>
      </c>
      <c r="C62" s="146">
        <f>B62/100*$T$4*1000000000*$T$8/Hospital!$AI$3/'COVID-19'!D61</f>
        <v>0</v>
      </c>
      <c r="D62" s="146">
        <f>B62/100*$T$4*1000000000*$T$9/Hospital!$AI$3/'COVID-19'!D61</f>
        <v>0</v>
      </c>
      <c r="E62" s="108">
        <v>10</v>
      </c>
      <c r="F62" s="66" t="s">
        <v>149</v>
      </c>
      <c r="G62" s="31">
        <v>2</v>
      </c>
      <c r="H62" s="78" t="s">
        <v>149</v>
      </c>
      <c r="I62" s="78" t="s">
        <v>149</v>
      </c>
      <c r="J62" s="78" t="s">
        <v>149</v>
      </c>
      <c r="K62" s="78" t="s">
        <v>149</v>
      </c>
      <c r="L62" s="78" t="s">
        <v>149</v>
      </c>
      <c r="M62" s="78" t="s">
        <v>149</v>
      </c>
      <c r="N62" s="78" t="s">
        <v>149</v>
      </c>
      <c r="O62" s="78" t="s">
        <v>149</v>
      </c>
      <c r="P62" s="78" t="s">
        <v>149</v>
      </c>
      <c r="Q62" s="78" t="s">
        <v>149</v>
      </c>
    </row>
    <row r="63" spans="1:17" ht="15">
      <c r="A63" s="2" t="s">
        <v>82</v>
      </c>
      <c r="B63" s="72">
        <v>0</v>
      </c>
      <c r="C63" s="146">
        <f>B63/100*$T$4*1000000000*$T$8/Hospital!$AI$3/'COVID-19'!D62</f>
        <v>0</v>
      </c>
      <c r="D63" s="146">
        <f>B63/100*$T$4*1000000000*$T$9/Hospital!$AI$3/'COVID-19'!D62</f>
        <v>0</v>
      </c>
      <c r="E63" s="108">
        <v>10</v>
      </c>
      <c r="F63" s="77">
        <v>8.6202755</v>
      </c>
      <c r="G63" s="31">
        <v>2</v>
      </c>
      <c r="H63" s="150">
        <f t="shared" si="0"/>
        <v>0</v>
      </c>
      <c r="I63" s="150">
        <f t="shared" si="1"/>
        <v>0</v>
      </c>
      <c r="J63" s="151">
        <f>H63*'COVID-19'!D62*Hospital!$AI$3/1000</f>
        <v>0</v>
      </c>
      <c r="K63" s="152">
        <f>I63*'COVID-19'!D62*Hospital!$AI$3/1000</f>
        <v>0</v>
      </c>
      <c r="L63" s="153">
        <f t="shared" si="2"/>
        <v>0</v>
      </c>
      <c r="M63" s="153">
        <f t="shared" si="3"/>
        <v>0</v>
      </c>
      <c r="N63" s="153">
        <f t="shared" si="4"/>
        <v>0</v>
      </c>
      <c r="O63" s="153">
        <f t="shared" si="5"/>
        <v>0</v>
      </c>
      <c r="P63" s="153">
        <f t="shared" si="6"/>
        <v>0</v>
      </c>
      <c r="Q63" s="153">
        <f t="shared" si="7"/>
        <v>0</v>
      </c>
    </row>
    <row r="64" spans="1:17" ht="15">
      <c r="A64" s="14" t="s">
        <v>83</v>
      </c>
      <c r="B64" s="72">
        <v>7.0000000000000001E-3</v>
      </c>
      <c r="C64" s="146">
        <f>B64/100*$T$4*1000000000*$T$8/Hospital!$AI$3/'COVID-19'!D63</f>
        <v>205.64769146039393</v>
      </c>
      <c r="D64" s="146">
        <f>B64/100*$T$4*1000000000*$T$9/Hospital!$AI$3/'COVID-19'!D63</f>
        <v>303.57516358439102</v>
      </c>
      <c r="E64" s="149">
        <v>10</v>
      </c>
      <c r="F64" s="82">
        <v>82.182096928571454</v>
      </c>
      <c r="G64" s="31">
        <v>2</v>
      </c>
      <c r="H64" s="150">
        <f t="shared" si="0"/>
        <v>17.311853895655837</v>
      </c>
      <c r="I64" s="150">
        <f t="shared" si="1"/>
        <v>25.555593845968144</v>
      </c>
      <c r="J64" s="151">
        <f>H64*'COVID-19'!D63*Hospital!$AI$3/1000</f>
        <v>36.238609458260136</v>
      </c>
      <c r="K64" s="152">
        <f>I64*'COVID-19'!D63*Hospital!$AI$3/1000</f>
        <v>53.495090152669732</v>
      </c>
      <c r="L64" s="153">
        <f t="shared" si="2"/>
        <v>29.53809056942784</v>
      </c>
      <c r="M64" s="153">
        <f t="shared" si="3"/>
        <v>43.603847983441099</v>
      </c>
      <c r="N64" s="153">
        <f t="shared" si="4"/>
        <v>6.2294169658749183</v>
      </c>
      <c r="O64" s="153">
        <f t="shared" si="5"/>
        <v>9.1958059972439283</v>
      </c>
      <c r="P64" s="153">
        <f t="shared" si="6"/>
        <v>0.47110192295738179</v>
      </c>
      <c r="Q64" s="153">
        <f t="shared" si="7"/>
        <v>0.69543617198470653</v>
      </c>
    </row>
    <row r="65" spans="1:17" ht="15">
      <c r="A65" s="14" t="s">
        <v>84</v>
      </c>
      <c r="B65" s="72">
        <v>7.0000000000000001E-3</v>
      </c>
      <c r="C65" s="146">
        <f>B65/100*$T$4*1000000000*$T$8/Hospital!$AI$3/'COVID-19'!D64</f>
        <v>14.65815838241179</v>
      </c>
      <c r="D65" s="146">
        <f>B65/100*$T$4*1000000000*$T$9/Hospital!$AI$3/'COVID-19'!D64</f>
        <v>21.638233802607878</v>
      </c>
      <c r="E65" s="149">
        <v>10</v>
      </c>
      <c r="F65" s="77">
        <v>3.2199699999999998E-2</v>
      </c>
      <c r="G65" s="31">
        <v>2</v>
      </c>
      <c r="H65" s="150">
        <f t="shared" si="0"/>
        <v>2.9788305067289727E-2</v>
      </c>
      <c r="I65" s="150">
        <f t="shared" si="1"/>
        <v>4.3973212242189599E-2</v>
      </c>
      <c r="J65" s="151">
        <f>H65*'COVID-19'!D64*Hospital!$AI$3/1000</f>
        <v>0.87481892179498066</v>
      </c>
      <c r="K65" s="152">
        <f>I65*'COVID-19'!D64*Hospital!$AI$3/1000</f>
        <v>1.2913993607449716</v>
      </c>
      <c r="L65" s="153">
        <f t="shared" si="2"/>
        <v>0.71306490315508886</v>
      </c>
      <c r="M65" s="153">
        <f t="shared" si="3"/>
        <v>1.0526196189432264</v>
      </c>
      <c r="N65" s="153">
        <f t="shared" si="4"/>
        <v>0.15038137265655718</v>
      </c>
      <c r="O65" s="153">
        <f t="shared" si="5"/>
        <v>0.22199155011206062</v>
      </c>
      <c r="P65" s="153">
        <f t="shared" si="6"/>
        <v>1.1372645983334748E-2</v>
      </c>
      <c r="Q65" s="153">
        <f t="shared" si="7"/>
        <v>1.6788191689684633E-2</v>
      </c>
    </row>
    <row r="66" spans="1:17" ht="15">
      <c r="A66" s="2" t="s">
        <v>85</v>
      </c>
      <c r="B66" s="72">
        <v>7.0000000000000001E-3</v>
      </c>
      <c r="C66" s="146">
        <f>B66/100*$T$4*1000000000*$T$8/Hospital!$AI$3/'COVID-19'!D65</f>
        <v>0.79901355729588486</v>
      </c>
      <c r="D66" s="146">
        <f>B66/100*$T$4*1000000000*$T$9/Hospital!$AI$3/'COVID-19'!D65</f>
        <v>1.1794962036272585</v>
      </c>
      <c r="E66" s="149">
        <v>10</v>
      </c>
      <c r="F66" s="77">
        <v>9.1700000000000004E-9</v>
      </c>
      <c r="G66" s="31">
        <v>2</v>
      </c>
      <c r="H66" s="150">
        <f t="shared" si="0"/>
        <v>1.5980271219187242E-3</v>
      </c>
      <c r="I66" s="150">
        <f t="shared" si="1"/>
        <v>2.3589924180704969E-3</v>
      </c>
      <c r="J66" s="151">
        <f>H66*'COVID-19'!D65*Hospital!$AI$3/1000</f>
        <v>0.86095763699406658</v>
      </c>
      <c r="K66" s="152">
        <f>I66*'COVID-19'!D65*Hospital!$AI$3/1000</f>
        <v>1.270937464134098</v>
      </c>
      <c r="L66" s="153">
        <f t="shared" si="2"/>
        <v>0.70176656991386366</v>
      </c>
      <c r="M66" s="153">
        <f t="shared" si="3"/>
        <v>1.0359411270157033</v>
      </c>
      <c r="N66" s="153">
        <f t="shared" si="4"/>
        <v>0.14799861779928006</v>
      </c>
      <c r="O66" s="153">
        <f t="shared" si="5"/>
        <v>0.21847415008465149</v>
      </c>
      <c r="P66" s="153">
        <f t="shared" si="6"/>
        <v>1.1192449280922865E-2</v>
      </c>
      <c r="Q66" s="153">
        <f t="shared" si="7"/>
        <v>1.6522187033743273E-2</v>
      </c>
    </row>
    <row r="67" spans="1:17" ht="15">
      <c r="A67" s="2" t="s">
        <v>86</v>
      </c>
      <c r="B67" s="72">
        <v>0</v>
      </c>
      <c r="C67" s="146">
        <f>B67/100*$T$4*1000000000*$T$8/Hospital!$AI$3/'COVID-19'!D66</f>
        <v>0</v>
      </c>
      <c r="D67" s="146">
        <f>B67/100*$T$4*1000000000*$T$9/Hospital!$AI$3/'COVID-19'!D66</f>
        <v>0</v>
      </c>
      <c r="E67" s="108">
        <v>19</v>
      </c>
      <c r="F67" s="77">
        <v>78.122602700000002</v>
      </c>
      <c r="G67" s="31">
        <v>2</v>
      </c>
      <c r="H67" s="150">
        <f t="shared" si="0"/>
        <v>0</v>
      </c>
      <c r="I67" s="150">
        <f t="shared" si="1"/>
        <v>0</v>
      </c>
      <c r="J67" s="151">
        <f>H67*'COVID-19'!D66*Hospital!$AI$3/1000</f>
        <v>0</v>
      </c>
      <c r="K67" s="152">
        <f>I67*'COVID-19'!D66*Hospital!$AI$3/1000</f>
        <v>0</v>
      </c>
      <c r="L67" s="153">
        <f t="shared" si="2"/>
        <v>0</v>
      </c>
      <c r="M67" s="153">
        <f t="shared" si="3"/>
        <v>0</v>
      </c>
      <c r="N67" s="153">
        <f t="shared" si="4"/>
        <v>0</v>
      </c>
      <c r="O67" s="153">
        <f t="shared" si="5"/>
        <v>0</v>
      </c>
      <c r="P67" s="153">
        <f t="shared" si="6"/>
        <v>0</v>
      </c>
      <c r="Q67" s="153">
        <f t="shared" si="7"/>
        <v>0</v>
      </c>
    </row>
    <row r="68" spans="1:17" ht="15">
      <c r="A68" s="2" t="s">
        <v>87</v>
      </c>
      <c r="B68" s="72">
        <v>1.49</v>
      </c>
      <c r="C68" s="146">
        <f>B68/100*$T$4*1000000000*$T$8/Hospital!$AI$3/'COVID-19'!D67</f>
        <v>2.3357618520254158</v>
      </c>
      <c r="D68" s="146">
        <f>B68/100*$T$4*1000000000*$T$9/Hospital!$AI$3/'COVID-19'!D67</f>
        <v>3.4480294006089474</v>
      </c>
      <c r="E68" s="108">
        <v>19</v>
      </c>
      <c r="F68" s="77">
        <v>1.38E-9</v>
      </c>
      <c r="G68" s="31">
        <v>2</v>
      </c>
      <c r="H68" s="150">
        <f t="shared" ref="H68:H131" si="8">C68*E68/100*(F68/100+G68/100)</f>
        <v>8.8758950438209468E-3</v>
      </c>
      <c r="I68" s="150">
        <f t="shared" ref="I68:I131" si="9">D68*E68/100*(F68/100+G68/100)</f>
        <v>1.3102511731354734E-2</v>
      </c>
      <c r="J68" s="151">
        <f>H68*'COVID-19'!D67*Hospital!$AI$3/1000</f>
        <v>348.1958658338059</v>
      </c>
      <c r="K68" s="152">
        <f>I68*'COVID-19'!D67*Hospital!$AI$3/1000</f>
        <v>514.00342099276111</v>
      </c>
      <c r="L68" s="153">
        <f t="shared" ref="L68:M131" si="10">J68*$T$10/100</f>
        <v>283.81445024113521</v>
      </c>
      <c r="M68" s="153">
        <f t="shared" si="10"/>
        <v>418.96418845119956</v>
      </c>
      <c r="N68" s="153">
        <f t="shared" ref="N68:O131" si="11">J68*$T$11/100</f>
        <v>59.854869336831236</v>
      </c>
      <c r="O68" s="153">
        <f t="shared" si="11"/>
        <v>88.357188068655631</v>
      </c>
      <c r="P68" s="153">
        <f t="shared" ref="P68:Q131" si="12">J68*$T$12/100</f>
        <v>4.5265462558394765</v>
      </c>
      <c r="Q68" s="153">
        <f t="shared" si="12"/>
        <v>6.6820444729058943</v>
      </c>
    </row>
    <row r="69" spans="1:17" ht="15">
      <c r="A69" s="2" t="s">
        <v>88</v>
      </c>
      <c r="B69" s="72">
        <v>0</v>
      </c>
      <c r="C69" s="146">
        <f>B69/100*$T$4*1000000000*$T$8/Hospital!$AI$3/'COVID-19'!D68</f>
        <v>0</v>
      </c>
      <c r="D69" s="146">
        <f>B69/100*$T$4*1000000000*$T$9/Hospital!$AI$3/'COVID-19'!D68</f>
        <v>0</v>
      </c>
      <c r="E69" s="108">
        <v>19</v>
      </c>
      <c r="F69" s="77">
        <v>3.6799999999999997E-9</v>
      </c>
      <c r="G69" s="31">
        <v>2</v>
      </c>
      <c r="H69" s="150">
        <f t="shared" si="8"/>
        <v>0</v>
      </c>
      <c r="I69" s="150">
        <f t="shared" si="9"/>
        <v>0</v>
      </c>
      <c r="J69" s="151">
        <f>H69*'COVID-19'!D68*Hospital!$AI$3/1000</f>
        <v>0</v>
      </c>
      <c r="K69" s="152">
        <f>I69*'COVID-19'!D68*Hospital!$AI$3/1000</f>
        <v>0</v>
      </c>
      <c r="L69" s="153">
        <f t="shared" si="10"/>
        <v>0</v>
      </c>
      <c r="M69" s="153">
        <f t="shared" si="10"/>
        <v>0</v>
      </c>
      <c r="N69" s="153">
        <f t="shared" si="11"/>
        <v>0</v>
      </c>
      <c r="O69" s="153">
        <f t="shared" si="11"/>
        <v>0</v>
      </c>
      <c r="P69" s="153">
        <f t="shared" si="12"/>
        <v>0</v>
      </c>
      <c r="Q69" s="153">
        <f t="shared" si="12"/>
        <v>0</v>
      </c>
    </row>
    <row r="70" spans="1:17" ht="15">
      <c r="A70" s="2" t="s">
        <v>89</v>
      </c>
      <c r="B70" s="72">
        <v>0</v>
      </c>
      <c r="C70" s="146">
        <f>B70/100*$T$4*1000000000*$T$8/Hospital!$AI$3/'COVID-19'!D69</f>
        <v>0</v>
      </c>
      <c r="D70" s="146">
        <f>B70/100*$T$4*1000000000*$T$9/Hospital!$AI$3/'COVID-19'!D69</f>
        <v>0</v>
      </c>
      <c r="E70" s="108">
        <v>19</v>
      </c>
      <c r="F70" s="77">
        <v>24.900968800000001</v>
      </c>
      <c r="G70" s="31">
        <v>2</v>
      </c>
      <c r="H70" s="150">
        <f t="shared" si="8"/>
        <v>0</v>
      </c>
      <c r="I70" s="150">
        <f t="shared" si="9"/>
        <v>0</v>
      </c>
      <c r="J70" s="151">
        <f>H70*'COVID-19'!D69*Hospital!$AI$3/1000</f>
        <v>0</v>
      </c>
      <c r="K70" s="152">
        <f>I70*'COVID-19'!D69*Hospital!$AI$3/1000</f>
        <v>0</v>
      </c>
      <c r="L70" s="153">
        <f t="shared" si="10"/>
        <v>0</v>
      </c>
      <c r="M70" s="153">
        <f t="shared" si="10"/>
        <v>0</v>
      </c>
      <c r="N70" s="153">
        <f t="shared" si="11"/>
        <v>0</v>
      </c>
      <c r="O70" s="153">
        <f t="shared" si="11"/>
        <v>0</v>
      </c>
      <c r="P70" s="153">
        <f t="shared" si="12"/>
        <v>0</v>
      </c>
      <c r="Q70" s="153">
        <f t="shared" si="12"/>
        <v>0</v>
      </c>
    </row>
    <row r="71" spans="1:17" ht="15">
      <c r="A71" s="2" t="s">
        <v>90</v>
      </c>
      <c r="B71" s="72">
        <v>0</v>
      </c>
      <c r="C71" s="146">
        <f>B71/100*$T$4*1000000000*$T$8/Hospital!$AI$3/'COVID-19'!D70</f>
        <v>0</v>
      </c>
      <c r="D71" s="146">
        <f>B71/100*$T$4*1000000000*$T$9/Hospital!$AI$3/'COVID-19'!D70</f>
        <v>0</v>
      </c>
      <c r="E71" s="108">
        <v>10</v>
      </c>
      <c r="F71" s="77">
        <v>3.1874998000000003</v>
      </c>
      <c r="G71" s="31">
        <v>2</v>
      </c>
      <c r="H71" s="150">
        <f t="shared" si="8"/>
        <v>0</v>
      </c>
      <c r="I71" s="150">
        <f t="shared" si="9"/>
        <v>0</v>
      </c>
      <c r="J71" s="151">
        <f>H71*'COVID-19'!D70*Hospital!$AI$3/1000</f>
        <v>0</v>
      </c>
      <c r="K71" s="152">
        <f>I71*'COVID-19'!D70*Hospital!$AI$3/1000</f>
        <v>0</v>
      </c>
      <c r="L71" s="153">
        <f t="shared" si="10"/>
        <v>0</v>
      </c>
      <c r="M71" s="153">
        <f t="shared" si="10"/>
        <v>0</v>
      </c>
      <c r="N71" s="153">
        <f t="shared" si="11"/>
        <v>0</v>
      </c>
      <c r="O71" s="153">
        <f t="shared" si="11"/>
        <v>0</v>
      </c>
      <c r="P71" s="153">
        <f t="shared" si="12"/>
        <v>0</v>
      </c>
      <c r="Q71" s="153">
        <f t="shared" si="12"/>
        <v>0</v>
      </c>
    </row>
    <row r="72" spans="1:17" ht="15">
      <c r="A72" s="2" t="s">
        <v>91</v>
      </c>
      <c r="B72" s="72">
        <v>0</v>
      </c>
      <c r="C72" s="146">
        <f>B72/100*$T$4*1000000000*$T$8/Hospital!$AI$3/'COVID-19'!D71</f>
        <v>0</v>
      </c>
      <c r="D72" s="146">
        <f>B72/100*$T$4*1000000000*$T$9/Hospital!$AI$3/'COVID-19'!D71</f>
        <v>0</v>
      </c>
      <c r="E72" s="108">
        <v>10</v>
      </c>
      <c r="F72" s="77">
        <v>33.965529700000005</v>
      </c>
      <c r="G72" s="31">
        <v>2</v>
      </c>
      <c r="H72" s="150">
        <f t="shared" si="8"/>
        <v>0</v>
      </c>
      <c r="I72" s="150">
        <f t="shared" si="9"/>
        <v>0</v>
      </c>
      <c r="J72" s="151">
        <f>H72*'COVID-19'!D71*Hospital!$AI$3/1000</f>
        <v>0</v>
      </c>
      <c r="K72" s="152">
        <f>I72*'COVID-19'!D71*Hospital!$AI$3/1000</f>
        <v>0</v>
      </c>
      <c r="L72" s="153">
        <f t="shared" si="10"/>
        <v>0</v>
      </c>
      <c r="M72" s="153">
        <f t="shared" si="10"/>
        <v>0</v>
      </c>
      <c r="N72" s="153">
        <f t="shared" si="11"/>
        <v>0</v>
      </c>
      <c r="O72" s="153">
        <f t="shared" si="11"/>
        <v>0</v>
      </c>
      <c r="P72" s="153">
        <f t="shared" si="12"/>
        <v>0</v>
      </c>
      <c r="Q72" s="153">
        <f t="shared" si="12"/>
        <v>0</v>
      </c>
    </row>
    <row r="73" spans="1:17" ht="15">
      <c r="A73" s="2" t="s">
        <v>92</v>
      </c>
      <c r="B73" s="72">
        <v>7.0000000000000001E-3</v>
      </c>
      <c r="C73" s="146">
        <f>B73/100*$T$4*1000000000*$T$8/Hospital!$AI$3/'COVID-19'!D72</f>
        <v>0.17955364438926646</v>
      </c>
      <c r="D73" s="146">
        <f>B73/100*$T$4*1000000000*$T$9/Hospital!$AI$3/'COVID-19'!D72</f>
        <v>0.26505537981272664</v>
      </c>
      <c r="E73" s="149">
        <v>10</v>
      </c>
      <c r="F73" s="77">
        <v>83.556045900000001</v>
      </c>
      <c r="G73" s="31">
        <v>2</v>
      </c>
      <c r="H73" s="150">
        <f t="shared" si="8"/>
        <v>1.5361899840880358E-2</v>
      </c>
      <c r="I73" s="150">
        <f t="shared" si="9"/>
        <v>2.2677090241299575E-2</v>
      </c>
      <c r="J73" s="151">
        <f>H73*'COVID-19'!D72*Hospital!$AI$3/1000</f>
        <v>36.830065385444087</v>
      </c>
      <c r="K73" s="152">
        <f>I73*'COVID-19'!D72*Hospital!$AI$3/1000</f>
        <v>54.36819175946507</v>
      </c>
      <c r="L73" s="153">
        <f t="shared" si="10"/>
        <v>30.020186295675476</v>
      </c>
      <c r="M73" s="153">
        <f t="shared" si="10"/>
        <v>44.315513103139985</v>
      </c>
      <c r="N73" s="153">
        <f t="shared" si="11"/>
        <v>6.3310882397578396</v>
      </c>
      <c r="O73" s="153">
        <f t="shared" si="11"/>
        <v>9.3458921634520458</v>
      </c>
      <c r="P73" s="153">
        <f t="shared" si="12"/>
        <v>0.47879085001077315</v>
      </c>
      <c r="Q73" s="153">
        <f t="shared" si="12"/>
        <v>0.70678649287304596</v>
      </c>
    </row>
    <row r="74" spans="1:17" ht="15">
      <c r="A74" s="2" t="s">
        <v>93</v>
      </c>
      <c r="B74" s="72">
        <v>4</v>
      </c>
      <c r="C74" s="146">
        <f>B74/100*$T$4*1000000000*$T$8/Hospital!$AI$3/'COVID-19'!D73</f>
        <v>4.8851562490815912</v>
      </c>
      <c r="D74" s="146">
        <f>B74/100*$T$4*1000000000*$T$9/Hospital!$AI$3/'COVID-19'!D73</f>
        <v>7.2114211295966335</v>
      </c>
      <c r="E74" s="108">
        <v>19</v>
      </c>
      <c r="F74" s="77">
        <v>50.832158500000006</v>
      </c>
      <c r="G74" s="31">
        <v>2</v>
      </c>
      <c r="H74" s="150">
        <f t="shared" si="8"/>
        <v>0.4903773635726138</v>
      </c>
      <c r="I74" s="150">
        <f t="shared" si="9"/>
        <v>0.72389039384528686</v>
      </c>
      <c r="J74" s="151">
        <f>H74*'COVID-19'!D73*Hospital!$AI$3/1000</f>
        <v>24692.535785346543</v>
      </c>
      <c r="K74" s="152">
        <f>I74*'COVID-19'!D73*Hospital!$AI$3/1000</f>
        <v>36450.886159321075</v>
      </c>
      <c r="L74" s="153">
        <f t="shared" si="10"/>
        <v>20126.88591863597</v>
      </c>
      <c r="M74" s="153">
        <f t="shared" si="10"/>
        <v>29711.11730846261</v>
      </c>
      <c r="N74" s="153">
        <f t="shared" si="11"/>
        <v>4244.6469015010707</v>
      </c>
      <c r="O74" s="153">
        <f t="shared" si="11"/>
        <v>6265.9073307872932</v>
      </c>
      <c r="P74" s="153">
        <f t="shared" si="12"/>
        <v>321.00296520950508</v>
      </c>
      <c r="Q74" s="153">
        <f t="shared" si="12"/>
        <v>473.86152007117403</v>
      </c>
    </row>
    <row r="75" spans="1:17" ht="15">
      <c r="A75" s="2" t="s">
        <v>94</v>
      </c>
      <c r="B75" s="72">
        <v>0</v>
      </c>
      <c r="C75" s="146">
        <f>B75/100*$T$4*1000000000*$T$8/Hospital!$AI$3/'COVID-19'!D74</f>
        <v>0</v>
      </c>
      <c r="D75" s="146">
        <f>B75/100*$T$4*1000000000*$T$9/Hospital!$AI$3/'COVID-19'!D74</f>
        <v>0</v>
      </c>
      <c r="E75" s="108">
        <v>10</v>
      </c>
      <c r="F75" s="77">
        <v>3.2300000000000002E-9</v>
      </c>
      <c r="G75" s="31">
        <v>2</v>
      </c>
      <c r="H75" s="150">
        <f t="shared" si="8"/>
        <v>0</v>
      </c>
      <c r="I75" s="150">
        <f t="shared" si="9"/>
        <v>0</v>
      </c>
      <c r="J75" s="151">
        <f>H75*'COVID-19'!D74*Hospital!$AI$3/1000</f>
        <v>0</v>
      </c>
      <c r="K75" s="152">
        <f>I75*'COVID-19'!D74*Hospital!$AI$3/1000</f>
        <v>0</v>
      </c>
      <c r="L75" s="153">
        <f t="shared" si="10"/>
        <v>0</v>
      </c>
      <c r="M75" s="153">
        <f t="shared" si="10"/>
        <v>0</v>
      </c>
      <c r="N75" s="153">
        <f t="shared" si="11"/>
        <v>0</v>
      </c>
      <c r="O75" s="153">
        <f t="shared" si="11"/>
        <v>0</v>
      </c>
      <c r="P75" s="153">
        <f t="shared" si="12"/>
        <v>0</v>
      </c>
      <c r="Q75" s="153">
        <f t="shared" si="12"/>
        <v>0</v>
      </c>
    </row>
    <row r="76" spans="1:17" ht="15">
      <c r="A76" s="2" t="s">
        <v>95</v>
      </c>
      <c r="B76" s="72">
        <v>0</v>
      </c>
      <c r="C76" s="146">
        <f>B76/100*$T$4*1000000000*$T$8/Hospital!$AI$3/'COVID-19'!D75</f>
        <v>0</v>
      </c>
      <c r="D76" s="146">
        <f>B76/100*$T$4*1000000000*$T$9/Hospital!$AI$3/'COVID-19'!D75</f>
        <v>0</v>
      </c>
      <c r="E76" s="108">
        <v>19</v>
      </c>
      <c r="F76" s="77">
        <v>81.019702600000002</v>
      </c>
      <c r="G76" s="31">
        <v>2</v>
      </c>
      <c r="H76" s="150">
        <f t="shared" si="8"/>
        <v>0</v>
      </c>
      <c r="I76" s="150">
        <f t="shared" si="9"/>
        <v>0</v>
      </c>
      <c r="J76" s="151">
        <f>H76*'COVID-19'!D75*Hospital!$AI$3/1000</f>
        <v>0</v>
      </c>
      <c r="K76" s="152">
        <f>I76*'COVID-19'!D75*Hospital!$AI$3/1000</f>
        <v>0</v>
      </c>
      <c r="L76" s="153">
        <f t="shared" si="10"/>
        <v>0</v>
      </c>
      <c r="M76" s="153">
        <f t="shared" si="10"/>
        <v>0</v>
      </c>
      <c r="N76" s="153">
        <f t="shared" si="11"/>
        <v>0</v>
      </c>
      <c r="O76" s="153">
        <f t="shared" si="11"/>
        <v>0</v>
      </c>
      <c r="P76" s="153">
        <f t="shared" si="12"/>
        <v>0</v>
      </c>
      <c r="Q76" s="153">
        <f t="shared" si="12"/>
        <v>0</v>
      </c>
    </row>
    <row r="77" spans="1:17" ht="15">
      <c r="A77" s="2" t="s">
        <v>96</v>
      </c>
      <c r="B77" s="72">
        <v>0</v>
      </c>
      <c r="C77" s="146">
        <f>B77/100*$T$4*1000000000*$T$8/Hospital!$AI$3/'COVID-19'!D76</f>
        <v>0</v>
      </c>
      <c r="D77" s="146">
        <f>B77/100*$T$4*1000000000*$T$9/Hospital!$AI$3/'COVID-19'!D76</f>
        <v>0</v>
      </c>
      <c r="E77" s="108">
        <v>19</v>
      </c>
      <c r="F77" s="77">
        <v>0.1123642</v>
      </c>
      <c r="G77" s="31">
        <v>2</v>
      </c>
      <c r="H77" s="150">
        <f t="shared" si="8"/>
        <v>0</v>
      </c>
      <c r="I77" s="150">
        <f t="shared" si="9"/>
        <v>0</v>
      </c>
      <c r="J77" s="151">
        <f>H77*'COVID-19'!D76*Hospital!$AI$3/1000</f>
        <v>0</v>
      </c>
      <c r="K77" s="152">
        <f>I77*'COVID-19'!D76*Hospital!$AI$3/1000</f>
        <v>0</v>
      </c>
      <c r="L77" s="153">
        <f t="shared" si="10"/>
        <v>0</v>
      </c>
      <c r="M77" s="153">
        <f t="shared" si="10"/>
        <v>0</v>
      </c>
      <c r="N77" s="153">
        <f t="shared" si="11"/>
        <v>0</v>
      </c>
      <c r="O77" s="153">
        <f t="shared" si="11"/>
        <v>0</v>
      </c>
      <c r="P77" s="153">
        <f t="shared" si="12"/>
        <v>0</v>
      </c>
      <c r="Q77" s="153">
        <f t="shared" si="12"/>
        <v>0</v>
      </c>
    </row>
    <row r="78" spans="1:17" ht="15">
      <c r="A78" s="2" t="s">
        <v>97</v>
      </c>
      <c r="B78" s="72">
        <v>7.0000000000000001E-3</v>
      </c>
      <c r="C78" s="146">
        <f>B78/100*$T$4*1000000000*$T$8/Hospital!$AI$3/'COVID-19'!D77</f>
        <v>12.61662279568365</v>
      </c>
      <c r="D78" s="146">
        <f>B78/100*$T$4*1000000000*$T$9/Hospital!$AI$3/'COVID-19'!D77</f>
        <v>18.624538412675861</v>
      </c>
      <c r="E78" s="149">
        <v>10</v>
      </c>
      <c r="F78" s="77">
        <v>9.4800000000000002E-8</v>
      </c>
      <c r="G78" s="31">
        <v>2</v>
      </c>
      <c r="H78" s="150">
        <f t="shared" si="8"/>
        <v>2.5233246787423148E-2</v>
      </c>
      <c r="I78" s="150">
        <f t="shared" si="9"/>
        <v>3.7249078590957968E-2</v>
      </c>
      <c r="J78" s="151">
        <f>H78*'COVID-19'!D77*Hospital!$AI$3/1000</f>
        <v>0.86095767385596778</v>
      </c>
      <c r="K78" s="152">
        <f>I78*'COVID-19'!D77*Hospital!$AI$3/1000</f>
        <v>1.2709375185492855</v>
      </c>
      <c r="L78" s="153">
        <f t="shared" si="10"/>
        <v>0.70176659995999946</v>
      </c>
      <c r="M78" s="153">
        <f t="shared" si="10"/>
        <v>1.0359411713695226</v>
      </c>
      <c r="N78" s="153">
        <f t="shared" si="11"/>
        <v>0.14799862413584086</v>
      </c>
      <c r="O78" s="153">
        <f t="shared" si="11"/>
        <v>0.2184741594386222</v>
      </c>
      <c r="P78" s="153">
        <f t="shared" si="12"/>
        <v>1.1192449760127581E-2</v>
      </c>
      <c r="Q78" s="153">
        <f t="shared" si="12"/>
        <v>1.6522187741140712E-2</v>
      </c>
    </row>
    <row r="79" spans="1:17" ht="15">
      <c r="A79" s="2" t="s">
        <v>98</v>
      </c>
      <c r="B79" s="72">
        <v>7.0000000000000001E-3</v>
      </c>
      <c r="C79" s="146">
        <f>B79/100*$T$4*1000000000*$T$8/Hospital!$AI$3/'COVID-19'!D78</f>
        <v>6.3657774185386655</v>
      </c>
      <c r="D79" s="146">
        <f>B79/100*$T$4*1000000000*$T$9/Hospital!$AI$3/'COVID-19'!D78</f>
        <v>9.3970999987951718</v>
      </c>
      <c r="E79" s="149">
        <v>10</v>
      </c>
      <c r="F79" s="77">
        <v>7.3899999999999995E-9</v>
      </c>
      <c r="G79" s="31">
        <v>2</v>
      </c>
      <c r="H79" s="150">
        <f t="shared" si="8"/>
        <v>1.2731554884120429E-2</v>
      </c>
      <c r="I79" s="150">
        <f t="shared" si="9"/>
        <v>1.8794200067034913E-2</v>
      </c>
      <c r="J79" s="151">
        <f>H79*'COVID-19'!D78*Hospital!$AI$3/1000</f>
        <v>0.86095763622781429</v>
      </c>
      <c r="K79" s="152">
        <f>I79*'COVID-19'!D78*Hospital!$AI$3/1000</f>
        <v>1.2709374630029637</v>
      </c>
      <c r="L79" s="153">
        <f t="shared" si="10"/>
        <v>0.70176656928929149</v>
      </c>
      <c r="M79" s="153">
        <f t="shared" si="10"/>
        <v>1.0359411260937157</v>
      </c>
      <c r="N79" s="153">
        <f t="shared" si="11"/>
        <v>0.14799861766756128</v>
      </c>
      <c r="O79" s="153">
        <f t="shared" si="11"/>
        <v>0.21847414989020947</v>
      </c>
      <c r="P79" s="153">
        <f t="shared" si="12"/>
        <v>1.1192449270961587E-2</v>
      </c>
      <c r="Q79" s="153">
        <f t="shared" si="12"/>
        <v>1.6522187019038528E-2</v>
      </c>
    </row>
    <row r="80" spans="1:17" ht="15">
      <c r="A80" s="2" t="s">
        <v>99</v>
      </c>
      <c r="B80" s="72">
        <v>0</v>
      </c>
      <c r="C80" s="146">
        <f>B80/100*$T$4*1000000000*$T$8/Hospital!$AI$3/'COVID-19'!D79</f>
        <v>0</v>
      </c>
      <c r="D80" s="146">
        <f>B80/100*$T$4*1000000000*$T$9/Hospital!$AI$3/'COVID-19'!D79</f>
        <v>0</v>
      </c>
      <c r="E80" s="108">
        <v>19</v>
      </c>
      <c r="F80" s="77">
        <v>17.782894799999998</v>
      </c>
      <c r="G80" s="31">
        <v>2</v>
      </c>
      <c r="H80" s="150">
        <f t="shared" si="8"/>
        <v>0</v>
      </c>
      <c r="I80" s="150">
        <f t="shared" si="9"/>
        <v>0</v>
      </c>
      <c r="J80" s="151">
        <f>H80*'COVID-19'!D79*Hospital!$AI$3/1000</f>
        <v>0</v>
      </c>
      <c r="K80" s="152">
        <f>I80*'COVID-19'!D79*Hospital!$AI$3/1000</f>
        <v>0</v>
      </c>
      <c r="L80" s="153">
        <f t="shared" si="10"/>
        <v>0</v>
      </c>
      <c r="M80" s="153">
        <f t="shared" si="10"/>
        <v>0</v>
      </c>
      <c r="N80" s="153">
        <f t="shared" si="11"/>
        <v>0</v>
      </c>
      <c r="O80" s="153">
        <f t="shared" si="11"/>
        <v>0</v>
      </c>
      <c r="P80" s="153">
        <f t="shared" si="12"/>
        <v>0</v>
      </c>
      <c r="Q80" s="153">
        <f t="shared" si="12"/>
        <v>0</v>
      </c>
    </row>
    <row r="81" spans="1:17" ht="15">
      <c r="A81" s="2" t="s">
        <v>100</v>
      </c>
      <c r="B81" s="72">
        <v>7.0000000000000001E-3</v>
      </c>
      <c r="C81" s="146">
        <f>B81/100*$T$4*1000000000*$T$8/Hospital!$AI$3/'COVID-19'!D80</f>
        <v>3.9980365084540843E-2</v>
      </c>
      <c r="D81" s="146">
        <f>B81/100*$T$4*1000000000*$T$9/Hospital!$AI$3/'COVID-19'!D80</f>
        <v>5.9018634172417428E-2</v>
      </c>
      <c r="E81" s="149">
        <v>10</v>
      </c>
      <c r="F81" s="77">
        <v>24.900968800000001</v>
      </c>
      <c r="G81" s="31">
        <v>2</v>
      </c>
      <c r="H81" s="150">
        <f t="shared" si="8"/>
        <v>1.0755105537518428E-3</v>
      </c>
      <c r="I81" s="150">
        <f t="shared" si="9"/>
        <v>1.5876584364908153E-3</v>
      </c>
      <c r="J81" s="151">
        <f>H81*'COVID-19'!D80*Hospital!$AI$3/1000</f>
        <v>11.580297212353891</v>
      </c>
      <c r="K81" s="152">
        <f>I81*'COVID-19'!D80*Hospital!$AI$3/1000</f>
        <v>17.094724456331932</v>
      </c>
      <c r="L81" s="153">
        <f t="shared" si="10"/>
        <v>9.4391002577896579</v>
      </c>
      <c r="M81" s="153">
        <f t="shared" si="10"/>
        <v>13.933909904356158</v>
      </c>
      <c r="N81" s="153">
        <f t="shared" si="11"/>
        <v>1.990653090803634</v>
      </c>
      <c r="O81" s="153">
        <f t="shared" si="11"/>
        <v>2.9385831340434594</v>
      </c>
      <c r="P81" s="153">
        <f t="shared" si="12"/>
        <v>0.15054386376060058</v>
      </c>
      <c r="Q81" s="153">
        <f t="shared" si="12"/>
        <v>0.22223141793231513</v>
      </c>
    </row>
    <row r="82" spans="1:17" ht="15">
      <c r="A82" s="2" t="s">
        <v>101</v>
      </c>
      <c r="B82" s="72">
        <v>0</v>
      </c>
      <c r="C82" s="146">
        <f>B82/100*$T$4*1000000000*$T$8/Hospital!$AI$3/'COVID-19'!D81</f>
        <v>0</v>
      </c>
      <c r="D82" s="146">
        <f>B82/100*$T$4*1000000000*$T$9/Hospital!$AI$3/'COVID-19'!D81</f>
        <v>0</v>
      </c>
      <c r="E82" s="108">
        <v>10</v>
      </c>
      <c r="F82" s="77">
        <v>35.582251999999997</v>
      </c>
      <c r="G82" s="31">
        <v>2</v>
      </c>
      <c r="H82" s="150">
        <f t="shared" si="8"/>
        <v>0</v>
      </c>
      <c r="I82" s="150">
        <f t="shared" si="9"/>
        <v>0</v>
      </c>
      <c r="J82" s="151">
        <f>H82*'COVID-19'!D81*Hospital!$AI$3/1000</f>
        <v>0</v>
      </c>
      <c r="K82" s="152">
        <f>I82*'COVID-19'!D81*Hospital!$AI$3/1000</f>
        <v>0</v>
      </c>
      <c r="L82" s="153">
        <f t="shared" si="10"/>
        <v>0</v>
      </c>
      <c r="M82" s="153">
        <f t="shared" si="10"/>
        <v>0</v>
      </c>
      <c r="N82" s="153">
        <f t="shared" si="11"/>
        <v>0</v>
      </c>
      <c r="O82" s="153">
        <f t="shared" si="11"/>
        <v>0</v>
      </c>
      <c r="P82" s="153">
        <f t="shared" si="12"/>
        <v>0</v>
      </c>
      <c r="Q82" s="153">
        <f t="shared" si="12"/>
        <v>0</v>
      </c>
    </row>
    <row r="83" spans="1:17" ht="15">
      <c r="A83" s="2" t="s">
        <v>102</v>
      </c>
      <c r="B83" s="72">
        <v>0</v>
      </c>
      <c r="C83" s="146">
        <f>B83/100*$T$4*1000000000*$T$8/Hospital!$AI$3/'COVID-19'!D82</f>
        <v>0</v>
      </c>
      <c r="D83" s="146">
        <f>B83/100*$T$4*1000000000*$T$9/Hospital!$AI$3/'COVID-19'!D82</f>
        <v>0</v>
      </c>
      <c r="E83" s="108">
        <v>10</v>
      </c>
      <c r="F83" s="77">
        <v>83.543825800000008</v>
      </c>
      <c r="G83" s="31">
        <v>2</v>
      </c>
      <c r="H83" s="150">
        <f t="shared" si="8"/>
        <v>0</v>
      </c>
      <c r="I83" s="150">
        <f t="shared" si="9"/>
        <v>0</v>
      </c>
      <c r="J83" s="151">
        <f>H83*'COVID-19'!D82*Hospital!$AI$3/1000</f>
        <v>0</v>
      </c>
      <c r="K83" s="152">
        <f>I83*'COVID-19'!D82*Hospital!$AI$3/1000</f>
        <v>0</v>
      </c>
      <c r="L83" s="153">
        <f t="shared" si="10"/>
        <v>0</v>
      </c>
      <c r="M83" s="153">
        <f t="shared" si="10"/>
        <v>0</v>
      </c>
      <c r="N83" s="153">
        <f t="shared" si="11"/>
        <v>0</v>
      </c>
      <c r="O83" s="153">
        <f t="shared" si="11"/>
        <v>0</v>
      </c>
      <c r="P83" s="153">
        <f t="shared" si="12"/>
        <v>0</v>
      </c>
      <c r="Q83" s="153">
        <f t="shared" si="12"/>
        <v>0</v>
      </c>
    </row>
    <row r="84" spans="1:17" ht="15">
      <c r="A84" s="2" t="s">
        <v>103</v>
      </c>
      <c r="B84" s="72">
        <v>7.0000000000000001E-3</v>
      </c>
      <c r="C84" s="146">
        <f>B84/100*$T$4*1000000000*$T$8/Hospital!$AI$3/'COVID-19'!D83</f>
        <v>0.91063850182446859</v>
      </c>
      <c r="D84" s="146">
        <f>B84/100*$T$4*1000000000*$T$9/Hospital!$AI$3/'COVID-19'!D83</f>
        <v>1.3442758836456439</v>
      </c>
      <c r="E84" s="149">
        <v>10</v>
      </c>
      <c r="F84" s="77">
        <v>83.47648439999999</v>
      </c>
      <c r="G84" s="31">
        <v>2</v>
      </c>
      <c r="H84" s="150">
        <f t="shared" si="8"/>
        <v>7.7838177695238556E-2</v>
      </c>
      <c r="I84" s="150">
        <f t="shared" si="9"/>
        <v>0.11490397659773308</v>
      </c>
      <c r="J84" s="151">
        <f>H84*'COVID-19'!D83*Hospital!$AI$3/1000</f>
        <v>36.795815845083276</v>
      </c>
      <c r="K84" s="152">
        <f>I84*'COVID-19'!D83*Hospital!$AI$3/1000</f>
        <v>54.317632914170531</v>
      </c>
      <c r="L84" s="153">
        <f t="shared" si="10"/>
        <v>29.992269495327378</v>
      </c>
      <c r="M84" s="153">
        <f t="shared" si="10"/>
        <v>44.274302588340404</v>
      </c>
      <c r="N84" s="153">
        <f t="shared" si="11"/>
        <v>6.3252007437698161</v>
      </c>
      <c r="O84" s="153">
        <f t="shared" si="11"/>
        <v>9.3372010979459148</v>
      </c>
      <c r="P84" s="153">
        <f t="shared" si="12"/>
        <v>0.47834560598608261</v>
      </c>
      <c r="Q84" s="153">
        <f t="shared" si="12"/>
        <v>0.70612922788421695</v>
      </c>
    </row>
    <row r="85" spans="1:17" ht="15">
      <c r="A85" s="2" t="s">
        <v>104</v>
      </c>
      <c r="B85" s="72">
        <v>7.0000000000000001E-3</v>
      </c>
      <c r="C85" s="146">
        <f>B85/100*$T$4*1000000000*$T$8/Hospital!$AI$3/'COVID-19'!D84</f>
        <v>6.2816824065017152E-2</v>
      </c>
      <c r="D85" s="146">
        <f>B85/100*$T$4*1000000000*$T$9/Hospital!$AI$3/'COVID-19'!D84</f>
        <v>9.2729597429311014E-2</v>
      </c>
      <c r="E85" s="149">
        <v>10</v>
      </c>
      <c r="F85" s="77">
        <v>36.417003399999999</v>
      </c>
      <c r="G85" s="31">
        <v>2</v>
      </c>
      <c r="H85" s="150">
        <f t="shared" si="8"/>
        <v>2.4132341436829659E-3</v>
      </c>
      <c r="I85" s="150">
        <f t="shared" si="9"/>
        <v>3.5623932597224723E-3</v>
      </c>
      <c r="J85" s="151">
        <f>H85*'COVID-19'!D84*Hospital!$AI$3/1000</f>
        <v>16.537706158003129</v>
      </c>
      <c r="K85" s="152">
        <f>I85*'COVID-19'!D84*Hospital!$AI$3/1000</f>
        <v>24.412804328480799</v>
      </c>
      <c r="L85" s="153">
        <f t="shared" si="10"/>
        <v>13.479884289388352</v>
      </c>
      <c r="M85" s="153">
        <f t="shared" si="10"/>
        <v>19.898876808144699</v>
      </c>
      <c r="N85" s="153">
        <f t="shared" si="11"/>
        <v>2.8428316885607381</v>
      </c>
      <c r="O85" s="153">
        <f t="shared" si="11"/>
        <v>4.1965610640658495</v>
      </c>
      <c r="P85" s="153">
        <f t="shared" si="12"/>
        <v>0.21499018005404069</v>
      </c>
      <c r="Q85" s="153">
        <f t="shared" si="12"/>
        <v>0.3173664562702504</v>
      </c>
    </row>
    <row r="86" spans="1:17" ht="15">
      <c r="A86" s="2" t="s">
        <v>105</v>
      </c>
      <c r="B86" s="72">
        <v>7.0000000000000001E-3</v>
      </c>
      <c r="C86" s="146">
        <f>B86/100*$T$4*1000000000*$T$8/Hospital!$AI$3/'COVID-19'!D85</f>
        <v>7.2316936657821504E-2</v>
      </c>
      <c r="D86" s="146">
        <f>B86/100*$T$4*1000000000*$T$9/Hospital!$AI$3/'COVID-19'!D85</f>
        <v>0.10675357316154602</v>
      </c>
      <c r="E86" s="149">
        <v>10</v>
      </c>
      <c r="F86" s="77">
        <v>47.278488799999998</v>
      </c>
      <c r="G86" s="31">
        <v>2</v>
      </c>
      <c r="H86" s="150">
        <f t="shared" si="8"/>
        <v>3.5636693531427665E-3</v>
      </c>
      <c r="I86" s="150">
        <f t="shared" si="9"/>
        <v>5.2606547594012251E-3</v>
      </c>
      <c r="J86" s="151">
        <f>H86*'COVID-19'!D85*Hospital!$AI$3/1000</f>
        <v>21.213345538680091</v>
      </c>
      <c r="K86" s="152">
        <f>I86*'COVID-19'!D85*Hospital!$AI$3/1000</f>
        <v>31.314938652337275</v>
      </c>
      <c r="L86" s="153">
        <f t="shared" si="10"/>
        <v>17.290997948578141</v>
      </c>
      <c r="M86" s="153">
        <f t="shared" si="10"/>
        <v>25.524806495520114</v>
      </c>
      <c r="N86" s="153">
        <f t="shared" si="11"/>
        <v>3.6465740980991082</v>
      </c>
      <c r="O86" s="153">
        <f t="shared" si="11"/>
        <v>5.3830379543367783</v>
      </c>
      <c r="P86" s="153">
        <f t="shared" si="12"/>
        <v>0.27577349200284118</v>
      </c>
      <c r="Q86" s="153">
        <f t="shared" si="12"/>
        <v>0.40709420248038464</v>
      </c>
    </row>
    <row r="87" spans="1:17" ht="15">
      <c r="A87" s="2" t="s">
        <v>106</v>
      </c>
      <c r="B87" s="72">
        <v>0</v>
      </c>
      <c r="C87" s="146">
        <f>B87/100*$T$4*1000000000*$T$8/Hospital!$AI$3/'COVID-19'!D86</f>
        <v>0</v>
      </c>
      <c r="D87" s="146">
        <f>B87/100*$T$4*1000000000*$T$9/Hospital!$AI$3/'COVID-19'!D86</f>
        <v>0</v>
      </c>
      <c r="E87" s="108">
        <v>19</v>
      </c>
      <c r="F87" s="77">
        <v>39.978019799999998</v>
      </c>
      <c r="G87" s="31">
        <v>2</v>
      </c>
      <c r="H87" s="150">
        <f t="shared" si="8"/>
        <v>0</v>
      </c>
      <c r="I87" s="150">
        <f t="shared" si="9"/>
        <v>0</v>
      </c>
      <c r="J87" s="151">
        <f>H87*'COVID-19'!D86*Hospital!$AI$3/1000</f>
        <v>0</v>
      </c>
      <c r="K87" s="152">
        <f>I87*'COVID-19'!D86*Hospital!$AI$3/1000</f>
        <v>0</v>
      </c>
      <c r="L87" s="153">
        <f t="shared" si="10"/>
        <v>0</v>
      </c>
      <c r="M87" s="153">
        <f t="shared" si="10"/>
        <v>0</v>
      </c>
      <c r="N87" s="153">
        <f t="shared" si="11"/>
        <v>0</v>
      </c>
      <c r="O87" s="153">
        <f t="shared" si="11"/>
        <v>0</v>
      </c>
      <c r="P87" s="153">
        <f t="shared" si="12"/>
        <v>0</v>
      </c>
      <c r="Q87" s="153">
        <f t="shared" si="12"/>
        <v>0</v>
      </c>
    </row>
    <row r="88" spans="1:17" ht="15">
      <c r="A88" s="2" t="s">
        <v>107</v>
      </c>
      <c r="B88" s="72">
        <v>0</v>
      </c>
      <c r="C88" s="146">
        <f>B88/100*$T$4*1000000000*$T$8/Hospital!$AI$3/'COVID-19'!D87</f>
        <v>0</v>
      </c>
      <c r="D88" s="146">
        <f>B88/100*$T$4*1000000000*$T$9/Hospital!$AI$3/'COVID-19'!D87</f>
        <v>0</v>
      </c>
      <c r="E88" s="108">
        <v>19</v>
      </c>
      <c r="F88" s="82">
        <v>1.1707407122716054</v>
      </c>
      <c r="G88" s="31">
        <v>2</v>
      </c>
      <c r="H88" s="150">
        <f t="shared" si="8"/>
        <v>0</v>
      </c>
      <c r="I88" s="150">
        <f t="shared" si="9"/>
        <v>0</v>
      </c>
      <c r="J88" s="151">
        <f>H88*'COVID-19'!D87*Hospital!$AI$3/1000</f>
        <v>0</v>
      </c>
      <c r="K88" s="152">
        <f>I88*'COVID-19'!D87*Hospital!$AI$3/1000</f>
        <v>0</v>
      </c>
      <c r="L88" s="153">
        <f t="shared" si="10"/>
        <v>0</v>
      </c>
      <c r="M88" s="153">
        <f t="shared" si="10"/>
        <v>0</v>
      </c>
      <c r="N88" s="153">
        <f t="shared" si="11"/>
        <v>0</v>
      </c>
      <c r="O88" s="153">
        <f t="shared" si="11"/>
        <v>0</v>
      </c>
      <c r="P88" s="153">
        <f t="shared" si="12"/>
        <v>0</v>
      </c>
      <c r="Q88" s="153">
        <f t="shared" si="12"/>
        <v>0</v>
      </c>
    </row>
    <row r="89" spans="1:17" ht="15">
      <c r="A89" s="2" t="s">
        <v>108</v>
      </c>
      <c r="B89" s="72">
        <v>2.86</v>
      </c>
      <c r="C89" s="146">
        <f>B89/100*$T$4*1000000000*$T$8/Hospital!$AI$3/'COVID-19'!D88</f>
        <v>0.21206297013321634</v>
      </c>
      <c r="D89" s="146">
        <f>B89/100*$T$4*1000000000*$T$9/Hospital!$AI$3/'COVID-19'!D88</f>
        <v>0.31304533686331948</v>
      </c>
      <c r="E89" s="108">
        <v>10</v>
      </c>
      <c r="F89" s="77">
        <v>2.1900000000000001E-8</v>
      </c>
      <c r="G89" s="31">
        <v>2</v>
      </c>
      <c r="H89" s="150">
        <f t="shared" si="8"/>
        <v>4.2412594491061169E-4</v>
      </c>
      <c r="I89" s="150">
        <f t="shared" si="9"/>
        <v>6.2609068058233175E-4</v>
      </c>
      <c r="J89" s="151">
        <f>H89*'COVID-19'!D88*Hospital!$AI$3/1000</f>
        <v>351.76269392511648</v>
      </c>
      <c r="K89" s="152">
        <f>I89*'COVID-19'!D88*Hospital!$AI$3/1000</f>
        <v>519.26873865136258</v>
      </c>
      <c r="L89" s="153">
        <f t="shared" si="10"/>
        <v>286.72177181836247</v>
      </c>
      <c r="M89" s="153">
        <f t="shared" si="10"/>
        <v>423.25594887472568</v>
      </c>
      <c r="N89" s="153">
        <f t="shared" si="11"/>
        <v>60.468007085727528</v>
      </c>
      <c r="O89" s="153">
        <f t="shared" si="11"/>
        <v>89.262296174169236</v>
      </c>
      <c r="P89" s="153">
        <f t="shared" si="12"/>
        <v>4.5729150210265148</v>
      </c>
      <c r="Q89" s="153">
        <f t="shared" si="12"/>
        <v>6.7504936024677136</v>
      </c>
    </row>
    <row r="90" spans="1:17" ht="15">
      <c r="A90" s="2" t="s">
        <v>109</v>
      </c>
      <c r="B90" s="72">
        <v>0</v>
      </c>
      <c r="C90" s="146">
        <f>B90/100*$T$4*1000000000*$T$8/Hospital!$AI$3/'COVID-19'!D89</f>
        <v>0</v>
      </c>
      <c r="D90" s="146">
        <f>B90/100*$T$4*1000000000*$T$9/Hospital!$AI$3/'COVID-19'!D89</f>
        <v>0</v>
      </c>
      <c r="E90" s="108">
        <v>10</v>
      </c>
      <c r="F90" s="77">
        <v>85.385714899999996</v>
      </c>
      <c r="G90" s="31">
        <v>2</v>
      </c>
      <c r="H90" s="150">
        <f t="shared" si="8"/>
        <v>0</v>
      </c>
      <c r="I90" s="150">
        <f t="shared" si="9"/>
        <v>0</v>
      </c>
      <c r="J90" s="151">
        <f>H90*'COVID-19'!D89*Hospital!$AI$3/1000</f>
        <v>0</v>
      </c>
      <c r="K90" s="152">
        <f>I90*'COVID-19'!D89*Hospital!$AI$3/1000</f>
        <v>0</v>
      </c>
      <c r="L90" s="153">
        <f t="shared" si="10"/>
        <v>0</v>
      </c>
      <c r="M90" s="153">
        <f t="shared" si="10"/>
        <v>0</v>
      </c>
      <c r="N90" s="153">
        <f t="shared" si="11"/>
        <v>0</v>
      </c>
      <c r="O90" s="153">
        <f t="shared" si="11"/>
        <v>0</v>
      </c>
      <c r="P90" s="153">
        <f t="shared" si="12"/>
        <v>0</v>
      </c>
      <c r="Q90" s="153">
        <f t="shared" si="12"/>
        <v>0</v>
      </c>
    </row>
    <row r="91" spans="1:17" ht="15">
      <c r="A91" s="2" t="s">
        <v>110</v>
      </c>
      <c r="B91" s="72">
        <v>0</v>
      </c>
      <c r="C91" s="146">
        <f>B91/100*$T$4*1000000000*$T$8/Hospital!$AI$3/'COVID-19'!D90</f>
        <v>0</v>
      </c>
      <c r="D91" s="146">
        <f>B91/100*$T$4*1000000000*$T$9/Hospital!$AI$3/'COVID-19'!D90</f>
        <v>0</v>
      </c>
      <c r="E91" s="108">
        <v>10</v>
      </c>
      <c r="F91" s="77">
        <v>80.67247429999999</v>
      </c>
      <c r="G91" s="31">
        <v>2</v>
      </c>
      <c r="H91" s="150">
        <f t="shared" si="8"/>
        <v>0</v>
      </c>
      <c r="I91" s="150">
        <f t="shared" si="9"/>
        <v>0</v>
      </c>
      <c r="J91" s="151">
        <f>H91*'COVID-19'!D90*Hospital!$AI$3/1000</f>
        <v>0</v>
      </c>
      <c r="K91" s="152">
        <f>I91*'COVID-19'!D90*Hospital!$AI$3/1000</f>
        <v>0</v>
      </c>
      <c r="L91" s="153">
        <f t="shared" si="10"/>
        <v>0</v>
      </c>
      <c r="M91" s="153">
        <f t="shared" si="10"/>
        <v>0</v>
      </c>
      <c r="N91" s="153">
        <f t="shared" si="11"/>
        <v>0</v>
      </c>
      <c r="O91" s="153">
        <f t="shared" si="11"/>
        <v>0</v>
      </c>
      <c r="P91" s="153">
        <f t="shared" si="12"/>
        <v>0</v>
      </c>
      <c r="Q91" s="153">
        <f t="shared" si="12"/>
        <v>0</v>
      </c>
    </row>
    <row r="92" spans="1:17" ht="15">
      <c r="A92" s="2" t="s">
        <v>111</v>
      </c>
      <c r="B92" s="72">
        <v>0</v>
      </c>
      <c r="C92" s="146">
        <f>B92/100*$T$4*1000000000*$T$8/Hospital!$AI$3/'COVID-19'!D91</f>
        <v>0</v>
      </c>
      <c r="D92" s="146">
        <f>B92/100*$T$4*1000000000*$T$9/Hospital!$AI$3/'COVID-19'!D91</f>
        <v>0</v>
      </c>
      <c r="E92" s="108">
        <v>10</v>
      </c>
      <c r="F92" s="77">
        <v>49.943986600000002</v>
      </c>
      <c r="G92" s="31">
        <v>2</v>
      </c>
      <c r="H92" s="150">
        <f t="shared" si="8"/>
        <v>0</v>
      </c>
      <c r="I92" s="150">
        <f t="shared" si="9"/>
        <v>0</v>
      </c>
      <c r="J92" s="151">
        <f>H92*'COVID-19'!D91*Hospital!$AI$3/1000</f>
        <v>0</v>
      </c>
      <c r="K92" s="152">
        <f>I92*'COVID-19'!D91*Hospital!$AI$3/1000</f>
        <v>0</v>
      </c>
      <c r="L92" s="153">
        <f t="shared" si="10"/>
        <v>0</v>
      </c>
      <c r="M92" s="153">
        <f t="shared" si="10"/>
        <v>0</v>
      </c>
      <c r="N92" s="153">
        <f t="shared" si="11"/>
        <v>0</v>
      </c>
      <c r="O92" s="153">
        <f t="shared" si="11"/>
        <v>0</v>
      </c>
      <c r="P92" s="153">
        <f t="shared" si="12"/>
        <v>0</v>
      </c>
      <c r="Q92" s="153">
        <f t="shared" si="12"/>
        <v>0</v>
      </c>
    </row>
    <row r="93" spans="1:17" ht="15">
      <c r="A93" s="2" t="s">
        <v>112</v>
      </c>
      <c r="B93" s="72">
        <v>0</v>
      </c>
      <c r="C93" s="146">
        <f>B93/100*$T$4*1000000000*$T$8/Hospital!$AI$3/'COVID-19'!D92</f>
        <v>0</v>
      </c>
      <c r="D93" s="146">
        <f>B93/100*$T$4*1000000000*$T$9/Hospital!$AI$3/'COVID-19'!D92</f>
        <v>0</v>
      </c>
      <c r="E93" s="108">
        <v>19</v>
      </c>
      <c r="F93" s="77">
        <v>63.1997012</v>
      </c>
      <c r="G93" s="31">
        <v>2</v>
      </c>
      <c r="H93" s="150">
        <f t="shared" si="8"/>
        <v>0</v>
      </c>
      <c r="I93" s="150">
        <f t="shared" si="9"/>
        <v>0</v>
      </c>
      <c r="J93" s="151">
        <f>H93*'COVID-19'!D92*Hospital!$AI$3/1000</f>
        <v>0</v>
      </c>
      <c r="K93" s="152">
        <f>I93*'COVID-19'!D92*Hospital!$AI$3/1000</f>
        <v>0</v>
      </c>
      <c r="L93" s="153">
        <f t="shared" si="10"/>
        <v>0</v>
      </c>
      <c r="M93" s="153">
        <f t="shared" si="10"/>
        <v>0</v>
      </c>
      <c r="N93" s="153">
        <f t="shared" si="11"/>
        <v>0</v>
      </c>
      <c r="O93" s="153">
        <f t="shared" si="11"/>
        <v>0</v>
      </c>
      <c r="P93" s="153">
        <f t="shared" si="12"/>
        <v>0</v>
      </c>
      <c r="Q93" s="153">
        <f t="shared" si="12"/>
        <v>0</v>
      </c>
    </row>
    <row r="94" spans="1:17" ht="15">
      <c r="A94" s="2" t="s">
        <v>113</v>
      </c>
      <c r="B94" s="72">
        <v>0</v>
      </c>
      <c r="C94" s="146">
        <f>B94/100*$T$4*1000000000*$T$8/Hospital!$AI$3/'COVID-19'!D93</f>
        <v>0</v>
      </c>
      <c r="D94" s="146">
        <f>B94/100*$T$4*1000000000*$T$9/Hospital!$AI$3/'COVID-19'!D93</f>
        <v>0</v>
      </c>
      <c r="E94" s="108">
        <v>10</v>
      </c>
      <c r="F94" s="77">
        <v>5.1300000000000003E-9</v>
      </c>
      <c r="G94" s="31">
        <v>2</v>
      </c>
      <c r="H94" s="150">
        <f t="shared" si="8"/>
        <v>0</v>
      </c>
      <c r="I94" s="150">
        <f t="shared" si="9"/>
        <v>0</v>
      </c>
      <c r="J94" s="151">
        <f>H94*'COVID-19'!D93*Hospital!$AI$3/1000</f>
        <v>0</v>
      </c>
      <c r="K94" s="152">
        <f>I94*'COVID-19'!D93*Hospital!$AI$3/1000</f>
        <v>0</v>
      </c>
      <c r="L94" s="153">
        <f t="shared" si="10"/>
        <v>0</v>
      </c>
      <c r="M94" s="153">
        <f t="shared" si="10"/>
        <v>0</v>
      </c>
      <c r="N94" s="153">
        <f t="shared" si="11"/>
        <v>0</v>
      </c>
      <c r="O94" s="153">
        <f t="shared" si="11"/>
        <v>0</v>
      </c>
      <c r="P94" s="153">
        <f t="shared" si="12"/>
        <v>0</v>
      </c>
      <c r="Q94" s="153">
        <f t="shared" si="12"/>
        <v>0</v>
      </c>
    </row>
    <row r="95" spans="1:17" ht="15">
      <c r="A95" s="2" t="s">
        <v>114</v>
      </c>
      <c r="B95" s="72">
        <v>0.99</v>
      </c>
      <c r="C95" s="146">
        <f>B95/100*$T$4*1000000000*$T$8/Hospital!$AI$3/'COVID-19'!D94</f>
        <v>1.6754566445814523</v>
      </c>
      <c r="D95" s="146">
        <f>B95/100*$T$4*1000000000*$T$9/Hospital!$AI$3/'COVID-19'!D94</f>
        <v>2.4732931420011917</v>
      </c>
      <c r="E95" s="108">
        <v>19</v>
      </c>
      <c r="F95" s="77">
        <v>0.63682929999999993</v>
      </c>
      <c r="G95" s="31">
        <v>2</v>
      </c>
      <c r="H95" s="150">
        <f t="shared" si="8"/>
        <v>8.3939970254929136E-3</v>
      </c>
      <c r="I95" s="150">
        <f t="shared" si="9"/>
        <v>1.2391138466203825E-2</v>
      </c>
      <c r="J95" s="151">
        <f>H95*'COVID-19'!D94*Hospital!$AI$3/1000</f>
        <v>305.01735903710636</v>
      </c>
      <c r="K95" s="152">
        <f>I95*'COVID-19'!D94*Hospital!$AI$3/1000</f>
        <v>450.26372048334753</v>
      </c>
      <c r="L95" s="153">
        <f t="shared" si="10"/>
        <v>248.61964935114543</v>
      </c>
      <c r="M95" s="153">
        <f t="shared" si="10"/>
        <v>367.00995856597655</v>
      </c>
      <c r="N95" s="153">
        <f t="shared" si="11"/>
        <v>52.43248401847859</v>
      </c>
      <c r="O95" s="153">
        <f t="shared" si="11"/>
        <v>77.400333551087442</v>
      </c>
      <c r="P95" s="153">
        <f t="shared" si="12"/>
        <v>3.9652256674823825</v>
      </c>
      <c r="Q95" s="153">
        <f t="shared" si="12"/>
        <v>5.8534283662835183</v>
      </c>
    </row>
    <row r="96" spans="1:17" ht="15">
      <c r="A96" s="2" t="s">
        <v>115</v>
      </c>
      <c r="B96" s="72">
        <v>7.0000000000000001E-3</v>
      </c>
      <c r="C96" s="146">
        <f>B96/100*$T$4*1000000000*$T$8/Hospital!$AI$3/'COVID-19'!D95</f>
        <v>0.2418885394467076</v>
      </c>
      <c r="D96" s="146">
        <f>B96/100*$T$4*1000000000*$T$9/Hospital!$AI$3/'COVID-19'!D95</f>
        <v>0.35707355823085402</v>
      </c>
      <c r="E96" s="149">
        <v>10</v>
      </c>
      <c r="F96" s="77">
        <v>1.59E-8</v>
      </c>
      <c r="G96" s="31">
        <v>2</v>
      </c>
      <c r="H96" s="150">
        <f t="shared" si="8"/>
        <v>4.8377708273944297E-4</v>
      </c>
      <c r="I96" s="150">
        <f t="shared" si="9"/>
        <v>7.1414712213917762E-4</v>
      </c>
      <c r="J96" s="151">
        <f>H96*'COVID-19'!D95*Hospital!$AI$3/1000</f>
        <v>0.8609576398911889</v>
      </c>
      <c r="K96" s="152">
        <f>I96*'COVID-19'!D95*Hospital!$AI$3/1000</f>
        <v>1.2709374684108021</v>
      </c>
      <c r="L96" s="153">
        <f t="shared" si="10"/>
        <v>0.70176657227530814</v>
      </c>
      <c r="M96" s="153">
        <f t="shared" si="10"/>
        <v>1.035941130501645</v>
      </c>
      <c r="N96" s="153">
        <f t="shared" si="11"/>
        <v>0.14799861829729538</v>
      </c>
      <c r="O96" s="153">
        <f t="shared" si="11"/>
        <v>0.21847415081981691</v>
      </c>
      <c r="P96" s="153">
        <f t="shared" si="12"/>
        <v>1.1192449318585455E-2</v>
      </c>
      <c r="Q96" s="153">
        <f t="shared" si="12"/>
        <v>1.6522187089340428E-2</v>
      </c>
    </row>
    <row r="97" spans="1:17" ht="15">
      <c r="A97" s="2" t="s">
        <v>116</v>
      </c>
      <c r="B97" s="72">
        <v>10.3</v>
      </c>
      <c r="C97" s="146">
        <f>B97/100*$T$4*1000000000*$T$8/Hospital!$AI$3/'COVID-19'!D96</f>
        <v>8.3331040224921171</v>
      </c>
      <c r="D97" s="146">
        <f>B97/100*$T$4*1000000000*$T$9/Hospital!$AI$3/'COVID-19'!D96</f>
        <v>12.301248795107412</v>
      </c>
      <c r="E97" s="108">
        <v>10</v>
      </c>
      <c r="F97" s="77">
        <v>26.5310956</v>
      </c>
      <c r="G97" s="31">
        <v>2</v>
      </c>
      <c r="H97" s="150">
        <f t="shared" si="8"/>
        <v>0.23775258751046716</v>
      </c>
      <c r="I97" s="150">
        <f t="shared" si="9"/>
        <v>0.35096810537259437</v>
      </c>
      <c r="J97" s="151">
        <f>H97*'COVID-19'!D96*Hospital!$AI$3/1000</f>
        <v>18072.133194344013</v>
      </c>
      <c r="K97" s="152">
        <f>I97*'COVID-19'!D96*Hospital!$AI$3/1000</f>
        <v>26677.910905936402</v>
      </c>
      <c r="L97" s="153">
        <f t="shared" si="10"/>
        <v>14730.595766709805</v>
      </c>
      <c r="M97" s="153">
        <f t="shared" si="10"/>
        <v>21745.165179428761</v>
      </c>
      <c r="N97" s="153">
        <f t="shared" si="11"/>
        <v>3106.5996961077362</v>
      </c>
      <c r="O97" s="153">
        <f t="shared" si="11"/>
        <v>4585.9328847304678</v>
      </c>
      <c r="P97" s="153">
        <f t="shared" si="12"/>
        <v>234.93773152647216</v>
      </c>
      <c r="Q97" s="153">
        <f t="shared" si="12"/>
        <v>346.81284177717322</v>
      </c>
    </row>
    <row r="98" spans="1:17" ht="15">
      <c r="A98" s="2" t="s">
        <v>117</v>
      </c>
      <c r="B98" s="72">
        <v>0</v>
      </c>
      <c r="C98" s="146">
        <f>B98/100*$T$4*1000000000*$T$8/Hospital!$AI$3/'COVID-19'!D97</f>
        <v>0</v>
      </c>
      <c r="D98" s="146">
        <f>B98/100*$T$4*1000000000*$T$9/Hospital!$AI$3/'COVID-19'!D97</f>
        <v>0</v>
      </c>
      <c r="E98" s="108">
        <v>10</v>
      </c>
      <c r="F98" s="77">
        <v>1.4900000000000002E-9</v>
      </c>
      <c r="G98" s="31">
        <v>2</v>
      </c>
      <c r="H98" s="150">
        <f t="shared" si="8"/>
        <v>0</v>
      </c>
      <c r="I98" s="150">
        <f t="shared" si="9"/>
        <v>0</v>
      </c>
      <c r="J98" s="151">
        <f>H98*'COVID-19'!D97*Hospital!$AI$3/1000</f>
        <v>0</v>
      </c>
      <c r="K98" s="152">
        <f>I98*'COVID-19'!D97*Hospital!$AI$3/1000</f>
        <v>0</v>
      </c>
      <c r="L98" s="153">
        <f t="shared" si="10"/>
        <v>0</v>
      </c>
      <c r="M98" s="153">
        <f t="shared" si="10"/>
        <v>0</v>
      </c>
      <c r="N98" s="153">
        <f t="shared" si="11"/>
        <v>0</v>
      </c>
      <c r="O98" s="153">
        <f t="shared" si="11"/>
        <v>0</v>
      </c>
      <c r="P98" s="153">
        <f t="shared" si="12"/>
        <v>0</v>
      </c>
      <c r="Q98" s="153">
        <f t="shared" si="12"/>
        <v>0</v>
      </c>
    </row>
    <row r="99" spans="1:17" ht="15">
      <c r="A99" s="2" t="s">
        <v>118</v>
      </c>
      <c r="B99" s="72">
        <v>0</v>
      </c>
      <c r="C99" s="146">
        <f>B99/100*$T$4*1000000000*$T$8/Hospital!$AI$3/'COVID-19'!D98</f>
        <v>0</v>
      </c>
      <c r="D99" s="146">
        <f>B99/100*$T$4*1000000000*$T$9/Hospital!$AI$3/'COVID-19'!D98</f>
        <v>0</v>
      </c>
      <c r="E99" s="108">
        <v>10</v>
      </c>
      <c r="F99" s="77">
        <v>57.912410000000001</v>
      </c>
      <c r="G99" s="31">
        <v>2</v>
      </c>
      <c r="H99" s="150">
        <f t="shared" si="8"/>
        <v>0</v>
      </c>
      <c r="I99" s="150">
        <f t="shared" si="9"/>
        <v>0</v>
      </c>
      <c r="J99" s="151">
        <f>H99*'COVID-19'!D98*Hospital!$AI$3/1000</f>
        <v>0</v>
      </c>
      <c r="K99" s="152">
        <f>I99*'COVID-19'!D98*Hospital!$AI$3/1000</f>
        <v>0</v>
      </c>
      <c r="L99" s="153">
        <f t="shared" si="10"/>
        <v>0</v>
      </c>
      <c r="M99" s="153">
        <f t="shared" si="10"/>
        <v>0</v>
      </c>
      <c r="N99" s="153">
        <f t="shared" si="11"/>
        <v>0</v>
      </c>
      <c r="O99" s="153">
        <f t="shared" si="11"/>
        <v>0</v>
      </c>
      <c r="P99" s="153">
        <f t="shared" si="12"/>
        <v>0</v>
      </c>
      <c r="Q99" s="153">
        <f t="shared" si="12"/>
        <v>0</v>
      </c>
    </row>
    <row r="100" spans="1:17" ht="15">
      <c r="A100" s="2" t="s">
        <v>119</v>
      </c>
      <c r="B100" s="72">
        <v>0</v>
      </c>
      <c r="C100" s="146">
        <f>B100/100*$T$4*1000000000*$T$8/Hospital!$AI$3/'COVID-19'!D99</f>
        <v>0</v>
      </c>
      <c r="D100" s="146">
        <f>B100/100*$T$4*1000000000*$T$9/Hospital!$AI$3/'COVID-19'!D99</f>
        <v>0</v>
      </c>
      <c r="E100" s="108">
        <v>10</v>
      </c>
      <c r="F100" s="82">
        <v>33.103088668679256</v>
      </c>
      <c r="G100" s="31">
        <v>2</v>
      </c>
      <c r="H100" s="150">
        <f t="shared" si="8"/>
        <v>0</v>
      </c>
      <c r="I100" s="150">
        <f t="shared" si="9"/>
        <v>0</v>
      </c>
      <c r="J100" s="151">
        <f>H100*'COVID-19'!D99*Hospital!$AI$3/1000</f>
        <v>0</v>
      </c>
      <c r="K100" s="152">
        <f>I100*'COVID-19'!D99*Hospital!$AI$3/1000</f>
        <v>0</v>
      </c>
      <c r="L100" s="153">
        <f t="shared" si="10"/>
        <v>0</v>
      </c>
      <c r="M100" s="153">
        <f t="shared" si="10"/>
        <v>0</v>
      </c>
      <c r="N100" s="153">
        <f t="shared" si="11"/>
        <v>0</v>
      </c>
      <c r="O100" s="153">
        <f t="shared" si="11"/>
        <v>0</v>
      </c>
      <c r="P100" s="153">
        <f t="shared" si="12"/>
        <v>0</v>
      </c>
      <c r="Q100" s="153">
        <f t="shared" si="12"/>
        <v>0</v>
      </c>
    </row>
    <row r="101" spans="1:17" ht="15">
      <c r="A101" s="2" t="s">
        <v>120</v>
      </c>
      <c r="B101" s="72">
        <v>0</v>
      </c>
      <c r="C101" s="146">
        <f>B101/100*$T$4*1000000000*$T$8/Hospital!$AI$3/'COVID-19'!D100</f>
        <v>0</v>
      </c>
      <c r="D101" s="146">
        <f>B101/100*$T$4*1000000000*$T$9/Hospital!$AI$3/'COVID-19'!D100</f>
        <v>0</v>
      </c>
      <c r="E101" s="108">
        <v>10</v>
      </c>
      <c r="F101" s="148">
        <v>0</v>
      </c>
      <c r="G101" s="31">
        <v>2</v>
      </c>
      <c r="H101" s="150">
        <f t="shared" si="8"/>
        <v>0</v>
      </c>
      <c r="I101" s="150">
        <f t="shared" si="9"/>
        <v>0</v>
      </c>
      <c r="J101" s="151">
        <f>H101*'COVID-19'!D100*Hospital!$AI$3/1000</f>
        <v>0</v>
      </c>
      <c r="K101" s="152">
        <f>I101*'COVID-19'!D100*Hospital!$AI$3/1000</f>
        <v>0</v>
      </c>
      <c r="L101" s="153">
        <f t="shared" si="10"/>
        <v>0</v>
      </c>
      <c r="M101" s="153">
        <f t="shared" si="10"/>
        <v>0</v>
      </c>
      <c r="N101" s="153">
        <f t="shared" si="11"/>
        <v>0</v>
      </c>
      <c r="O101" s="153">
        <f t="shared" si="11"/>
        <v>0</v>
      </c>
      <c r="P101" s="153">
        <f t="shared" si="12"/>
        <v>0</v>
      </c>
      <c r="Q101" s="153">
        <f t="shared" si="12"/>
        <v>0</v>
      </c>
    </row>
    <row r="102" spans="1:17" ht="15">
      <c r="A102" s="2" t="s">
        <v>121</v>
      </c>
      <c r="B102" s="72">
        <v>0</v>
      </c>
      <c r="C102" s="146">
        <f>B102/100*$T$4*1000000000*$T$8/Hospital!$AI$3/'COVID-19'!D101</f>
        <v>0</v>
      </c>
      <c r="D102" s="146">
        <f>B102/100*$T$4*1000000000*$T$9/Hospital!$AI$3/'COVID-19'!D101</f>
        <v>0</v>
      </c>
      <c r="E102" s="108">
        <v>10</v>
      </c>
      <c r="F102" s="77">
        <v>82.689300399999993</v>
      </c>
      <c r="G102" s="31">
        <v>2</v>
      </c>
      <c r="H102" s="150">
        <f t="shared" si="8"/>
        <v>0</v>
      </c>
      <c r="I102" s="150">
        <f t="shared" si="9"/>
        <v>0</v>
      </c>
      <c r="J102" s="151">
        <f>H102*'COVID-19'!D101*Hospital!$AI$3/1000</f>
        <v>0</v>
      </c>
      <c r="K102" s="152">
        <f>I102*'COVID-19'!D101*Hospital!$AI$3/1000</f>
        <v>0</v>
      </c>
      <c r="L102" s="153">
        <f t="shared" si="10"/>
        <v>0</v>
      </c>
      <c r="M102" s="153">
        <f t="shared" si="10"/>
        <v>0</v>
      </c>
      <c r="N102" s="153">
        <f t="shared" si="11"/>
        <v>0</v>
      </c>
      <c r="O102" s="153">
        <f t="shared" si="11"/>
        <v>0</v>
      </c>
      <c r="P102" s="153">
        <f t="shared" si="12"/>
        <v>0</v>
      </c>
      <c r="Q102" s="153">
        <f t="shared" si="12"/>
        <v>0</v>
      </c>
    </row>
    <row r="103" spans="1:17" ht="15">
      <c r="A103" s="2" t="s">
        <v>122</v>
      </c>
      <c r="B103" s="72">
        <v>0</v>
      </c>
      <c r="C103" s="146">
        <f>B103/100*$T$4*1000000000*$T$8/Hospital!$AI$3/'COVID-19'!D102</f>
        <v>0</v>
      </c>
      <c r="D103" s="146">
        <f>B103/100*$T$4*1000000000*$T$9/Hospital!$AI$3/'COVID-19'!D102</f>
        <v>0</v>
      </c>
      <c r="E103" s="108">
        <v>10</v>
      </c>
      <c r="F103" s="77">
        <v>7.8100000000000001E-3</v>
      </c>
      <c r="G103" s="31">
        <v>2</v>
      </c>
      <c r="H103" s="150">
        <f t="shared" si="8"/>
        <v>0</v>
      </c>
      <c r="I103" s="150">
        <f t="shared" si="9"/>
        <v>0</v>
      </c>
      <c r="J103" s="151">
        <f>H103*'COVID-19'!D102*Hospital!$AI$3/1000</f>
        <v>0</v>
      </c>
      <c r="K103" s="152">
        <f>I103*'COVID-19'!D102*Hospital!$AI$3/1000</f>
        <v>0</v>
      </c>
      <c r="L103" s="153">
        <f t="shared" si="10"/>
        <v>0</v>
      </c>
      <c r="M103" s="153">
        <f t="shared" si="10"/>
        <v>0</v>
      </c>
      <c r="N103" s="153">
        <f t="shared" si="11"/>
        <v>0</v>
      </c>
      <c r="O103" s="153">
        <f t="shared" si="11"/>
        <v>0</v>
      </c>
      <c r="P103" s="153">
        <f t="shared" si="12"/>
        <v>0</v>
      </c>
      <c r="Q103" s="153">
        <f t="shared" si="12"/>
        <v>0</v>
      </c>
    </row>
    <row r="104" spans="1:17" ht="15">
      <c r="A104" s="14" t="s">
        <v>123</v>
      </c>
      <c r="B104" s="72">
        <v>0</v>
      </c>
      <c r="C104" s="146">
        <f>B104/100*$T$4*1000000000*$T$8/Hospital!$AI$3/'COVID-19'!D103</f>
        <v>0</v>
      </c>
      <c r="D104" s="146">
        <f>B104/100*$T$4*1000000000*$T$9/Hospital!$AI$3/'COVID-19'!D103</f>
        <v>0</v>
      </c>
      <c r="E104" s="108">
        <v>10</v>
      </c>
      <c r="F104" s="82">
        <v>82.182096928571454</v>
      </c>
      <c r="G104" s="31">
        <v>2</v>
      </c>
      <c r="H104" s="150">
        <f t="shared" si="8"/>
        <v>0</v>
      </c>
      <c r="I104" s="150">
        <f t="shared" si="9"/>
        <v>0</v>
      </c>
      <c r="J104" s="151">
        <f>H104*'COVID-19'!D103*Hospital!$AI$3/1000</f>
        <v>0</v>
      </c>
      <c r="K104" s="152">
        <f>I104*'COVID-19'!D103*Hospital!$AI$3/1000</f>
        <v>0</v>
      </c>
      <c r="L104" s="153">
        <f t="shared" si="10"/>
        <v>0</v>
      </c>
      <c r="M104" s="153">
        <f t="shared" si="10"/>
        <v>0</v>
      </c>
      <c r="N104" s="153">
        <f t="shared" si="11"/>
        <v>0</v>
      </c>
      <c r="O104" s="153">
        <f t="shared" si="11"/>
        <v>0</v>
      </c>
      <c r="P104" s="153">
        <f t="shared" si="12"/>
        <v>0</v>
      </c>
      <c r="Q104" s="153">
        <f t="shared" si="12"/>
        <v>0</v>
      </c>
    </row>
    <row r="105" spans="1:17" ht="15">
      <c r="A105" s="2" t="s">
        <v>124</v>
      </c>
      <c r="B105" s="72">
        <v>0</v>
      </c>
      <c r="C105" s="146">
        <f>B105/100*$T$4*1000000000*$T$8/Hospital!$AI$3/'COVID-19'!D104</f>
        <v>0</v>
      </c>
      <c r="D105" s="146">
        <f>B105/100*$T$4*1000000000*$T$9/Hospital!$AI$3/'COVID-19'!D104</f>
        <v>0</v>
      </c>
      <c r="E105" s="108">
        <v>19</v>
      </c>
      <c r="F105" s="82">
        <v>82.182096928571454</v>
      </c>
      <c r="G105" s="31">
        <v>2</v>
      </c>
      <c r="H105" s="150">
        <f t="shared" si="8"/>
        <v>0</v>
      </c>
      <c r="I105" s="150">
        <f t="shared" si="9"/>
        <v>0</v>
      </c>
      <c r="J105" s="151">
        <f>H105*'COVID-19'!D104*Hospital!$AI$3/1000</f>
        <v>0</v>
      </c>
      <c r="K105" s="152">
        <f>I105*'COVID-19'!D104*Hospital!$AI$3/1000</f>
        <v>0</v>
      </c>
      <c r="L105" s="153">
        <f t="shared" si="10"/>
        <v>0</v>
      </c>
      <c r="M105" s="153">
        <f t="shared" si="10"/>
        <v>0</v>
      </c>
      <c r="N105" s="153">
        <f t="shared" si="11"/>
        <v>0</v>
      </c>
      <c r="O105" s="153">
        <f t="shared" si="11"/>
        <v>0</v>
      </c>
      <c r="P105" s="153">
        <f t="shared" si="12"/>
        <v>0</v>
      </c>
      <c r="Q105" s="153">
        <f t="shared" si="12"/>
        <v>0</v>
      </c>
    </row>
    <row r="106" spans="1:17" ht="15">
      <c r="A106" s="2" t="s">
        <v>125</v>
      </c>
      <c r="B106" s="72">
        <v>0</v>
      </c>
      <c r="C106" s="146">
        <f>B106/100*$T$4*1000000000*$T$8/Hospital!$AI$3/'COVID-19'!D105</f>
        <v>0</v>
      </c>
      <c r="D106" s="146">
        <f>B106/100*$T$4*1000000000*$T$9/Hospital!$AI$3/'COVID-19'!D105</f>
        <v>0</v>
      </c>
      <c r="E106" s="108">
        <v>10</v>
      </c>
      <c r="F106" s="77">
        <v>13.984971600000002</v>
      </c>
      <c r="G106" s="31">
        <v>2</v>
      </c>
      <c r="H106" s="150">
        <f t="shared" si="8"/>
        <v>0</v>
      </c>
      <c r="I106" s="150">
        <f t="shared" si="9"/>
        <v>0</v>
      </c>
      <c r="J106" s="151">
        <f>H106*'COVID-19'!D105*Hospital!$AI$3/1000</f>
        <v>0</v>
      </c>
      <c r="K106" s="152">
        <f>I106*'COVID-19'!D105*Hospital!$AI$3/1000</f>
        <v>0</v>
      </c>
      <c r="L106" s="153">
        <f t="shared" si="10"/>
        <v>0</v>
      </c>
      <c r="M106" s="153">
        <f t="shared" si="10"/>
        <v>0</v>
      </c>
      <c r="N106" s="153">
        <f t="shared" si="11"/>
        <v>0</v>
      </c>
      <c r="O106" s="153">
        <f t="shared" si="11"/>
        <v>0</v>
      </c>
      <c r="P106" s="153">
        <f t="shared" si="12"/>
        <v>0</v>
      </c>
      <c r="Q106" s="153">
        <f t="shared" si="12"/>
        <v>0</v>
      </c>
    </row>
    <row r="107" spans="1:17" ht="15">
      <c r="A107" s="2" t="s">
        <v>126</v>
      </c>
      <c r="B107" s="72">
        <v>0</v>
      </c>
      <c r="C107" s="146">
        <f>B107/100*$T$4*1000000000*$T$8/Hospital!$AI$3/'COVID-19'!D106</f>
        <v>0</v>
      </c>
      <c r="D107" s="146">
        <f>B107/100*$T$4*1000000000*$T$9/Hospital!$AI$3/'COVID-19'!D106</f>
        <v>0</v>
      </c>
      <c r="E107" s="108">
        <v>10</v>
      </c>
      <c r="F107" s="77">
        <v>33.8900802</v>
      </c>
      <c r="G107" s="31">
        <v>2</v>
      </c>
      <c r="H107" s="150">
        <f t="shared" si="8"/>
        <v>0</v>
      </c>
      <c r="I107" s="150">
        <f t="shared" si="9"/>
        <v>0</v>
      </c>
      <c r="J107" s="151">
        <f>H107*'COVID-19'!D106*Hospital!$AI$3/1000</f>
        <v>0</v>
      </c>
      <c r="K107" s="152">
        <f>I107*'COVID-19'!D106*Hospital!$AI$3/1000</f>
        <v>0</v>
      </c>
      <c r="L107" s="153">
        <f t="shared" si="10"/>
        <v>0</v>
      </c>
      <c r="M107" s="153">
        <f t="shared" si="10"/>
        <v>0</v>
      </c>
      <c r="N107" s="153">
        <f t="shared" si="11"/>
        <v>0</v>
      </c>
      <c r="O107" s="153">
        <f t="shared" si="11"/>
        <v>0</v>
      </c>
      <c r="P107" s="153">
        <f t="shared" si="12"/>
        <v>0</v>
      </c>
      <c r="Q107" s="153">
        <f t="shared" si="12"/>
        <v>0</v>
      </c>
    </row>
    <row r="108" spans="1:17" ht="15">
      <c r="A108" s="2" t="s">
        <v>127</v>
      </c>
      <c r="B108" s="72">
        <v>0</v>
      </c>
      <c r="C108" s="146">
        <f>B108/100*$T$4*1000000000*$T$8/Hospital!$AI$3/'COVID-19'!D107</f>
        <v>0</v>
      </c>
      <c r="D108" s="146">
        <f>B108/100*$T$4*1000000000*$T$9/Hospital!$AI$3/'COVID-19'!D107</f>
        <v>0</v>
      </c>
      <c r="E108" s="108">
        <v>10</v>
      </c>
      <c r="F108" s="82">
        <v>67.144116886363619</v>
      </c>
      <c r="G108" s="31">
        <v>2</v>
      </c>
      <c r="H108" s="150">
        <f t="shared" si="8"/>
        <v>0</v>
      </c>
      <c r="I108" s="150">
        <f t="shared" si="9"/>
        <v>0</v>
      </c>
      <c r="J108" s="151">
        <f>H108*'COVID-19'!D107*Hospital!$AI$3/1000</f>
        <v>0</v>
      </c>
      <c r="K108" s="152">
        <f>I108*'COVID-19'!D107*Hospital!$AI$3/1000</f>
        <v>0</v>
      </c>
      <c r="L108" s="153">
        <f t="shared" si="10"/>
        <v>0</v>
      </c>
      <c r="M108" s="153">
        <f t="shared" si="10"/>
        <v>0</v>
      </c>
      <c r="N108" s="153">
        <f t="shared" si="11"/>
        <v>0</v>
      </c>
      <c r="O108" s="153">
        <f t="shared" si="11"/>
        <v>0</v>
      </c>
      <c r="P108" s="153">
        <f t="shared" si="12"/>
        <v>0</v>
      </c>
      <c r="Q108" s="153">
        <f t="shared" si="12"/>
        <v>0</v>
      </c>
    </row>
    <row r="109" spans="1:17" ht="15">
      <c r="A109" s="2" t="s">
        <v>128</v>
      </c>
      <c r="B109" s="72">
        <v>0</v>
      </c>
      <c r="C109" s="146">
        <f>B109/100*$T$4*1000000000*$T$8/Hospital!$AI$3/'COVID-19'!D108</f>
        <v>0</v>
      </c>
      <c r="D109" s="146">
        <f>B109/100*$T$4*1000000000*$T$9/Hospital!$AI$3/'COVID-19'!D108</f>
        <v>0</v>
      </c>
      <c r="E109" s="108">
        <v>10</v>
      </c>
      <c r="F109" s="77">
        <v>84.434386900000007</v>
      </c>
      <c r="G109" s="31">
        <v>2</v>
      </c>
      <c r="H109" s="150">
        <f t="shared" si="8"/>
        <v>0</v>
      </c>
      <c r="I109" s="150">
        <f t="shared" si="9"/>
        <v>0</v>
      </c>
      <c r="J109" s="151">
        <f>H109*'COVID-19'!D108*Hospital!$AI$3/1000</f>
        <v>0</v>
      </c>
      <c r="K109" s="152">
        <f>I109*'COVID-19'!D108*Hospital!$AI$3/1000</f>
        <v>0</v>
      </c>
      <c r="L109" s="153">
        <f t="shared" si="10"/>
        <v>0</v>
      </c>
      <c r="M109" s="153">
        <f t="shared" si="10"/>
        <v>0</v>
      </c>
      <c r="N109" s="153">
        <f t="shared" si="11"/>
        <v>0</v>
      </c>
      <c r="O109" s="153">
        <f t="shared" si="11"/>
        <v>0</v>
      </c>
      <c r="P109" s="153">
        <f t="shared" si="12"/>
        <v>0</v>
      </c>
      <c r="Q109" s="153">
        <f t="shared" si="12"/>
        <v>0</v>
      </c>
    </row>
    <row r="110" spans="1:17" ht="15">
      <c r="A110" s="2" t="s">
        <v>129</v>
      </c>
      <c r="B110" s="72">
        <v>0</v>
      </c>
      <c r="C110" s="146">
        <f>B110/100*$T$4*1000000000*$T$8/Hospital!$AI$3/'COVID-19'!D109</f>
        <v>0</v>
      </c>
      <c r="D110" s="146">
        <f>B110/100*$T$4*1000000000*$T$9/Hospital!$AI$3/'COVID-19'!D109</f>
        <v>0</v>
      </c>
      <c r="E110" s="108">
        <v>19</v>
      </c>
      <c r="F110" s="77">
        <v>22.897282999999998</v>
      </c>
      <c r="G110" s="31">
        <v>2</v>
      </c>
      <c r="H110" s="150">
        <f t="shared" si="8"/>
        <v>0</v>
      </c>
      <c r="I110" s="150">
        <f t="shared" si="9"/>
        <v>0</v>
      </c>
      <c r="J110" s="151">
        <f>H110*'COVID-19'!D109*Hospital!$AI$3/1000</f>
        <v>0</v>
      </c>
      <c r="K110" s="152">
        <f>I110*'COVID-19'!D109*Hospital!$AI$3/1000</f>
        <v>0</v>
      </c>
      <c r="L110" s="153">
        <f t="shared" si="10"/>
        <v>0</v>
      </c>
      <c r="M110" s="153">
        <f t="shared" si="10"/>
        <v>0</v>
      </c>
      <c r="N110" s="153">
        <f t="shared" si="11"/>
        <v>0</v>
      </c>
      <c r="O110" s="153">
        <f t="shared" si="11"/>
        <v>0</v>
      </c>
      <c r="P110" s="153">
        <f t="shared" si="12"/>
        <v>0</v>
      </c>
      <c r="Q110" s="153">
        <f t="shared" si="12"/>
        <v>0</v>
      </c>
    </row>
    <row r="111" spans="1:17" ht="15">
      <c r="A111" s="2" t="s">
        <v>130</v>
      </c>
      <c r="B111" s="72">
        <v>0</v>
      </c>
      <c r="C111" s="146">
        <f>B111/100*$T$4*1000000000*$T$8/Hospital!$AI$3/'COVID-19'!D110</f>
        <v>0</v>
      </c>
      <c r="D111" s="146">
        <f>B111/100*$T$4*1000000000*$T$9/Hospital!$AI$3/'COVID-19'!D110</f>
        <v>0</v>
      </c>
      <c r="E111" s="108">
        <v>19</v>
      </c>
      <c r="F111" s="82">
        <v>1.1707407122716054</v>
      </c>
      <c r="G111" s="31">
        <v>2</v>
      </c>
      <c r="H111" s="150">
        <f t="shared" si="8"/>
        <v>0</v>
      </c>
      <c r="I111" s="150">
        <f t="shared" si="9"/>
        <v>0</v>
      </c>
      <c r="J111" s="151">
        <f>H111*'COVID-19'!D110*Hospital!$AI$3/1000</f>
        <v>0</v>
      </c>
      <c r="K111" s="152">
        <f>I111*'COVID-19'!D110*Hospital!$AI$3/1000</f>
        <v>0</v>
      </c>
      <c r="L111" s="153">
        <f t="shared" si="10"/>
        <v>0</v>
      </c>
      <c r="M111" s="153">
        <f t="shared" si="10"/>
        <v>0</v>
      </c>
      <c r="N111" s="153">
        <f t="shared" si="11"/>
        <v>0</v>
      </c>
      <c r="O111" s="153">
        <f t="shared" si="11"/>
        <v>0</v>
      </c>
      <c r="P111" s="153">
        <f t="shared" si="12"/>
        <v>0</v>
      </c>
      <c r="Q111" s="153">
        <f t="shared" si="12"/>
        <v>0</v>
      </c>
    </row>
    <row r="112" spans="1:17" ht="15">
      <c r="A112" s="2" t="s">
        <v>131</v>
      </c>
      <c r="B112" s="72">
        <v>0</v>
      </c>
      <c r="C112" s="146">
        <f>B112/100*$T$4*1000000000*$T$8/Hospital!$AI$3/'COVID-19'!D111</f>
        <v>0</v>
      </c>
      <c r="D112" s="146">
        <f>B112/100*$T$4*1000000000*$T$9/Hospital!$AI$3/'COVID-19'!D111</f>
        <v>0</v>
      </c>
      <c r="E112" s="108">
        <v>10</v>
      </c>
      <c r="F112" s="82">
        <v>1.1707407122716054</v>
      </c>
      <c r="G112" s="31">
        <v>2</v>
      </c>
      <c r="H112" s="150">
        <f t="shared" si="8"/>
        <v>0</v>
      </c>
      <c r="I112" s="150">
        <f t="shared" si="9"/>
        <v>0</v>
      </c>
      <c r="J112" s="151">
        <f>H112*'COVID-19'!D111*Hospital!$AI$3/1000</f>
        <v>0</v>
      </c>
      <c r="K112" s="152">
        <f>I112*'COVID-19'!D111*Hospital!$AI$3/1000</f>
        <v>0</v>
      </c>
      <c r="L112" s="153">
        <f t="shared" si="10"/>
        <v>0</v>
      </c>
      <c r="M112" s="153">
        <f t="shared" si="10"/>
        <v>0</v>
      </c>
      <c r="N112" s="153">
        <f t="shared" si="11"/>
        <v>0</v>
      </c>
      <c r="O112" s="153">
        <f t="shared" si="11"/>
        <v>0</v>
      </c>
      <c r="P112" s="153">
        <f t="shared" si="12"/>
        <v>0</v>
      </c>
      <c r="Q112" s="153">
        <f t="shared" si="12"/>
        <v>0</v>
      </c>
    </row>
    <row r="113" spans="1:17" ht="15">
      <c r="A113" s="2" t="s">
        <v>132</v>
      </c>
      <c r="B113" s="72">
        <v>0</v>
      </c>
      <c r="C113" s="146">
        <f>B113/100*$T$4*1000000000*$T$8/Hospital!$AI$3/'COVID-19'!D112</f>
        <v>0</v>
      </c>
      <c r="D113" s="146">
        <f>B113/100*$T$4*1000000000*$T$9/Hospital!$AI$3/'COVID-19'!D112</f>
        <v>0</v>
      </c>
      <c r="E113" s="108">
        <v>10</v>
      </c>
      <c r="F113" s="77">
        <v>83.847147100000001</v>
      </c>
      <c r="G113" s="31">
        <v>2</v>
      </c>
      <c r="H113" s="150">
        <f t="shared" si="8"/>
        <v>0</v>
      </c>
      <c r="I113" s="150">
        <f t="shared" si="9"/>
        <v>0</v>
      </c>
      <c r="J113" s="151">
        <f>H113*'COVID-19'!D112*Hospital!$AI$3/1000</f>
        <v>0</v>
      </c>
      <c r="K113" s="152">
        <f>I113*'COVID-19'!D112*Hospital!$AI$3/1000</f>
        <v>0</v>
      </c>
      <c r="L113" s="153">
        <f t="shared" si="10"/>
        <v>0</v>
      </c>
      <c r="M113" s="153">
        <f t="shared" si="10"/>
        <v>0</v>
      </c>
      <c r="N113" s="153">
        <f t="shared" si="11"/>
        <v>0</v>
      </c>
      <c r="O113" s="153">
        <f t="shared" si="11"/>
        <v>0</v>
      </c>
      <c r="P113" s="153">
        <f t="shared" si="12"/>
        <v>0</v>
      </c>
      <c r="Q113" s="153">
        <f t="shared" si="12"/>
        <v>0</v>
      </c>
    </row>
    <row r="114" spans="1:17" ht="15">
      <c r="A114" s="2" t="s">
        <v>133</v>
      </c>
      <c r="B114" s="72">
        <v>0</v>
      </c>
      <c r="C114" s="146">
        <f>B114/100*$T$4*1000000000*$T$8/Hospital!$AI$3/'COVID-19'!D113</f>
        <v>0</v>
      </c>
      <c r="D114" s="146">
        <f>B114/100*$T$4*1000000000*$T$9/Hospital!$AI$3/'COVID-19'!D113</f>
        <v>0</v>
      </c>
      <c r="E114" s="108">
        <v>10</v>
      </c>
      <c r="F114" s="82">
        <v>82.182096928571454</v>
      </c>
      <c r="G114" s="31">
        <v>2</v>
      </c>
      <c r="H114" s="150">
        <f t="shared" si="8"/>
        <v>0</v>
      </c>
      <c r="I114" s="150">
        <f t="shared" si="9"/>
        <v>0</v>
      </c>
      <c r="J114" s="151">
        <f>H114*'COVID-19'!D113*Hospital!$AI$3/1000</f>
        <v>0</v>
      </c>
      <c r="K114" s="152">
        <f>I114*'COVID-19'!D113*Hospital!$AI$3/1000</f>
        <v>0</v>
      </c>
      <c r="L114" s="153">
        <f t="shared" si="10"/>
        <v>0</v>
      </c>
      <c r="M114" s="153">
        <f t="shared" si="10"/>
        <v>0</v>
      </c>
      <c r="N114" s="153">
        <f t="shared" si="11"/>
        <v>0</v>
      </c>
      <c r="O114" s="153">
        <f t="shared" si="11"/>
        <v>0</v>
      </c>
      <c r="P114" s="153">
        <f t="shared" si="12"/>
        <v>0</v>
      </c>
      <c r="Q114" s="153">
        <f t="shared" si="12"/>
        <v>0</v>
      </c>
    </row>
    <row r="115" spans="1:17" ht="15">
      <c r="A115" s="2" t="s">
        <v>134</v>
      </c>
      <c r="B115" s="72">
        <v>0</v>
      </c>
      <c r="C115" s="146">
        <f>B115/100*$T$4*1000000000*$T$8/Hospital!$AI$3/'COVID-19'!D114</f>
        <v>0</v>
      </c>
      <c r="D115" s="146">
        <f>B115/100*$T$4*1000000000*$T$9/Hospital!$AI$3/'COVID-19'!D114</f>
        <v>0</v>
      </c>
      <c r="E115" s="108">
        <v>10</v>
      </c>
      <c r="F115" s="77">
        <v>54.963718500000006</v>
      </c>
      <c r="G115" s="31">
        <v>2</v>
      </c>
      <c r="H115" s="150">
        <f t="shared" si="8"/>
        <v>0</v>
      </c>
      <c r="I115" s="150">
        <f t="shared" si="9"/>
        <v>0</v>
      </c>
      <c r="J115" s="151">
        <f>H115*'COVID-19'!D114*Hospital!$AI$3/1000</f>
        <v>0</v>
      </c>
      <c r="K115" s="152">
        <f>I115*'COVID-19'!D114*Hospital!$AI$3/1000</f>
        <v>0</v>
      </c>
      <c r="L115" s="153">
        <f t="shared" si="10"/>
        <v>0</v>
      </c>
      <c r="M115" s="153">
        <f t="shared" si="10"/>
        <v>0</v>
      </c>
      <c r="N115" s="153">
        <f t="shared" si="11"/>
        <v>0</v>
      </c>
      <c r="O115" s="153">
        <f t="shared" si="11"/>
        <v>0</v>
      </c>
      <c r="P115" s="153">
        <f t="shared" si="12"/>
        <v>0</v>
      </c>
      <c r="Q115" s="153">
        <f t="shared" si="12"/>
        <v>0</v>
      </c>
    </row>
    <row r="116" spans="1:17" ht="15">
      <c r="A116" s="2" t="s">
        <v>135</v>
      </c>
      <c r="B116" s="72">
        <v>0</v>
      </c>
      <c r="C116" s="146">
        <f>B116/100*$T$4*1000000000*$T$8/Hospital!$AI$3/'COVID-19'!D115</f>
        <v>0</v>
      </c>
      <c r="D116" s="146">
        <f>B116/100*$T$4*1000000000*$T$9/Hospital!$AI$3/'COVID-19'!D115</f>
        <v>0</v>
      </c>
      <c r="E116" s="108">
        <v>10</v>
      </c>
      <c r="F116" s="77">
        <v>66.38379479999999</v>
      </c>
      <c r="G116" s="31">
        <v>2</v>
      </c>
      <c r="H116" s="150">
        <f t="shared" si="8"/>
        <v>0</v>
      </c>
      <c r="I116" s="150">
        <f t="shared" si="9"/>
        <v>0</v>
      </c>
      <c r="J116" s="151">
        <f>H116*'COVID-19'!D115*Hospital!$AI$3/1000</f>
        <v>0</v>
      </c>
      <c r="K116" s="152">
        <f>I116*'COVID-19'!D115*Hospital!$AI$3/1000</f>
        <v>0</v>
      </c>
      <c r="L116" s="153">
        <f t="shared" si="10"/>
        <v>0</v>
      </c>
      <c r="M116" s="153">
        <f t="shared" si="10"/>
        <v>0</v>
      </c>
      <c r="N116" s="153">
        <f t="shared" si="11"/>
        <v>0</v>
      </c>
      <c r="O116" s="153">
        <f t="shared" si="11"/>
        <v>0</v>
      </c>
      <c r="P116" s="153">
        <f t="shared" si="12"/>
        <v>0</v>
      </c>
      <c r="Q116" s="153">
        <f t="shared" si="12"/>
        <v>0</v>
      </c>
    </row>
    <row r="117" spans="1:17" ht="15">
      <c r="A117" s="2" t="s">
        <v>136</v>
      </c>
      <c r="B117" s="72">
        <v>0</v>
      </c>
      <c r="C117" s="146">
        <f>B117/100*$T$4*1000000000*$T$8/Hospital!$AI$3/'COVID-19'!D116</f>
        <v>0</v>
      </c>
      <c r="D117" s="146">
        <f>B117/100*$T$4*1000000000*$T$9/Hospital!$AI$3/'COVID-19'!D116</f>
        <v>0</v>
      </c>
      <c r="E117" s="108">
        <v>19</v>
      </c>
      <c r="F117" s="82">
        <v>82.182096928571454</v>
      </c>
      <c r="G117" s="31">
        <v>2</v>
      </c>
      <c r="H117" s="150">
        <f t="shared" si="8"/>
        <v>0</v>
      </c>
      <c r="I117" s="150">
        <f t="shared" si="9"/>
        <v>0</v>
      </c>
      <c r="J117" s="151">
        <f>H117*'COVID-19'!D116*Hospital!$AI$3/1000</f>
        <v>0</v>
      </c>
      <c r="K117" s="152">
        <f>I117*'COVID-19'!D116*Hospital!$AI$3/1000</f>
        <v>0</v>
      </c>
      <c r="L117" s="153">
        <f t="shared" si="10"/>
        <v>0</v>
      </c>
      <c r="M117" s="153">
        <f t="shared" si="10"/>
        <v>0</v>
      </c>
      <c r="N117" s="153">
        <f t="shared" si="11"/>
        <v>0</v>
      </c>
      <c r="O117" s="153">
        <f t="shared" si="11"/>
        <v>0</v>
      </c>
      <c r="P117" s="153">
        <f t="shared" si="12"/>
        <v>0</v>
      </c>
      <c r="Q117" s="153">
        <f t="shared" si="12"/>
        <v>0</v>
      </c>
    </row>
    <row r="118" spans="1:17" ht="15">
      <c r="A118" s="2" t="s">
        <v>137</v>
      </c>
      <c r="B118" s="72">
        <v>0</v>
      </c>
      <c r="C118" s="146">
        <f>B118/100*$T$4*1000000000*$T$8/Hospital!$AI$3/'COVID-19'!D117</f>
        <v>0</v>
      </c>
      <c r="D118" s="146">
        <f>B118/100*$T$4*1000000000*$T$9/Hospital!$AI$3/'COVID-19'!D117</f>
        <v>0</v>
      </c>
      <c r="E118" s="108">
        <v>19</v>
      </c>
      <c r="F118" s="77">
        <v>6.3376838000000006</v>
      </c>
      <c r="G118" s="31">
        <v>2</v>
      </c>
      <c r="H118" s="150">
        <f t="shared" si="8"/>
        <v>0</v>
      </c>
      <c r="I118" s="150">
        <f t="shared" si="9"/>
        <v>0</v>
      </c>
      <c r="J118" s="151">
        <f>H118*'COVID-19'!D117*Hospital!$AI$3/1000</f>
        <v>0</v>
      </c>
      <c r="K118" s="152">
        <f>I118*'COVID-19'!D117*Hospital!$AI$3/1000</f>
        <v>0</v>
      </c>
      <c r="L118" s="153">
        <f t="shared" si="10"/>
        <v>0</v>
      </c>
      <c r="M118" s="153">
        <f t="shared" si="10"/>
        <v>0</v>
      </c>
      <c r="N118" s="153">
        <f t="shared" si="11"/>
        <v>0</v>
      </c>
      <c r="O118" s="153">
        <f t="shared" si="11"/>
        <v>0</v>
      </c>
      <c r="P118" s="153">
        <f t="shared" si="12"/>
        <v>0</v>
      </c>
      <c r="Q118" s="153">
        <f t="shared" si="12"/>
        <v>0</v>
      </c>
    </row>
    <row r="119" spans="1:17" ht="15">
      <c r="A119" s="2" t="s">
        <v>138</v>
      </c>
      <c r="B119" s="72">
        <v>0</v>
      </c>
      <c r="C119" s="146">
        <f>B119/100*$T$4*1000000000*$T$8/Hospital!$AI$3/'COVID-19'!D118</f>
        <v>0</v>
      </c>
      <c r="D119" s="146">
        <f>B119/100*$T$4*1000000000*$T$9/Hospital!$AI$3/'COVID-19'!D118</f>
        <v>0</v>
      </c>
      <c r="E119" s="108">
        <v>10</v>
      </c>
      <c r="F119" s="77">
        <v>3.2199699999999998E-2</v>
      </c>
      <c r="G119" s="31">
        <v>2</v>
      </c>
      <c r="H119" s="150">
        <f t="shared" si="8"/>
        <v>0</v>
      </c>
      <c r="I119" s="150">
        <f t="shared" si="9"/>
        <v>0</v>
      </c>
      <c r="J119" s="151">
        <f>H119*'COVID-19'!D118*Hospital!$AI$3/1000</f>
        <v>0</v>
      </c>
      <c r="K119" s="152">
        <f>I119*'COVID-19'!D118*Hospital!$AI$3/1000</f>
        <v>0</v>
      </c>
      <c r="L119" s="153">
        <f t="shared" si="10"/>
        <v>0</v>
      </c>
      <c r="M119" s="153">
        <f t="shared" si="10"/>
        <v>0</v>
      </c>
      <c r="N119" s="153">
        <f t="shared" si="11"/>
        <v>0</v>
      </c>
      <c r="O119" s="153">
        <f t="shared" si="11"/>
        <v>0</v>
      </c>
      <c r="P119" s="153">
        <f t="shared" si="12"/>
        <v>0</v>
      </c>
      <c r="Q119" s="153">
        <f t="shared" si="12"/>
        <v>0</v>
      </c>
    </row>
    <row r="120" spans="1:17" ht="15">
      <c r="A120" s="2" t="s">
        <v>139</v>
      </c>
      <c r="B120" s="72">
        <v>0</v>
      </c>
      <c r="C120" s="146">
        <f>B120/100*$T$4*1000000000*$T$8/Hospital!$AI$3/'COVID-19'!D119</f>
        <v>0</v>
      </c>
      <c r="D120" s="146">
        <f>B120/100*$T$4*1000000000*$T$9/Hospital!$AI$3/'COVID-19'!D119</f>
        <v>0</v>
      </c>
      <c r="E120" s="108">
        <v>10</v>
      </c>
      <c r="F120" s="77">
        <v>82.355892600000004</v>
      </c>
      <c r="G120" s="31">
        <v>2</v>
      </c>
      <c r="H120" s="150">
        <f t="shared" si="8"/>
        <v>0</v>
      </c>
      <c r="I120" s="150">
        <f t="shared" si="9"/>
        <v>0</v>
      </c>
      <c r="J120" s="151">
        <f>H120*'COVID-19'!D119*Hospital!$AI$3/1000</f>
        <v>0</v>
      </c>
      <c r="K120" s="152">
        <f>I120*'COVID-19'!D119*Hospital!$AI$3/1000</f>
        <v>0</v>
      </c>
      <c r="L120" s="153">
        <f t="shared" si="10"/>
        <v>0</v>
      </c>
      <c r="M120" s="153">
        <f t="shared" si="10"/>
        <v>0</v>
      </c>
      <c r="N120" s="153">
        <f t="shared" si="11"/>
        <v>0</v>
      </c>
      <c r="O120" s="153">
        <f t="shared" si="11"/>
        <v>0</v>
      </c>
      <c r="P120" s="153">
        <f t="shared" si="12"/>
        <v>0</v>
      </c>
      <c r="Q120" s="153">
        <f t="shared" si="12"/>
        <v>0</v>
      </c>
    </row>
    <row r="121" spans="1:17" ht="15">
      <c r="A121" s="2" t="s">
        <v>140</v>
      </c>
      <c r="B121" s="72">
        <v>7.0000000000000001E-3</v>
      </c>
      <c r="C121" s="146">
        <f>B121/100*$T$4*1000000000*$T$8/Hospital!$AI$3/'COVID-19'!D120</f>
        <v>5.5553836607875129E-3</v>
      </c>
      <c r="D121" s="146">
        <f>B121/100*$T$4*1000000000*$T$9/Hospital!$AI$3/'COVID-19'!D120</f>
        <v>8.2008044516387081E-3</v>
      </c>
      <c r="E121" s="149">
        <v>10</v>
      </c>
      <c r="F121" s="77">
        <v>51.4281164</v>
      </c>
      <c r="G121" s="31">
        <v>2</v>
      </c>
      <c r="H121" s="150">
        <f t="shared" si="8"/>
        <v>2.9681368487521334E-4</v>
      </c>
      <c r="I121" s="150">
        <f t="shared" si="9"/>
        <v>4.3815353481579109E-4</v>
      </c>
      <c r="J121" s="151">
        <f>H121*'COVID-19'!D120*Hospital!$AI$3/1000</f>
        <v>22.999672316940465</v>
      </c>
      <c r="K121" s="152">
        <f>I121*'COVID-19'!D120*Hospital!$AI$3/1000</f>
        <v>33.951897229769259</v>
      </c>
      <c r="L121" s="153">
        <f t="shared" si="10"/>
        <v>18.747032905538173</v>
      </c>
      <c r="M121" s="153">
        <f t="shared" si="10"/>
        <v>27.674191431984923</v>
      </c>
      <c r="N121" s="153">
        <f t="shared" si="11"/>
        <v>3.9536436712820664</v>
      </c>
      <c r="O121" s="153">
        <f t="shared" si="11"/>
        <v>5.8363311337973354</v>
      </c>
      <c r="P121" s="153">
        <f t="shared" si="12"/>
        <v>0.29899574012022606</v>
      </c>
      <c r="Q121" s="153">
        <f t="shared" si="12"/>
        <v>0.44137466398700037</v>
      </c>
    </row>
    <row r="122" spans="1:17" ht="15">
      <c r="A122" s="2" t="s">
        <v>141</v>
      </c>
      <c r="B122" s="72">
        <v>0</v>
      </c>
      <c r="C122" s="146">
        <f>B122/100*$T$4*1000000000*$T$8/Hospital!$AI$3/'COVID-19'!D121</f>
        <v>0</v>
      </c>
      <c r="D122" s="146">
        <f>B122/100*$T$4*1000000000*$T$9/Hospital!$AI$3/'COVID-19'!D121</f>
        <v>0</v>
      </c>
      <c r="E122" s="108">
        <v>19</v>
      </c>
      <c r="F122" s="77">
        <v>12.225532400000001</v>
      </c>
      <c r="G122" s="31">
        <v>2</v>
      </c>
      <c r="H122" s="150">
        <f t="shared" si="8"/>
        <v>0</v>
      </c>
      <c r="I122" s="150">
        <f t="shared" si="9"/>
        <v>0</v>
      </c>
      <c r="J122" s="151">
        <f>H122*'COVID-19'!D121*Hospital!$AI$3/1000</f>
        <v>0</v>
      </c>
      <c r="K122" s="152">
        <f>I122*'COVID-19'!D121*Hospital!$AI$3/1000</f>
        <v>0</v>
      </c>
      <c r="L122" s="153">
        <f t="shared" si="10"/>
        <v>0</v>
      </c>
      <c r="M122" s="153">
        <f t="shared" si="10"/>
        <v>0</v>
      </c>
      <c r="N122" s="153">
        <f t="shared" si="11"/>
        <v>0</v>
      </c>
      <c r="O122" s="153">
        <f t="shared" si="11"/>
        <v>0</v>
      </c>
      <c r="P122" s="153">
        <f t="shared" si="12"/>
        <v>0</v>
      </c>
      <c r="Q122" s="153">
        <f t="shared" si="12"/>
        <v>0</v>
      </c>
    </row>
    <row r="123" spans="1:17" ht="15">
      <c r="A123" s="2" t="s">
        <v>142</v>
      </c>
      <c r="B123" s="72">
        <v>0</v>
      </c>
      <c r="C123" s="146">
        <f>B123/100*$T$4*1000000000*$T$8/Hospital!$AI$3/'COVID-19'!D122</f>
        <v>0</v>
      </c>
      <c r="D123" s="146">
        <f>B123/100*$T$4*1000000000*$T$9/Hospital!$AI$3/'COVID-19'!D122</f>
        <v>0</v>
      </c>
      <c r="E123" s="108">
        <v>19</v>
      </c>
      <c r="F123" s="82">
        <v>67.144116886363619</v>
      </c>
      <c r="G123" s="31">
        <v>2</v>
      </c>
      <c r="H123" s="150">
        <f t="shared" si="8"/>
        <v>0</v>
      </c>
      <c r="I123" s="150">
        <f t="shared" si="9"/>
        <v>0</v>
      </c>
      <c r="J123" s="151">
        <f>H123*'COVID-19'!D122*Hospital!$AI$3/1000</f>
        <v>0</v>
      </c>
      <c r="K123" s="152">
        <f>I123*'COVID-19'!D122*Hospital!$AI$3/1000</f>
        <v>0</v>
      </c>
      <c r="L123" s="153">
        <f t="shared" si="10"/>
        <v>0</v>
      </c>
      <c r="M123" s="153">
        <f t="shared" si="10"/>
        <v>0</v>
      </c>
      <c r="N123" s="153">
        <f t="shared" si="11"/>
        <v>0</v>
      </c>
      <c r="O123" s="153">
        <f t="shared" si="11"/>
        <v>0</v>
      </c>
      <c r="P123" s="153">
        <f t="shared" si="12"/>
        <v>0</v>
      </c>
      <c r="Q123" s="153">
        <f t="shared" si="12"/>
        <v>0</v>
      </c>
    </row>
    <row r="124" spans="1:17" ht="15">
      <c r="A124" s="2" t="s">
        <v>143</v>
      </c>
      <c r="B124" s="72">
        <v>0</v>
      </c>
      <c r="C124" s="146">
        <f>B124/100*$T$4*1000000000*$T$8/Hospital!$AI$3/'COVID-19'!D123</f>
        <v>0</v>
      </c>
      <c r="D124" s="146">
        <f>B124/100*$T$4*1000000000*$T$9/Hospital!$AI$3/'COVID-19'!D123</f>
        <v>0</v>
      </c>
      <c r="E124" s="108">
        <v>10</v>
      </c>
      <c r="F124" s="79">
        <v>65.944585000000004</v>
      </c>
      <c r="G124" s="31">
        <v>2</v>
      </c>
      <c r="H124" s="150">
        <f t="shared" si="8"/>
        <v>0</v>
      </c>
      <c r="I124" s="150">
        <f t="shared" si="9"/>
        <v>0</v>
      </c>
      <c r="J124" s="151">
        <f>H124*'COVID-19'!D123*Hospital!$AI$3/1000</f>
        <v>0</v>
      </c>
      <c r="K124" s="152">
        <f>I124*'COVID-19'!D123*Hospital!$AI$3/1000</f>
        <v>0</v>
      </c>
      <c r="L124" s="153">
        <f t="shared" si="10"/>
        <v>0</v>
      </c>
      <c r="M124" s="153">
        <f t="shared" si="10"/>
        <v>0</v>
      </c>
      <c r="N124" s="153">
        <f t="shared" si="11"/>
        <v>0</v>
      </c>
      <c r="O124" s="153">
        <f t="shared" si="11"/>
        <v>0</v>
      </c>
      <c r="P124" s="153">
        <f t="shared" si="12"/>
        <v>0</v>
      </c>
      <c r="Q124" s="153">
        <f t="shared" si="12"/>
        <v>0</v>
      </c>
    </row>
    <row r="125" spans="1:17" ht="15">
      <c r="A125" s="2" t="s">
        <v>144</v>
      </c>
      <c r="B125" s="72">
        <v>0</v>
      </c>
      <c r="C125" s="146">
        <f>B125/100*$T$4*1000000000*$T$8/Hospital!$AI$3/'COVID-19'!D124</f>
        <v>0</v>
      </c>
      <c r="D125" s="146">
        <f>B125/100*$T$4*1000000000*$T$9/Hospital!$AI$3/'COVID-19'!D124</f>
        <v>0</v>
      </c>
      <c r="E125" s="108">
        <v>10</v>
      </c>
      <c r="F125" s="77">
        <v>65.944585000000004</v>
      </c>
      <c r="G125" s="31">
        <v>2</v>
      </c>
      <c r="H125" s="150">
        <f t="shared" si="8"/>
        <v>0</v>
      </c>
      <c r="I125" s="150">
        <f t="shared" si="9"/>
        <v>0</v>
      </c>
      <c r="J125" s="151">
        <f>H125*'COVID-19'!D124*Hospital!$AI$3/1000</f>
        <v>0</v>
      </c>
      <c r="K125" s="152">
        <f>I125*'COVID-19'!D124*Hospital!$AI$3/1000</f>
        <v>0</v>
      </c>
      <c r="L125" s="153">
        <f t="shared" si="10"/>
        <v>0</v>
      </c>
      <c r="M125" s="153">
        <f t="shared" si="10"/>
        <v>0</v>
      </c>
      <c r="N125" s="153">
        <f t="shared" si="11"/>
        <v>0</v>
      </c>
      <c r="O125" s="153">
        <f t="shared" si="11"/>
        <v>0</v>
      </c>
      <c r="P125" s="153">
        <f t="shared" si="12"/>
        <v>0</v>
      </c>
      <c r="Q125" s="153">
        <f t="shared" si="12"/>
        <v>0</v>
      </c>
    </row>
    <row r="126" spans="1:17" ht="15">
      <c r="A126" s="2" t="s">
        <v>145</v>
      </c>
      <c r="B126" s="72">
        <v>0</v>
      </c>
      <c r="C126" s="146">
        <f>B126/100*$T$4*1000000000*$T$8/Hospital!$AI$3/'COVID-19'!D125</f>
        <v>0</v>
      </c>
      <c r="D126" s="146">
        <f>B126/100*$T$4*1000000000*$T$9/Hospital!$AI$3/'COVID-19'!D125</f>
        <v>0</v>
      </c>
      <c r="E126" s="108">
        <v>10</v>
      </c>
      <c r="F126" s="77">
        <v>83.925267599999998</v>
      </c>
      <c r="G126" s="31">
        <v>2</v>
      </c>
      <c r="H126" s="150">
        <f t="shared" si="8"/>
        <v>0</v>
      </c>
      <c r="I126" s="150">
        <f t="shared" si="9"/>
        <v>0</v>
      </c>
      <c r="J126" s="151">
        <f>H126*'COVID-19'!D125*Hospital!$AI$3/1000</f>
        <v>0</v>
      </c>
      <c r="K126" s="152">
        <f>I126*'COVID-19'!D125*Hospital!$AI$3/1000</f>
        <v>0</v>
      </c>
      <c r="L126" s="153">
        <f t="shared" si="10"/>
        <v>0</v>
      </c>
      <c r="M126" s="153">
        <f t="shared" si="10"/>
        <v>0</v>
      </c>
      <c r="N126" s="153">
        <f t="shared" si="11"/>
        <v>0</v>
      </c>
      <c r="O126" s="153">
        <f t="shared" si="11"/>
        <v>0</v>
      </c>
      <c r="P126" s="153">
        <f t="shared" si="12"/>
        <v>0</v>
      </c>
      <c r="Q126" s="153">
        <f t="shared" si="12"/>
        <v>0</v>
      </c>
    </row>
    <row r="127" spans="1:17" ht="15">
      <c r="A127" s="2" t="s">
        <v>146</v>
      </c>
      <c r="B127" s="72">
        <v>0</v>
      </c>
      <c r="C127" s="146">
        <f>B127/100*$T$4*1000000000*$T$8/Hospital!$AI$3/'COVID-19'!D126</f>
        <v>0</v>
      </c>
      <c r="D127" s="146">
        <f>B127/100*$T$4*1000000000*$T$9/Hospital!$AI$3/'COVID-19'!D126</f>
        <v>0</v>
      </c>
      <c r="E127" s="108">
        <v>10</v>
      </c>
      <c r="F127" s="77">
        <v>86.657225600000004</v>
      </c>
      <c r="G127" s="31">
        <v>2</v>
      </c>
      <c r="H127" s="150">
        <f t="shared" si="8"/>
        <v>0</v>
      </c>
      <c r="I127" s="150">
        <f t="shared" si="9"/>
        <v>0</v>
      </c>
      <c r="J127" s="151">
        <f>H127*'COVID-19'!D126*Hospital!$AI$3/1000</f>
        <v>0</v>
      </c>
      <c r="K127" s="152">
        <f>I127*'COVID-19'!D126*Hospital!$AI$3/1000</f>
        <v>0</v>
      </c>
      <c r="L127" s="153">
        <f t="shared" si="10"/>
        <v>0</v>
      </c>
      <c r="M127" s="153">
        <f t="shared" si="10"/>
        <v>0</v>
      </c>
      <c r="N127" s="153">
        <f t="shared" si="11"/>
        <v>0</v>
      </c>
      <c r="O127" s="153">
        <f t="shared" si="11"/>
        <v>0</v>
      </c>
      <c r="P127" s="153">
        <f t="shared" si="12"/>
        <v>0</v>
      </c>
      <c r="Q127" s="153">
        <f t="shared" si="12"/>
        <v>0</v>
      </c>
    </row>
    <row r="128" spans="1:17" ht="15">
      <c r="A128" s="2" t="s">
        <v>147</v>
      </c>
      <c r="B128" s="72">
        <v>0</v>
      </c>
      <c r="C128" s="146">
        <f>B128/100*$T$4*1000000000*$T$8/Hospital!$AI$3/'COVID-19'!D127</f>
        <v>0</v>
      </c>
      <c r="D128" s="146">
        <f>B128/100*$T$4*1000000000*$T$9/Hospital!$AI$3/'COVID-19'!D127</f>
        <v>0</v>
      </c>
      <c r="E128" s="108">
        <v>10</v>
      </c>
      <c r="F128" s="77">
        <v>65.514691400000004</v>
      </c>
      <c r="G128" s="31">
        <v>2</v>
      </c>
      <c r="H128" s="150">
        <f t="shared" si="8"/>
        <v>0</v>
      </c>
      <c r="I128" s="150">
        <f t="shared" si="9"/>
        <v>0</v>
      </c>
      <c r="J128" s="151">
        <f>H128*'COVID-19'!D127*Hospital!$AI$3/1000</f>
        <v>0</v>
      </c>
      <c r="K128" s="152">
        <f>I128*'COVID-19'!D127*Hospital!$AI$3/1000</f>
        <v>0</v>
      </c>
      <c r="L128" s="153">
        <f t="shared" si="10"/>
        <v>0</v>
      </c>
      <c r="M128" s="153">
        <f t="shared" si="10"/>
        <v>0</v>
      </c>
      <c r="N128" s="153">
        <f t="shared" si="11"/>
        <v>0</v>
      </c>
      <c r="O128" s="153">
        <f t="shared" si="11"/>
        <v>0</v>
      </c>
      <c r="P128" s="153">
        <f t="shared" si="12"/>
        <v>0</v>
      </c>
      <c r="Q128" s="153">
        <f t="shared" si="12"/>
        <v>0</v>
      </c>
    </row>
    <row r="129" spans="1:17" ht="15">
      <c r="A129" s="2" t="s">
        <v>148</v>
      </c>
      <c r="B129" s="72">
        <v>0</v>
      </c>
      <c r="C129" s="146">
        <f>B129/100*$T$4*1000000000*$T$8/Hospital!$AI$3/'COVID-19'!D128</f>
        <v>0</v>
      </c>
      <c r="D129" s="146">
        <f>B129/100*$T$4*1000000000*$T$9/Hospital!$AI$3/'COVID-19'!D128</f>
        <v>0</v>
      </c>
      <c r="E129" s="108">
        <v>19</v>
      </c>
      <c r="F129" s="82">
        <v>82.182096928571454</v>
      </c>
      <c r="G129" s="31">
        <v>2</v>
      </c>
      <c r="H129" s="150">
        <f t="shared" si="8"/>
        <v>0</v>
      </c>
      <c r="I129" s="150">
        <f t="shared" si="9"/>
        <v>0</v>
      </c>
      <c r="J129" s="151">
        <f>H129*'COVID-19'!D128*Hospital!$AI$3/1000</f>
        <v>0</v>
      </c>
      <c r="K129" s="152">
        <f>I129*'COVID-19'!D128*Hospital!$AI$3/1000</f>
        <v>0</v>
      </c>
      <c r="L129" s="153">
        <f t="shared" si="10"/>
        <v>0</v>
      </c>
      <c r="M129" s="153">
        <f t="shared" si="10"/>
        <v>0</v>
      </c>
      <c r="N129" s="153">
        <f t="shared" si="11"/>
        <v>0</v>
      </c>
      <c r="O129" s="153">
        <f t="shared" si="11"/>
        <v>0</v>
      </c>
      <c r="P129" s="153">
        <f t="shared" si="12"/>
        <v>0</v>
      </c>
      <c r="Q129" s="153">
        <f t="shared" si="12"/>
        <v>0</v>
      </c>
    </row>
    <row r="130" spans="1:17" ht="15">
      <c r="A130" s="2" t="s">
        <v>150</v>
      </c>
      <c r="B130" s="72">
        <v>7.0000000000000001E-3</v>
      </c>
      <c r="C130" s="146">
        <f>B130/100*$T$4*1000000000*$T$8/Hospital!$AI$3/'COVID-19'!D129</f>
        <v>2.5089088950494136</v>
      </c>
      <c r="D130" s="146">
        <f>B130/100*$T$4*1000000000*$T$9/Hospital!$AI$3/'COVID-19'!D129</f>
        <v>3.7036274165015151</v>
      </c>
      <c r="E130" s="149">
        <v>10</v>
      </c>
      <c r="F130" s="77">
        <v>1.02E-9</v>
      </c>
      <c r="G130" s="31">
        <v>2</v>
      </c>
      <c r="H130" s="150">
        <f t="shared" si="8"/>
        <v>5.0178177926579149E-3</v>
      </c>
      <c r="I130" s="150">
        <f t="shared" si="9"/>
        <v>7.40725483678073E-3</v>
      </c>
      <c r="J130" s="151">
        <f>H130*'COVID-19'!D129*Hospital!$AI$3/1000</f>
        <v>0.86095763348566412</v>
      </c>
      <c r="K130" s="152">
        <f>I130*'COVID-19'!D129*Hospital!$AI$3/1000</f>
        <v>1.2709374589550277</v>
      </c>
      <c r="L130" s="153">
        <f t="shared" si="10"/>
        <v>0.70176656705416496</v>
      </c>
      <c r="M130" s="153">
        <f t="shared" si="10"/>
        <v>1.0359411227942432</v>
      </c>
      <c r="N130" s="153">
        <f t="shared" si="11"/>
        <v>0.14799861719618568</v>
      </c>
      <c r="O130" s="153">
        <f t="shared" si="11"/>
        <v>0.21847414919436928</v>
      </c>
      <c r="P130" s="153">
        <f t="shared" si="12"/>
        <v>1.1192449235313633E-2</v>
      </c>
      <c r="Q130" s="153">
        <f t="shared" si="12"/>
        <v>1.6522186966415362E-2</v>
      </c>
    </row>
    <row r="131" spans="1:17" ht="15">
      <c r="A131" s="2" t="s">
        <v>151</v>
      </c>
      <c r="B131" s="72">
        <v>7.0000000000000001E-3</v>
      </c>
      <c r="C131" s="146">
        <f>B131/100*$T$4*1000000000*$T$8/Hospital!$AI$3/'COVID-19'!D130</f>
        <v>0.1485351100530713</v>
      </c>
      <c r="D131" s="146">
        <f>B131/100*$T$4*1000000000*$T$9/Hospital!$AI$3/'COVID-19'!D130</f>
        <v>0.21926611484024805</v>
      </c>
      <c r="E131" s="149">
        <v>10</v>
      </c>
      <c r="F131" s="77">
        <v>1.14E-8</v>
      </c>
      <c r="G131" s="31">
        <v>2</v>
      </c>
      <c r="H131" s="150">
        <f t="shared" si="8"/>
        <v>2.9707022179944288E-4</v>
      </c>
      <c r="I131" s="150">
        <f t="shared" si="9"/>
        <v>4.3853223218012988E-4</v>
      </c>
      <c r="J131" s="151">
        <f>H131*'COVID-19'!D130*Hospital!$AI$3/1000</f>
        <v>0.86095763795403435</v>
      </c>
      <c r="K131" s="152">
        <f>I131*'COVID-19'!D130*Hospital!$AI$3/1000</f>
        <v>1.2709374655511934</v>
      </c>
      <c r="L131" s="153">
        <f t="shared" si="10"/>
        <v>0.70176657069633352</v>
      </c>
      <c r="M131" s="153">
        <f t="shared" si="10"/>
        <v>1.0359411281707778</v>
      </c>
      <c r="N131" s="153">
        <f t="shared" si="11"/>
        <v>0.14799861796429853</v>
      </c>
      <c r="O131" s="153">
        <f t="shared" si="11"/>
        <v>0.21847415032825016</v>
      </c>
      <c r="P131" s="153">
        <f t="shared" si="12"/>
        <v>1.1192449293402447E-2</v>
      </c>
      <c r="Q131" s="153">
        <f t="shared" si="12"/>
        <v>1.6522187052165512E-2</v>
      </c>
    </row>
    <row r="132" spans="1:17" ht="15">
      <c r="A132" s="2" t="s">
        <v>152</v>
      </c>
      <c r="B132" s="72">
        <v>7.0000000000000001E-3</v>
      </c>
      <c r="C132" s="146">
        <f>B132/100*$T$4*1000000000*$T$8/Hospital!$AI$3/'COVID-19'!D131</f>
        <v>0.10812364264168609</v>
      </c>
      <c r="D132" s="146">
        <f>B132/100*$T$4*1000000000*$T$9/Hospital!$AI$3/'COVID-19'!D131</f>
        <v>0.15961109151867944</v>
      </c>
      <c r="E132" s="149">
        <v>10</v>
      </c>
      <c r="F132" s="77">
        <v>2.84E-8</v>
      </c>
      <c r="G132" s="31">
        <v>2</v>
      </c>
      <c r="H132" s="150">
        <f t="shared" ref="H132:H195" si="13">C132*E132/100*(F132/100+G132/100)</f>
        <v>2.1624728835408364E-4</v>
      </c>
      <c r="I132" s="150">
        <f t="shared" ref="I132:I195" si="14">D132*E132/100*(F132/100+G132/100)</f>
        <v>3.1922218757031396E-4</v>
      </c>
      <c r="J132" s="151">
        <f>H132*'COVID-19'!D131*Hospital!$AI$3/1000</f>
        <v>0.86095764527217422</v>
      </c>
      <c r="K132" s="152">
        <f>I132*'COVID-19'!D131*Hospital!$AI$3/1000</f>
        <v>1.2709374763541619</v>
      </c>
      <c r="L132" s="153">
        <f t="shared" ref="L132:M195" si="15">J132*$T$10/100</f>
        <v>0.70176657666134934</v>
      </c>
      <c r="M132" s="153">
        <f t="shared" si="15"/>
        <v>1.0359411369762774</v>
      </c>
      <c r="N132" s="153">
        <f t="shared" ref="N132:O195" si="16">J132*$T$11/100</f>
        <v>0.14799861922228674</v>
      </c>
      <c r="O132" s="153">
        <f t="shared" si="16"/>
        <v>0.21847415218528046</v>
      </c>
      <c r="P132" s="153">
        <f t="shared" ref="P132:Q195" si="17">J132*$T$12/100</f>
        <v>1.1192449388538266E-2</v>
      </c>
      <c r="Q132" s="153">
        <f t="shared" si="17"/>
        <v>1.6522187192604107E-2</v>
      </c>
    </row>
    <row r="133" spans="1:17" ht="15">
      <c r="A133" s="2" t="s">
        <v>153</v>
      </c>
      <c r="B133" s="72">
        <v>0</v>
      </c>
      <c r="C133" s="146">
        <f>B133/100*$T$4*1000000000*$T$8/Hospital!$AI$3/'COVID-19'!D132</f>
        <v>0</v>
      </c>
      <c r="D133" s="146">
        <f>B133/100*$T$4*1000000000*$T$9/Hospital!$AI$3/'COVID-19'!D132</f>
        <v>0</v>
      </c>
      <c r="E133" s="108">
        <v>10</v>
      </c>
      <c r="F133" s="77">
        <v>44.618231100000003</v>
      </c>
      <c r="G133" s="31">
        <v>2</v>
      </c>
      <c r="H133" s="150">
        <f t="shared" si="13"/>
        <v>0</v>
      </c>
      <c r="I133" s="150">
        <f t="shared" si="14"/>
        <v>0</v>
      </c>
      <c r="J133" s="151">
        <f>H133*'COVID-19'!D132*Hospital!$AI$3/1000</f>
        <v>0</v>
      </c>
      <c r="K133" s="152">
        <f>I133*'COVID-19'!D132*Hospital!$AI$3/1000</f>
        <v>0</v>
      </c>
      <c r="L133" s="153">
        <f t="shared" si="15"/>
        <v>0</v>
      </c>
      <c r="M133" s="153">
        <f t="shared" si="15"/>
        <v>0</v>
      </c>
      <c r="N133" s="153">
        <f t="shared" si="16"/>
        <v>0</v>
      </c>
      <c r="O133" s="153">
        <f t="shared" si="16"/>
        <v>0</v>
      </c>
      <c r="P133" s="153">
        <f t="shared" si="17"/>
        <v>0</v>
      </c>
      <c r="Q133" s="153">
        <f t="shared" si="17"/>
        <v>0</v>
      </c>
    </row>
    <row r="134" spans="1:17" ht="15">
      <c r="A134" s="2" t="s">
        <v>154</v>
      </c>
      <c r="B134" s="72">
        <v>0</v>
      </c>
      <c r="C134" s="146">
        <f>B134/100*$T$4*1000000000*$T$8/Hospital!$AI$3/'COVID-19'!D133</f>
        <v>0</v>
      </c>
      <c r="D134" s="146">
        <f>B134/100*$T$4*1000000000*$T$9/Hospital!$AI$3/'COVID-19'!D133</f>
        <v>0</v>
      </c>
      <c r="E134" s="108">
        <v>10</v>
      </c>
      <c r="F134" s="82">
        <v>82.182096928571454</v>
      </c>
      <c r="G134" s="31">
        <v>2</v>
      </c>
      <c r="H134" s="150">
        <f t="shared" si="13"/>
        <v>0</v>
      </c>
      <c r="I134" s="150">
        <f t="shared" si="14"/>
        <v>0</v>
      </c>
      <c r="J134" s="151">
        <f>H134*'COVID-19'!D133*Hospital!$AI$3/1000</f>
        <v>0</v>
      </c>
      <c r="K134" s="152">
        <f>I134*'COVID-19'!D133*Hospital!$AI$3/1000</f>
        <v>0</v>
      </c>
      <c r="L134" s="153">
        <f t="shared" si="15"/>
        <v>0</v>
      </c>
      <c r="M134" s="153">
        <f t="shared" si="15"/>
        <v>0</v>
      </c>
      <c r="N134" s="153">
        <f t="shared" si="16"/>
        <v>0</v>
      </c>
      <c r="O134" s="153">
        <f t="shared" si="16"/>
        <v>0</v>
      </c>
      <c r="P134" s="153">
        <f t="shared" si="17"/>
        <v>0</v>
      </c>
      <c r="Q134" s="153">
        <f t="shared" si="17"/>
        <v>0</v>
      </c>
    </row>
    <row r="135" spans="1:17" ht="15">
      <c r="A135" s="2" t="s">
        <v>155</v>
      </c>
      <c r="B135" s="72">
        <v>0</v>
      </c>
      <c r="C135" s="146">
        <f>B135/100*$T$4*1000000000*$T$8/Hospital!$AI$3/'COVID-19'!D134</f>
        <v>0</v>
      </c>
      <c r="D135" s="146">
        <f>B135/100*$T$4*1000000000*$T$9/Hospital!$AI$3/'COVID-19'!D134</f>
        <v>0</v>
      </c>
      <c r="E135" s="108">
        <v>19</v>
      </c>
      <c r="F135" s="66" t="s">
        <v>149</v>
      </c>
      <c r="G135" s="31">
        <v>2</v>
      </c>
      <c r="H135" s="78" t="s">
        <v>149</v>
      </c>
      <c r="I135" s="78" t="s">
        <v>149</v>
      </c>
      <c r="J135" s="78" t="s">
        <v>149</v>
      </c>
      <c r="K135" s="78" t="s">
        <v>149</v>
      </c>
      <c r="L135" s="78" t="s">
        <v>149</v>
      </c>
      <c r="M135" s="78" t="s">
        <v>149</v>
      </c>
      <c r="N135" s="78" t="s">
        <v>149</v>
      </c>
      <c r="O135" s="78" t="s">
        <v>149</v>
      </c>
      <c r="P135" s="78" t="s">
        <v>149</v>
      </c>
      <c r="Q135" s="78" t="s">
        <v>149</v>
      </c>
    </row>
    <row r="136" spans="1:17" ht="15">
      <c r="A136" s="14" t="s">
        <v>156</v>
      </c>
      <c r="B136" s="72">
        <v>0</v>
      </c>
      <c r="C136" s="146">
        <f>B136/100*$T$4*1000000000*$T$8/Hospital!$AI$3/'COVID-19'!D135</f>
        <v>0</v>
      </c>
      <c r="D136" s="146">
        <f>B136/100*$T$4*1000000000*$T$9/Hospital!$AI$3/'COVID-19'!D135</f>
        <v>0</v>
      </c>
      <c r="E136" s="108">
        <v>10</v>
      </c>
      <c r="F136" s="77">
        <v>80.988919699999997</v>
      </c>
      <c r="G136" s="31">
        <v>2</v>
      </c>
      <c r="H136" s="150">
        <f t="shared" si="13"/>
        <v>0</v>
      </c>
      <c r="I136" s="150">
        <f t="shared" si="14"/>
        <v>0</v>
      </c>
      <c r="J136" s="151">
        <f>H136*'COVID-19'!D135*Hospital!$AI$3/1000</f>
        <v>0</v>
      </c>
      <c r="K136" s="152">
        <f>I136*'COVID-19'!D135*Hospital!$AI$3/1000</f>
        <v>0</v>
      </c>
      <c r="L136" s="153">
        <f t="shared" si="15"/>
        <v>0</v>
      </c>
      <c r="M136" s="153">
        <f t="shared" si="15"/>
        <v>0</v>
      </c>
      <c r="N136" s="153">
        <f t="shared" si="16"/>
        <v>0</v>
      </c>
      <c r="O136" s="153">
        <f t="shared" si="16"/>
        <v>0</v>
      </c>
      <c r="P136" s="153">
        <f t="shared" si="17"/>
        <v>0</v>
      </c>
      <c r="Q136" s="153">
        <f t="shared" si="17"/>
        <v>0</v>
      </c>
    </row>
    <row r="137" spans="1:17" ht="15">
      <c r="A137" s="2" t="s">
        <v>157</v>
      </c>
      <c r="B137" s="72">
        <v>7.0000000000000007E-2</v>
      </c>
      <c r="C137" s="146">
        <f>B137/100*$T$4*1000000000*$T$8/Hospital!$AI$3/'COVID-19'!D136</f>
        <v>1.3212302814678853</v>
      </c>
      <c r="D137" s="146">
        <f>B137/100*$T$4*1000000000*$T$9/Hospital!$AI$3/'COVID-19'!D136</f>
        <v>1.9503875583573542</v>
      </c>
      <c r="E137" s="108">
        <v>19</v>
      </c>
      <c r="F137" s="77">
        <v>0.24715050000000002</v>
      </c>
      <c r="G137" s="31">
        <v>2</v>
      </c>
      <c r="H137" s="150">
        <f t="shared" si="13"/>
        <v>5.6411062464698288E-3</v>
      </c>
      <c r="I137" s="150">
        <f t="shared" si="14"/>
        <v>8.3273473162173636E-3</v>
      </c>
      <c r="J137" s="151">
        <f>H137*'COVID-19'!D136*Hospital!$AI$3/1000</f>
        <v>18.379663068004579</v>
      </c>
      <c r="K137" s="152">
        <f>I137*'COVID-19'!D136*Hospital!$AI$3/1000</f>
        <v>27.131883576578176</v>
      </c>
      <c r="L137" s="153">
        <f t="shared" si="15"/>
        <v>14.981263366730534</v>
      </c>
      <c r="M137" s="153">
        <f t="shared" si="15"/>
        <v>22.115198303268873</v>
      </c>
      <c r="N137" s="153">
        <f t="shared" si="16"/>
        <v>3.159464081389987</v>
      </c>
      <c r="O137" s="153">
        <f t="shared" si="16"/>
        <v>4.6639707868137892</v>
      </c>
      <c r="P137" s="153">
        <f t="shared" si="17"/>
        <v>0.23893561988405954</v>
      </c>
      <c r="Q137" s="153">
        <f t="shared" si="17"/>
        <v>0.35271448649551629</v>
      </c>
    </row>
    <row r="138" spans="1:17" ht="15">
      <c r="A138" s="2" t="s">
        <v>158</v>
      </c>
      <c r="B138" s="72">
        <v>0</v>
      </c>
      <c r="C138" s="146">
        <f>B138/100*$T$4*1000000000*$T$8/Hospital!$AI$3/'COVID-19'!D137</f>
        <v>0</v>
      </c>
      <c r="D138" s="146">
        <f>B138/100*$T$4*1000000000*$T$9/Hospital!$AI$3/'COVID-19'!D137</f>
        <v>0</v>
      </c>
      <c r="E138" s="108">
        <v>10</v>
      </c>
      <c r="F138" s="77">
        <v>2.2199999999999999E-14</v>
      </c>
      <c r="G138" s="31">
        <v>2</v>
      </c>
      <c r="H138" s="150">
        <f t="shared" si="13"/>
        <v>0</v>
      </c>
      <c r="I138" s="150">
        <f t="shared" si="14"/>
        <v>0</v>
      </c>
      <c r="J138" s="151">
        <f>H138*'COVID-19'!D137*Hospital!$AI$3/1000</f>
        <v>0</v>
      </c>
      <c r="K138" s="152">
        <f>I138*'COVID-19'!D137*Hospital!$AI$3/1000</f>
        <v>0</v>
      </c>
      <c r="L138" s="153">
        <f t="shared" si="15"/>
        <v>0</v>
      </c>
      <c r="M138" s="153">
        <f t="shared" si="15"/>
        <v>0</v>
      </c>
      <c r="N138" s="153">
        <f t="shared" si="16"/>
        <v>0</v>
      </c>
      <c r="O138" s="153">
        <f t="shared" si="16"/>
        <v>0</v>
      </c>
      <c r="P138" s="153">
        <f t="shared" si="17"/>
        <v>0</v>
      </c>
      <c r="Q138" s="153">
        <f t="shared" si="17"/>
        <v>0</v>
      </c>
    </row>
    <row r="139" spans="1:17" ht="15">
      <c r="A139" s="2" t="s">
        <v>159</v>
      </c>
      <c r="B139" s="72">
        <v>0</v>
      </c>
      <c r="C139" s="146">
        <f>B139/100*$T$4*1000000000*$T$8/Hospital!$AI$3/'COVID-19'!D138</f>
        <v>0</v>
      </c>
      <c r="D139" s="146">
        <f>B139/100*$T$4*1000000000*$T$9/Hospital!$AI$3/'COVID-19'!D138</f>
        <v>0</v>
      </c>
      <c r="E139" s="108">
        <v>10</v>
      </c>
      <c r="F139" s="77">
        <v>3.8733626000000001</v>
      </c>
      <c r="G139" s="31">
        <v>2</v>
      </c>
      <c r="H139" s="150">
        <f t="shared" si="13"/>
        <v>0</v>
      </c>
      <c r="I139" s="150">
        <f t="shared" si="14"/>
        <v>0</v>
      </c>
      <c r="J139" s="151">
        <f>H139*'COVID-19'!D138*Hospital!$AI$3/1000</f>
        <v>0</v>
      </c>
      <c r="K139" s="152">
        <f>I139*'COVID-19'!D138*Hospital!$AI$3/1000</f>
        <v>0</v>
      </c>
      <c r="L139" s="153">
        <f t="shared" si="15"/>
        <v>0</v>
      </c>
      <c r="M139" s="153">
        <f t="shared" si="15"/>
        <v>0</v>
      </c>
      <c r="N139" s="153">
        <f t="shared" si="16"/>
        <v>0</v>
      </c>
      <c r="O139" s="153">
        <f t="shared" si="16"/>
        <v>0</v>
      </c>
      <c r="P139" s="153">
        <f t="shared" si="17"/>
        <v>0</v>
      </c>
      <c r="Q139" s="153">
        <f t="shared" si="17"/>
        <v>0</v>
      </c>
    </row>
    <row r="140" spans="1:17" ht="15">
      <c r="A140" s="2" t="s">
        <v>160</v>
      </c>
      <c r="B140" s="72">
        <v>0</v>
      </c>
      <c r="C140" s="146">
        <f>B140/100*$T$4*1000000000*$T$8/Hospital!$AI$3/'COVID-19'!D139</f>
        <v>0</v>
      </c>
      <c r="D140" s="146">
        <f>B140/100*$T$4*1000000000*$T$9/Hospital!$AI$3/'COVID-19'!D139</f>
        <v>0</v>
      </c>
      <c r="E140" s="149">
        <v>10</v>
      </c>
      <c r="F140" s="79">
        <v>18.050952299999999</v>
      </c>
      <c r="G140" s="31">
        <v>2</v>
      </c>
      <c r="H140" s="150">
        <f t="shared" si="13"/>
        <v>0</v>
      </c>
      <c r="I140" s="150">
        <f t="shared" si="14"/>
        <v>0</v>
      </c>
      <c r="J140" s="151">
        <f>H140*'COVID-19'!D139*Hospital!$AI$3/1000</f>
        <v>0</v>
      </c>
      <c r="K140" s="152">
        <f>I140*'COVID-19'!D139*Hospital!$AI$3/1000</f>
        <v>0</v>
      </c>
      <c r="L140" s="153">
        <f t="shared" si="15"/>
        <v>0</v>
      </c>
      <c r="M140" s="153">
        <f t="shared" si="15"/>
        <v>0</v>
      </c>
      <c r="N140" s="153">
        <f t="shared" si="16"/>
        <v>0</v>
      </c>
      <c r="O140" s="153">
        <f t="shared" si="16"/>
        <v>0</v>
      </c>
      <c r="P140" s="153">
        <f t="shared" si="17"/>
        <v>0</v>
      </c>
      <c r="Q140" s="153">
        <f t="shared" si="17"/>
        <v>0</v>
      </c>
    </row>
    <row r="141" spans="1:17" ht="15">
      <c r="A141" s="2" t="s">
        <v>161</v>
      </c>
      <c r="B141" s="72">
        <v>7.0000000000000001E-3</v>
      </c>
      <c r="C141" s="146">
        <f>B141/100*$T$4*1000000000*$T$8/Hospital!$AI$3/'COVID-19'!D140</f>
        <v>8.0056862392004866E-2</v>
      </c>
      <c r="D141" s="146">
        <f>B141/100*$T$4*1000000000*$T$9/Hospital!$AI$3/'COVID-19'!D140</f>
        <v>0.11817917781676908</v>
      </c>
      <c r="E141" s="149">
        <v>10</v>
      </c>
      <c r="F141" s="77">
        <v>86.243255300000001</v>
      </c>
      <c r="G141" s="31">
        <v>2</v>
      </c>
      <c r="H141" s="150">
        <f t="shared" si="13"/>
        <v>7.0644781465746551E-3</v>
      </c>
      <c r="I141" s="150">
        <f t="shared" si="14"/>
        <v>1.042851535922925E-2</v>
      </c>
      <c r="J141" s="151">
        <f>H141*'COVID-19'!D140*Hospital!$AI$3/1000</f>
        <v>37.986852107706348</v>
      </c>
      <c r="K141" s="152">
        <f>I141*'COVID-19'!D140*Hospital!$AI$3/1000</f>
        <v>56.075829301852217</v>
      </c>
      <c r="L141" s="153">
        <f t="shared" si="15"/>
        <v>30.963083152991445</v>
      </c>
      <c r="M141" s="153">
        <f t="shared" si="15"/>
        <v>45.707408463939743</v>
      </c>
      <c r="N141" s="153">
        <f t="shared" si="16"/>
        <v>6.5299398773147219</v>
      </c>
      <c r="O141" s="153">
        <f t="shared" si="16"/>
        <v>9.6394350569883969</v>
      </c>
      <c r="P141" s="153">
        <f t="shared" si="17"/>
        <v>0.49382907740018256</v>
      </c>
      <c r="Q141" s="153">
        <f t="shared" si="17"/>
        <v>0.72898578092407884</v>
      </c>
    </row>
    <row r="142" spans="1:17" ht="15">
      <c r="A142" s="2" t="s">
        <v>162</v>
      </c>
      <c r="B142" s="72">
        <v>7.0000000000000001E-3</v>
      </c>
      <c r="C142" s="146">
        <f>B142/100*$T$4*1000000000*$T$8/Hospital!$AI$3/'COVID-19'!D141</f>
        <v>0.10042311905544767</v>
      </c>
      <c r="D142" s="146">
        <f>B142/100*$T$4*1000000000*$T$9/Hospital!$AI$3/'COVID-19'!D141</f>
        <v>0.14824365193899416</v>
      </c>
      <c r="E142" s="149">
        <v>10</v>
      </c>
      <c r="F142" s="77">
        <v>85.562342400000006</v>
      </c>
      <c r="G142" s="31">
        <v>2</v>
      </c>
      <c r="H142" s="150">
        <f t="shared" si="13"/>
        <v>8.7932835356090751E-3</v>
      </c>
      <c r="I142" s="150">
        <f t="shared" si="14"/>
        <v>1.2980561409708631E-2</v>
      </c>
      <c r="J142" s="151">
        <f>H142*'COVID-19'!D141*Hospital!$AI$3/1000</f>
        <v>37.693733528358912</v>
      </c>
      <c r="K142" s="152">
        <f>I142*'COVID-19'!D141*Hospital!$AI$3/1000</f>
        <v>55.643130446625051</v>
      </c>
      <c r="L142" s="153">
        <f t="shared" si="15"/>
        <v>30.724162198965349</v>
      </c>
      <c r="M142" s="153">
        <f t="shared" si="15"/>
        <v>45.354715627044079</v>
      </c>
      <c r="N142" s="153">
        <f t="shared" si="16"/>
        <v>6.4795527935248973</v>
      </c>
      <c r="O142" s="153">
        <f t="shared" si="16"/>
        <v>9.5650541237748481</v>
      </c>
      <c r="P142" s="153">
        <f t="shared" si="17"/>
        <v>0.49001853586866589</v>
      </c>
      <c r="Q142" s="153">
        <f t="shared" si="17"/>
        <v>0.72336069580612572</v>
      </c>
    </row>
    <row r="143" spans="1:17" ht="15">
      <c r="A143" s="2" t="s">
        <v>163</v>
      </c>
      <c r="B143" s="72">
        <v>7.0000000000000001E-3</v>
      </c>
      <c r="C143" s="146">
        <f>B143/100*$T$4*1000000000*$T$8/Hospital!$AI$3/'COVID-19'!D142</f>
        <v>2.1723712689806697E-2</v>
      </c>
      <c r="D143" s="146">
        <f>B143/100*$T$4*1000000000*$T$9/Hospital!$AI$3/'COVID-19'!D142</f>
        <v>3.2068337780190831E-2</v>
      </c>
      <c r="E143" s="149">
        <v>10</v>
      </c>
      <c r="F143" s="82">
        <v>67.144116886363619</v>
      </c>
      <c r="G143" s="31">
        <v>2</v>
      </c>
      <c r="H143" s="150">
        <f t="shared" si="13"/>
        <v>1.5020669294297747E-3</v>
      </c>
      <c r="I143" s="150">
        <f t="shared" si="14"/>
        <v>2.2173368958249054E-3</v>
      </c>
      <c r="J143" s="151">
        <f>H143*'COVID-19'!D142*Hospital!$AI$3/1000</f>
        <v>29.765077606789692</v>
      </c>
      <c r="K143" s="152">
        <f>I143*'COVID-19'!D142*Hospital!$AI$3/1000</f>
        <v>43.938924086213355</v>
      </c>
      <c r="L143" s="153">
        <f t="shared" si="15"/>
        <v>24.261514757294279</v>
      </c>
      <c r="M143" s="153">
        <f t="shared" si="15"/>
        <v>35.814617022672508</v>
      </c>
      <c r="N143" s="153">
        <f t="shared" si="16"/>
        <v>5.1166168406071479</v>
      </c>
      <c r="O143" s="153">
        <f t="shared" si="16"/>
        <v>7.5531010504200768</v>
      </c>
      <c r="P143" s="153">
        <f t="shared" si="17"/>
        <v>0.38694600888826597</v>
      </c>
      <c r="Q143" s="153">
        <f t="shared" si="17"/>
        <v>0.57120601312077357</v>
      </c>
    </row>
    <row r="144" spans="1:17" ht="15">
      <c r="A144" s="2" t="s">
        <v>164</v>
      </c>
      <c r="B144" s="72">
        <v>0</v>
      </c>
      <c r="C144" s="146">
        <f>B144/100*$T$4*1000000000*$T$8/Hospital!$AI$3/'COVID-19'!D143</f>
        <v>0</v>
      </c>
      <c r="D144" s="146">
        <f>B144/100*$T$4*1000000000*$T$9/Hospital!$AI$3/'COVID-19'!D143</f>
        <v>0</v>
      </c>
      <c r="E144" s="108">
        <v>10</v>
      </c>
      <c r="F144" s="77">
        <v>24.988362800000001</v>
      </c>
      <c r="G144" s="31">
        <v>2</v>
      </c>
      <c r="H144" s="150">
        <f t="shared" si="13"/>
        <v>0</v>
      </c>
      <c r="I144" s="150">
        <f t="shared" si="14"/>
        <v>0</v>
      </c>
      <c r="J144" s="151">
        <f>H144*'COVID-19'!D143*Hospital!$AI$3/1000</f>
        <v>0</v>
      </c>
      <c r="K144" s="152">
        <f>I144*'COVID-19'!D143*Hospital!$AI$3/1000</f>
        <v>0</v>
      </c>
      <c r="L144" s="153">
        <f t="shared" si="15"/>
        <v>0</v>
      </c>
      <c r="M144" s="153">
        <f t="shared" si="15"/>
        <v>0</v>
      </c>
      <c r="N144" s="153">
        <f t="shared" si="16"/>
        <v>0</v>
      </c>
      <c r="O144" s="153">
        <f t="shared" si="16"/>
        <v>0</v>
      </c>
      <c r="P144" s="153">
        <f t="shared" si="17"/>
        <v>0</v>
      </c>
      <c r="Q144" s="153">
        <f t="shared" si="17"/>
        <v>0</v>
      </c>
    </row>
    <row r="145" spans="1:17" ht="15">
      <c r="A145" s="2" t="s">
        <v>165</v>
      </c>
      <c r="B145" s="72">
        <v>0</v>
      </c>
      <c r="C145" s="146">
        <f>B145/100*$T$4*1000000000*$T$8/Hospital!$AI$3/'COVID-19'!D144</f>
        <v>0</v>
      </c>
      <c r="D145" s="146">
        <f>B145/100*$T$4*1000000000*$T$9/Hospital!$AI$3/'COVID-19'!D144</f>
        <v>0</v>
      </c>
      <c r="E145" s="108">
        <v>19</v>
      </c>
      <c r="F145" s="77">
        <v>80.7347824</v>
      </c>
      <c r="G145" s="31">
        <v>2</v>
      </c>
      <c r="H145" s="150">
        <f t="shared" si="13"/>
        <v>0</v>
      </c>
      <c r="I145" s="150">
        <f t="shared" si="14"/>
        <v>0</v>
      </c>
      <c r="J145" s="151">
        <f>H145*'COVID-19'!D144*Hospital!$AI$3/1000</f>
        <v>0</v>
      </c>
      <c r="K145" s="152">
        <f>I145*'COVID-19'!D144*Hospital!$AI$3/1000</f>
        <v>0</v>
      </c>
      <c r="L145" s="153">
        <f t="shared" si="15"/>
        <v>0</v>
      </c>
      <c r="M145" s="153">
        <f t="shared" si="15"/>
        <v>0</v>
      </c>
      <c r="N145" s="153">
        <f t="shared" si="16"/>
        <v>0</v>
      </c>
      <c r="O145" s="153">
        <f t="shared" si="16"/>
        <v>0</v>
      </c>
      <c r="P145" s="153">
        <f t="shared" si="17"/>
        <v>0</v>
      </c>
      <c r="Q145" s="153">
        <f t="shared" si="17"/>
        <v>0</v>
      </c>
    </row>
    <row r="146" spans="1:17" ht="15">
      <c r="A146" s="2" t="s">
        <v>166</v>
      </c>
      <c r="B146" s="72">
        <v>0</v>
      </c>
      <c r="C146" s="146">
        <f>B146/100*$T$4*1000000000*$T$8/Hospital!$AI$3/'COVID-19'!D145</f>
        <v>0</v>
      </c>
      <c r="D146" s="146">
        <f>B146/100*$T$4*1000000000*$T$9/Hospital!$AI$3/'COVID-19'!D145</f>
        <v>0</v>
      </c>
      <c r="E146" s="108">
        <v>19</v>
      </c>
      <c r="F146" s="77">
        <v>11.641591499999999</v>
      </c>
      <c r="G146" s="31">
        <v>2</v>
      </c>
      <c r="H146" s="150">
        <f t="shared" si="13"/>
        <v>0</v>
      </c>
      <c r="I146" s="150">
        <f t="shared" si="14"/>
        <v>0</v>
      </c>
      <c r="J146" s="151">
        <f>H146*'COVID-19'!D145*Hospital!$AI$3/1000</f>
        <v>0</v>
      </c>
      <c r="K146" s="152">
        <f>I146*'COVID-19'!D145*Hospital!$AI$3/1000</f>
        <v>0</v>
      </c>
      <c r="L146" s="153">
        <f t="shared" si="15"/>
        <v>0</v>
      </c>
      <c r="M146" s="153">
        <f t="shared" si="15"/>
        <v>0</v>
      </c>
      <c r="N146" s="153">
        <f t="shared" si="16"/>
        <v>0</v>
      </c>
      <c r="O146" s="153">
        <f t="shared" si="16"/>
        <v>0</v>
      </c>
      <c r="P146" s="153">
        <f t="shared" si="17"/>
        <v>0</v>
      </c>
      <c r="Q146" s="153">
        <f t="shared" si="17"/>
        <v>0</v>
      </c>
    </row>
    <row r="147" spans="1:17" ht="15">
      <c r="A147" s="14" t="s">
        <v>167</v>
      </c>
      <c r="B147" s="72">
        <v>7.0000000000000001E-3</v>
      </c>
      <c r="C147" s="146">
        <f>B147/100*$T$4*1000000000*$T$8/Hospital!$AI$3/'COVID-19'!D146</f>
        <v>0.25037083840989083</v>
      </c>
      <c r="D147" s="146">
        <f>B147/100*$T$4*1000000000*$T$9/Hospital!$AI$3/'COVID-19'!D146</f>
        <v>0.36959504717650549</v>
      </c>
      <c r="E147" s="149">
        <v>10</v>
      </c>
      <c r="F147" s="77">
        <v>2.9299999999999999E-7</v>
      </c>
      <c r="G147" s="31">
        <v>2</v>
      </c>
      <c r="H147" s="150">
        <f t="shared" si="13"/>
        <v>5.0074175017843724E-4</v>
      </c>
      <c r="I147" s="150">
        <f t="shared" si="14"/>
        <v>7.3919020264435976E-4</v>
      </c>
      <c r="J147" s="151">
        <f>H147*'COVID-19'!D146*Hospital!$AI$3/1000</f>
        <v>0.86095775917686879</v>
      </c>
      <c r="K147" s="152">
        <f>I147*'COVID-19'!D146*Hospital!$AI$3/1000</f>
        <v>1.2709376444991873</v>
      </c>
      <c r="L147" s="153">
        <f t="shared" si="15"/>
        <v>0.70176666950506572</v>
      </c>
      <c r="M147" s="153">
        <f t="shared" si="15"/>
        <v>1.0359412740312877</v>
      </c>
      <c r="N147" s="153">
        <f t="shared" si="16"/>
        <v>0.14799863880250375</v>
      </c>
      <c r="O147" s="153">
        <f t="shared" si="16"/>
        <v>0.2184741810894103</v>
      </c>
      <c r="P147" s="153">
        <f t="shared" si="17"/>
        <v>1.1192450869299295E-2</v>
      </c>
      <c r="Q147" s="153">
        <f t="shared" si="17"/>
        <v>1.6522189378489437E-2</v>
      </c>
    </row>
    <row r="148" spans="1:17" ht="15">
      <c r="A148" s="2" t="s">
        <v>168</v>
      </c>
      <c r="B148" s="72">
        <v>0</v>
      </c>
      <c r="C148" s="146">
        <f>B148/100*$T$4*1000000000*$T$8/Hospital!$AI$3/'COVID-19'!D147</f>
        <v>0</v>
      </c>
      <c r="D148" s="146">
        <f>B148/100*$T$4*1000000000*$T$9/Hospital!$AI$3/'COVID-19'!D147</f>
        <v>0</v>
      </c>
      <c r="E148" s="108">
        <v>10</v>
      </c>
      <c r="F148" s="77">
        <v>2.2431209999999999</v>
      </c>
      <c r="G148" s="31">
        <v>2</v>
      </c>
      <c r="H148" s="150">
        <f t="shared" si="13"/>
        <v>0</v>
      </c>
      <c r="I148" s="150">
        <f t="shared" si="14"/>
        <v>0</v>
      </c>
      <c r="J148" s="151">
        <f>H148*'COVID-19'!D147*Hospital!$AI$3/1000</f>
        <v>0</v>
      </c>
      <c r="K148" s="152">
        <f>I148*'COVID-19'!D147*Hospital!$AI$3/1000</f>
        <v>0</v>
      </c>
      <c r="L148" s="153">
        <f t="shared" si="15"/>
        <v>0</v>
      </c>
      <c r="M148" s="153">
        <f t="shared" si="15"/>
        <v>0</v>
      </c>
      <c r="N148" s="153">
        <f t="shared" si="16"/>
        <v>0</v>
      </c>
      <c r="O148" s="153">
        <f t="shared" si="16"/>
        <v>0</v>
      </c>
      <c r="P148" s="153">
        <f t="shared" si="17"/>
        <v>0</v>
      </c>
      <c r="Q148" s="153">
        <f t="shared" si="17"/>
        <v>0</v>
      </c>
    </row>
    <row r="149" spans="1:17" ht="15">
      <c r="A149" s="2" t="s">
        <v>169</v>
      </c>
      <c r="B149" s="72">
        <v>0</v>
      </c>
      <c r="C149" s="146">
        <f>B149/100*$T$4*1000000000*$T$8/Hospital!$AI$3/'COVID-19'!D148</f>
        <v>0</v>
      </c>
      <c r="D149" s="146">
        <f>B149/100*$T$4*1000000000*$T$9/Hospital!$AI$3/'COVID-19'!D148</f>
        <v>0</v>
      </c>
      <c r="E149" s="108">
        <v>19</v>
      </c>
      <c r="F149" s="77">
        <v>1.8899999999999999E-4</v>
      </c>
      <c r="G149" s="31">
        <v>2</v>
      </c>
      <c r="H149" s="150">
        <f t="shared" si="13"/>
        <v>0</v>
      </c>
      <c r="I149" s="150">
        <f t="shared" si="14"/>
        <v>0</v>
      </c>
      <c r="J149" s="151">
        <f>H149*'COVID-19'!D148*Hospital!$AI$3/1000</f>
        <v>0</v>
      </c>
      <c r="K149" s="152">
        <f>I149*'COVID-19'!D148*Hospital!$AI$3/1000</f>
        <v>0</v>
      </c>
      <c r="L149" s="153">
        <f t="shared" si="15"/>
        <v>0</v>
      </c>
      <c r="M149" s="153">
        <f t="shared" si="15"/>
        <v>0</v>
      </c>
      <c r="N149" s="153">
        <f t="shared" si="16"/>
        <v>0</v>
      </c>
      <c r="O149" s="153">
        <f t="shared" si="16"/>
        <v>0</v>
      </c>
      <c r="P149" s="153">
        <f t="shared" si="17"/>
        <v>0</v>
      </c>
      <c r="Q149" s="153">
        <f t="shared" si="17"/>
        <v>0</v>
      </c>
    </row>
    <row r="150" spans="1:17" ht="15">
      <c r="A150" s="2" t="s">
        <v>170</v>
      </c>
      <c r="B150" s="72">
        <v>0</v>
      </c>
      <c r="C150" s="146">
        <f>B150/100*$T$4*1000000000*$T$8/Hospital!$AI$3/'COVID-19'!D149</f>
        <v>0</v>
      </c>
      <c r="D150" s="146">
        <f>B150/100*$T$4*1000000000*$T$9/Hospital!$AI$3/'COVID-19'!D149</f>
        <v>0</v>
      </c>
      <c r="E150" s="108">
        <v>19</v>
      </c>
      <c r="F150" s="77">
        <v>9.4399999999999994E-6</v>
      </c>
      <c r="G150" s="31">
        <v>2</v>
      </c>
      <c r="H150" s="150">
        <f t="shared" si="13"/>
        <v>0</v>
      </c>
      <c r="I150" s="150">
        <f t="shared" si="14"/>
        <v>0</v>
      </c>
      <c r="J150" s="151">
        <f>H150*'COVID-19'!D149*Hospital!$AI$3/1000</f>
        <v>0</v>
      </c>
      <c r="K150" s="152">
        <f>I150*'COVID-19'!D149*Hospital!$AI$3/1000</f>
        <v>0</v>
      </c>
      <c r="L150" s="153">
        <f t="shared" si="15"/>
        <v>0</v>
      </c>
      <c r="M150" s="153">
        <f t="shared" si="15"/>
        <v>0</v>
      </c>
      <c r="N150" s="153">
        <f t="shared" si="16"/>
        <v>0</v>
      </c>
      <c r="O150" s="153">
        <f t="shared" si="16"/>
        <v>0</v>
      </c>
      <c r="P150" s="153">
        <f t="shared" si="17"/>
        <v>0</v>
      </c>
      <c r="Q150" s="153">
        <f t="shared" si="17"/>
        <v>0</v>
      </c>
    </row>
    <row r="151" spans="1:17" ht="15">
      <c r="A151" s="2" t="s">
        <v>171</v>
      </c>
      <c r="B151" s="72">
        <v>0</v>
      </c>
      <c r="C151" s="146">
        <f>B151/100*$T$4*1000000000*$T$8/Hospital!$AI$3/'COVID-19'!D150</f>
        <v>0</v>
      </c>
      <c r="D151" s="146">
        <f>B151/100*$T$4*1000000000*$T$9/Hospital!$AI$3/'COVID-19'!D150</f>
        <v>0</v>
      </c>
      <c r="E151" s="108">
        <v>19</v>
      </c>
      <c r="F151" s="77">
        <v>25.512732900000003</v>
      </c>
      <c r="G151" s="31">
        <v>2</v>
      </c>
      <c r="H151" s="150">
        <f t="shared" si="13"/>
        <v>0</v>
      </c>
      <c r="I151" s="150">
        <f t="shared" si="14"/>
        <v>0</v>
      </c>
      <c r="J151" s="151">
        <f>H151*'COVID-19'!D150*Hospital!$AI$3/1000</f>
        <v>0</v>
      </c>
      <c r="K151" s="152">
        <f>I151*'COVID-19'!D150*Hospital!$AI$3/1000</f>
        <v>0</v>
      </c>
      <c r="L151" s="153">
        <f t="shared" si="15"/>
        <v>0</v>
      </c>
      <c r="M151" s="153">
        <f t="shared" si="15"/>
        <v>0</v>
      </c>
      <c r="N151" s="153">
        <f t="shared" si="16"/>
        <v>0</v>
      </c>
      <c r="O151" s="153">
        <f t="shared" si="16"/>
        <v>0</v>
      </c>
      <c r="P151" s="153">
        <f t="shared" si="17"/>
        <v>0</v>
      </c>
      <c r="Q151" s="153">
        <f t="shared" si="17"/>
        <v>0</v>
      </c>
    </row>
    <row r="152" spans="1:17" ht="15">
      <c r="A152" s="2" t="s">
        <v>172</v>
      </c>
      <c r="B152" s="72">
        <v>0</v>
      </c>
      <c r="C152" s="146">
        <f>B152/100*$T$4*1000000000*$T$8/Hospital!$AI$3/'COVID-19'!D151</f>
        <v>0</v>
      </c>
      <c r="D152" s="146">
        <f>B152/100*$T$4*1000000000*$T$9/Hospital!$AI$3/'COVID-19'!D151</f>
        <v>0</v>
      </c>
      <c r="E152" s="108">
        <v>10</v>
      </c>
      <c r="F152" s="77">
        <v>16.4129</v>
      </c>
      <c r="G152" s="31">
        <v>2</v>
      </c>
      <c r="H152" s="150">
        <f t="shared" si="13"/>
        <v>0</v>
      </c>
      <c r="I152" s="150">
        <f t="shared" si="14"/>
        <v>0</v>
      </c>
      <c r="J152" s="151">
        <f>H152*'COVID-19'!D151*Hospital!$AI$3/1000</f>
        <v>0</v>
      </c>
      <c r="K152" s="152">
        <f>I152*'COVID-19'!D151*Hospital!$AI$3/1000</f>
        <v>0</v>
      </c>
      <c r="L152" s="153">
        <f t="shared" si="15"/>
        <v>0</v>
      </c>
      <c r="M152" s="153">
        <f t="shared" si="15"/>
        <v>0</v>
      </c>
      <c r="N152" s="153">
        <f t="shared" si="16"/>
        <v>0</v>
      </c>
      <c r="O152" s="153">
        <f t="shared" si="16"/>
        <v>0</v>
      </c>
      <c r="P152" s="153">
        <f t="shared" si="17"/>
        <v>0</v>
      </c>
      <c r="Q152" s="153">
        <f t="shared" si="17"/>
        <v>0</v>
      </c>
    </row>
    <row r="153" spans="1:17" ht="15">
      <c r="A153" s="2" t="s">
        <v>173</v>
      </c>
      <c r="B153" s="72">
        <v>0</v>
      </c>
      <c r="C153" s="146">
        <f>B153/100*$T$4*1000000000*$T$8/Hospital!$AI$3/'COVID-19'!D152</f>
        <v>0</v>
      </c>
      <c r="D153" s="146">
        <f>B153/100*$T$4*1000000000*$T$9/Hospital!$AI$3/'COVID-19'!D152</f>
        <v>0</v>
      </c>
      <c r="E153" s="108">
        <v>10</v>
      </c>
      <c r="F153" s="82">
        <v>82.182096928571454</v>
      </c>
      <c r="G153" s="31">
        <v>2</v>
      </c>
      <c r="H153" s="150">
        <f t="shared" si="13"/>
        <v>0</v>
      </c>
      <c r="I153" s="150">
        <f t="shared" si="14"/>
        <v>0</v>
      </c>
      <c r="J153" s="151">
        <f>H153*'COVID-19'!D152*Hospital!$AI$3/1000</f>
        <v>0</v>
      </c>
      <c r="K153" s="152">
        <f>I153*'COVID-19'!D152*Hospital!$AI$3/1000</f>
        <v>0</v>
      </c>
      <c r="L153" s="153">
        <f t="shared" si="15"/>
        <v>0</v>
      </c>
      <c r="M153" s="153">
        <f t="shared" si="15"/>
        <v>0</v>
      </c>
      <c r="N153" s="153">
        <f t="shared" si="16"/>
        <v>0</v>
      </c>
      <c r="O153" s="153">
        <f t="shared" si="16"/>
        <v>0</v>
      </c>
      <c r="P153" s="153">
        <f t="shared" si="17"/>
        <v>0</v>
      </c>
      <c r="Q153" s="153">
        <f t="shared" si="17"/>
        <v>0</v>
      </c>
    </row>
    <row r="154" spans="1:17" ht="15">
      <c r="A154" s="2" t="s">
        <v>174</v>
      </c>
      <c r="B154" s="72">
        <v>7.0000000000000001E-3</v>
      </c>
      <c r="C154" s="146">
        <f>B154/100*$T$4*1000000000*$T$8/Hospital!$AI$3/'COVID-19'!D153</f>
        <v>3.9006415618260304</v>
      </c>
      <c r="D154" s="146">
        <f>B154/100*$T$4*1000000000*$T$9/Hospital!$AI$3/'COVID-19'!D153</f>
        <v>5.7580899246003305</v>
      </c>
      <c r="E154" s="149">
        <v>10</v>
      </c>
      <c r="F154" s="77">
        <v>6.3308975000000007</v>
      </c>
      <c r="G154" s="31">
        <v>2</v>
      </c>
      <c r="H154" s="150">
        <f t="shared" si="13"/>
        <v>3.2495845035812577E-2</v>
      </c>
      <c r="I154" s="150">
        <f t="shared" si="14"/>
        <v>4.7970056957628085E-2</v>
      </c>
      <c r="J154" s="151">
        <f>H154*'COVID-19'!D153*Hospital!$AI$3/1000</f>
        <v>3.5862748963768176</v>
      </c>
      <c r="K154" s="152">
        <f>I154*'COVID-19'!D153*Hospital!$AI$3/1000</f>
        <v>5.2940248470324454</v>
      </c>
      <c r="L154" s="153">
        <f t="shared" si="15"/>
        <v>2.9231726680367442</v>
      </c>
      <c r="M154" s="153">
        <f t="shared" si="15"/>
        <v>4.3151596528161464</v>
      </c>
      <c r="N154" s="153">
        <f t="shared" si="16"/>
        <v>0.61648065468717494</v>
      </c>
      <c r="O154" s="153">
        <f t="shared" si="16"/>
        <v>0.91004287120487748</v>
      </c>
      <c r="P154" s="153">
        <f t="shared" si="17"/>
        <v>4.662157365289863E-2</v>
      </c>
      <c r="Q154" s="153">
        <f t="shared" si="17"/>
        <v>6.8822323011421785E-2</v>
      </c>
    </row>
    <row r="155" spans="1:17" ht="15">
      <c r="A155" s="14" t="s">
        <v>175</v>
      </c>
      <c r="B155" s="72">
        <v>7.0000000000000001E-3</v>
      </c>
      <c r="C155" s="146">
        <f>B155/100*$T$4*1000000000*$T$8/Hospital!$AI$3/'COVID-19'!D154</f>
        <v>123.60153742132047</v>
      </c>
      <c r="D155" s="146">
        <f>B155/100*$T$4*1000000000*$T$9/Hospital!$AI$3/'COVID-19'!D154</f>
        <v>182.45941238385402</v>
      </c>
      <c r="E155" s="149">
        <v>10</v>
      </c>
      <c r="F155" s="77">
        <v>19.662271199999999</v>
      </c>
      <c r="G155" s="31">
        <v>2</v>
      </c>
      <c r="H155" s="150">
        <f t="shared" si="13"/>
        <v>2.6774900243575925</v>
      </c>
      <c r="I155" s="150">
        <f t="shared" si="14"/>
        <v>3.9524852740516843</v>
      </c>
      <c r="J155" s="151">
        <f>H155*'COVID-19'!D154*Hospital!$AI$3/1000</f>
        <v>9.3251488693825006</v>
      </c>
      <c r="K155" s="152">
        <f>I155*'COVID-19'!D154*Hospital!$AI$3/1000</f>
        <v>13.765695950040834</v>
      </c>
      <c r="L155" s="153">
        <f t="shared" si="15"/>
        <v>7.6009288434336773</v>
      </c>
      <c r="M155" s="153">
        <f t="shared" si="15"/>
        <v>11.220418768878284</v>
      </c>
      <c r="N155" s="153">
        <f t="shared" si="16"/>
        <v>1.6029930906468519</v>
      </c>
      <c r="O155" s="153">
        <f t="shared" si="16"/>
        <v>2.3663231338120196</v>
      </c>
      <c r="P155" s="153">
        <f t="shared" si="17"/>
        <v>0.12122693530197251</v>
      </c>
      <c r="Q155" s="153">
        <f t="shared" si="17"/>
        <v>0.17895404735053083</v>
      </c>
    </row>
    <row r="156" spans="1:17" ht="15">
      <c r="A156" s="2" t="s">
        <v>176</v>
      </c>
      <c r="B156" s="72">
        <v>0</v>
      </c>
      <c r="C156" s="146">
        <f>B156/100*$T$4*1000000000*$T$8/Hospital!$AI$3/'COVID-19'!D155</f>
        <v>0</v>
      </c>
      <c r="D156" s="146">
        <f>B156/100*$T$4*1000000000*$T$9/Hospital!$AI$3/'COVID-19'!D155</f>
        <v>0</v>
      </c>
      <c r="E156" s="108">
        <v>19</v>
      </c>
      <c r="F156" s="148">
        <v>1.2</v>
      </c>
      <c r="G156" s="31">
        <v>2</v>
      </c>
      <c r="H156" s="150">
        <f t="shared" si="13"/>
        <v>0</v>
      </c>
      <c r="I156" s="150">
        <f t="shared" si="14"/>
        <v>0</v>
      </c>
      <c r="J156" s="151">
        <f>H156*'COVID-19'!D155*Hospital!$AI$3/1000</f>
        <v>0</v>
      </c>
      <c r="K156" s="152">
        <f>I156*'COVID-19'!D155*Hospital!$AI$3/1000</f>
        <v>0</v>
      </c>
      <c r="L156" s="153">
        <f t="shared" si="15"/>
        <v>0</v>
      </c>
      <c r="M156" s="153">
        <f t="shared" si="15"/>
        <v>0</v>
      </c>
      <c r="N156" s="153">
        <f t="shared" si="16"/>
        <v>0</v>
      </c>
      <c r="O156" s="153">
        <f t="shared" si="16"/>
        <v>0</v>
      </c>
      <c r="P156" s="153">
        <f t="shared" si="17"/>
        <v>0</v>
      </c>
      <c r="Q156" s="153">
        <f t="shared" si="17"/>
        <v>0</v>
      </c>
    </row>
    <row r="157" spans="1:17" ht="15">
      <c r="A157" s="14" t="s">
        <v>177</v>
      </c>
      <c r="B157" s="72">
        <v>0</v>
      </c>
      <c r="C157" s="146">
        <f>B157/100*$T$4*1000000000*$T$8/Hospital!$AI$3/'COVID-19'!D156</f>
        <v>0</v>
      </c>
      <c r="D157" s="146">
        <f>B157/100*$T$4*1000000000*$T$9/Hospital!$AI$3/'COVID-19'!D156</f>
        <v>0</v>
      </c>
      <c r="E157" s="108">
        <v>10</v>
      </c>
      <c r="F157" s="77">
        <v>3.2199699999999998E-2</v>
      </c>
      <c r="G157" s="31">
        <v>2</v>
      </c>
      <c r="H157" s="150">
        <f t="shared" si="13"/>
        <v>0</v>
      </c>
      <c r="I157" s="150">
        <f t="shared" si="14"/>
        <v>0</v>
      </c>
      <c r="J157" s="151">
        <f>H157*'COVID-19'!D156*Hospital!$AI$3/1000</f>
        <v>0</v>
      </c>
      <c r="K157" s="152">
        <f>I157*'COVID-19'!D156*Hospital!$AI$3/1000</f>
        <v>0</v>
      </c>
      <c r="L157" s="153">
        <f t="shared" si="15"/>
        <v>0</v>
      </c>
      <c r="M157" s="153">
        <f t="shared" si="15"/>
        <v>0</v>
      </c>
      <c r="N157" s="153">
        <f t="shared" si="16"/>
        <v>0</v>
      </c>
      <c r="O157" s="153">
        <f t="shared" si="16"/>
        <v>0</v>
      </c>
      <c r="P157" s="153">
        <f t="shared" si="17"/>
        <v>0</v>
      </c>
      <c r="Q157" s="153">
        <f t="shared" si="17"/>
        <v>0</v>
      </c>
    </row>
    <row r="158" spans="1:17" ht="15">
      <c r="A158" s="2" t="s">
        <v>178</v>
      </c>
      <c r="B158" s="72">
        <v>0</v>
      </c>
      <c r="C158" s="146">
        <f>B158/100*$T$4*1000000000*$T$8/Hospital!$AI$3/'COVID-19'!D157</f>
        <v>0</v>
      </c>
      <c r="D158" s="146">
        <f>B158/100*$T$4*1000000000*$T$9/Hospital!$AI$3/'COVID-19'!D157</f>
        <v>0</v>
      </c>
      <c r="E158" s="108">
        <v>10</v>
      </c>
      <c r="F158" s="77">
        <v>81.10841640000001</v>
      </c>
      <c r="G158" s="31">
        <v>2</v>
      </c>
      <c r="H158" s="150">
        <f t="shared" si="13"/>
        <v>0</v>
      </c>
      <c r="I158" s="150">
        <f t="shared" si="14"/>
        <v>0</v>
      </c>
      <c r="J158" s="151">
        <f>H158*'COVID-19'!D157*Hospital!$AI$3/1000</f>
        <v>0</v>
      </c>
      <c r="K158" s="152">
        <f>I158*'COVID-19'!D157*Hospital!$AI$3/1000</f>
        <v>0</v>
      </c>
      <c r="L158" s="153">
        <f t="shared" si="15"/>
        <v>0</v>
      </c>
      <c r="M158" s="153">
        <f t="shared" si="15"/>
        <v>0</v>
      </c>
      <c r="N158" s="153">
        <f t="shared" si="16"/>
        <v>0</v>
      </c>
      <c r="O158" s="153">
        <f t="shared" si="16"/>
        <v>0</v>
      </c>
      <c r="P158" s="153">
        <f t="shared" si="17"/>
        <v>0</v>
      </c>
      <c r="Q158" s="153">
        <f t="shared" si="17"/>
        <v>0</v>
      </c>
    </row>
    <row r="159" spans="1:17" ht="15">
      <c r="A159" s="2" t="s">
        <v>179</v>
      </c>
      <c r="B159" s="72">
        <v>0</v>
      </c>
      <c r="C159" s="146">
        <f>B159/100*$T$4*1000000000*$T$8/Hospital!$AI$3/'COVID-19'!D158</f>
        <v>0</v>
      </c>
      <c r="D159" s="146">
        <f>B159/100*$T$4*1000000000*$T$9/Hospital!$AI$3/'COVID-19'!D158</f>
        <v>0</v>
      </c>
      <c r="E159" s="108">
        <v>10</v>
      </c>
      <c r="F159" s="77">
        <v>8.0863810999999988</v>
      </c>
      <c r="G159" s="31">
        <v>2</v>
      </c>
      <c r="H159" s="150">
        <f t="shared" si="13"/>
        <v>0</v>
      </c>
      <c r="I159" s="150">
        <f t="shared" si="14"/>
        <v>0</v>
      </c>
      <c r="J159" s="151">
        <f>H159*'COVID-19'!D158*Hospital!$AI$3/1000</f>
        <v>0</v>
      </c>
      <c r="K159" s="152">
        <f>I159*'COVID-19'!D158*Hospital!$AI$3/1000</f>
        <v>0</v>
      </c>
      <c r="L159" s="153">
        <f t="shared" si="15"/>
        <v>0</v>
      </c>
      <c r="M159" s="153">
        <f t="shared" si="15"/>
        <v>0</v>
      </c>
      <c r="N159" s="153">
        <f t="shared" si="16"/>
        <v>0</v>
      </c>
      <c r="O159" s="153">
        <f t="shared" si="16"/>
        <v>0</v>
      </c>
      <c r="P159" s="153">
        <f t="shared" si="17"/>
        <v>0</v>
      </c>
      <c r="Q159" s="153">
        <f t="shared" si="17"/>
        <v>0</v>
      </c>
    </row>
    <row r="160" spans="1:17" ht="15">
      <c r="A160" s="2" t="s">
        <v>180</v>
      </c>
      <c r="B160" s="72">
        <v>0</v>
      </c>
      <c r="C160" s="146">
        <f>B160/100*$T$4*1000000000*$T$8/Hospital!$AI$3/'COVID-19'!D159</f>
        <v>0</v>
      </c>
      <c r="D160" s="146">
        <f>B160/100*$T$4*1000000000*$T$9/Hospital!$AI$3/'COVID-19'!D159</f>
        <v>0</v>
      </c>
      <c r="E160" s="108">
        <v>19</v>
      </c>
      <c r="F160" s="77">
        <v>81.971516499999993</v>
      </c>
      <c r="G160" s="31">
        <v>2</v>
      </c>
      <c r="H160" s="150">
        <f t="shared" si="13"/>
        <v>0</v>
      </c>
      <c r="I160" s="150">
        <f t="shared" si="14"/>
        <v>0</v>
      </c>
      <c r="J160" s="151">
        <f>H160*'COVID-19'!D159*Hospital!$AI$3/1000</f>
        <v>0</v>
      </c>
      <c r="K160" s="152">
        <f>I160*'COVID-19'!D159*Hospital!$AI$3/1000</f>
        <v>0</v>
      </c>
      <c r="L160" s="153">
        <f t="shared" si="15"/>
        <v>0</v>
      </c>
      <c r="M160" s="153">
        <f t="shared" si="15"/>
        <v>0</v>
      </c>
      <c r="N160" s="153">
        <f t="shared" si="16"/>
        <v>0</v>
      </c>
      <c r="O160" s="153">
        <f t="shared" si="16"/>
        <v>0</v>
      </c>
      <c r="P160" s="153">
        <f t="shared" si="17"/>
        <v>0</v>
      </c>
      <c r="Q160" s="153">
        <f t="shared" si="17"/>
        <v>0</v>
      </c>
    </row>
    <row r="161" spans="1:17" ht="15">
      <c r="A161" s="2" t="s">
        <v>181</v>
      </c>
      <c r="B161" s="72">
        <v>0</v>
      </c>
      <c r="C161" s="146">
        <f>B161/100*$T$4*1000000000*$T$8/Hospital!$AI$3/'COVID-19'!D160</f>
        <v>0</v>
      </c>
      <c r="D161" s="146">
        <f>B161/100*$T$4*1000000000*$T$9/Hospital!$AI$3/'COVID-19'!D160</f>
        <v>0</v>
      </c>
      <c r="E161" s="108">
        <v>10</v>
      </c>
      <c r="F161" s="77">
        <v>30.410413899999998</v>
      </c>
      <c r="G161" s="31">
        <v>2</v>
      </c>
      <c r="H161" s="150">
        <f t="shared" si="13"/>
        <v>0</v>
      </c>
      <c r="I161" s="150">
        <f t="shared" si="14"/>
        <v>0</v>
      </c>
      <c r="J161" s="151">
        <f>H161*'COVID-19'!D160*Hospital!$AI$3/1000</f>
        <v>0</v>
      </c>
      <c r="K161" s="152">
        <f>I161*'COVID-19'!D160*Hospital!$AI$3/1000</f>
        <v>0</v>
      </c>
      <c r="L161" s="153">
        <f t="shared" si="15"/>
        <v>0</v>
      </c>
      <c r="M161" s="153">
        <f t="shared" si="15"/>
        <v>0</v>
      </c>
      <c r="N161" s="153">
        <f t="shared" si="16"/>
        <v>0</v>
      </c>
      <c r="O161" s="153">
        <f t="shared" si="16"/>
        <v>0</v>
      </c>
      <c r="P161" s="153">
        <f t="shared" si="17"/>
        <v>0</v>
      </c>
      <c r="Q161" s="153">
        <f t="shared" si="17"/>
        <v>0</v>
      </c>
    </row>
    <row r="162" spans="1:17" ht="15">
      <c r="A162" s="2" t="s">
        <v>182</v>
      </c>
      <c r="B162" s="72">
        <v>0</v>
      </c>
      <c r="C162" s="146">
        <f>B162/100*$T$4*1000000000*$T$8/Hospital!$AI$3/'COVID-19'!D161</f>
        <v>0</v>
      </c>
      <c r="D162" s="146">
        <f>B162/100*$T$4*1000000000*$T$9/Hospital!$AI$3/'COVID-19'!D161</f>
        <v>0</v>
      </c>
      <c r="E162" s="108">
        <v>10</v>
      </c>
      <c r="F162" s="77">
        <v>36.898487600000003</v>
      </c>
      <c r="G162" s="31">
        <v>2</v>
      </c>
      <c r="H162" s="150">
        <f t="shared" si="13"/>
        <v>0</v>
      </c>
      <c r="I162" s="150">
        <f t="shared" si="14"/>
        <v>0</v>
      </c>
      <c r="J162" s="151">
        <f>H162*'COVID-19'!D161*Hospital!$AI$3/1000</f>
        <v>0</v>
      </c>
      <c r="K162" s="152">
        <f>I162*'COVID-19'!D161*Hospital!$AI$3/1000</f>
        <v>0</v>
      </c>
      <c r="L162" s="153">
        <f t="shared" si="15"/>
        <v>0</v>
      </c>
      <c r="M162" s="153">
        <f t="shared" si="15"/>
        <v>0</v>
      </c>
      <c r="N162" s="153">
        <f t="shared" si="16"/>
        <v>0</v>
      </c>
      <c r="O162" s="153">
        <f t="shared" si="16"/>
        <v>0</v>
      </c>
      <c r="P162" s="153">
        <f t="shared" si="17"/>
        <v>0</v>
      </c>
      <c r="Q162" s="153">
        <f t="shared" si="17"/>
        <v>0</v>
      </c>
    </row>
    <row r="163" spans="1:17" ht="15">
      <c r="A163" s="2" t="s">
        <v>183</v>
      </c>
      <c r="B163" s="72">
        <v>0</v>
      </c>
      <c r="C163" s="146">
        <f>B163/100*$T$4*1000000000*$T$8/Hospital!$AI$3/'COVID-19'!D162</f>
        <v>0</v>
      </c>
      <c r="D163" s="146">
        <f>B163/100*$T$4*1000000000*$T$9/Hospital!$AI$3/'COVID-19'!D162</f>
        <v>0</v>
      </c>
      <c r="E163" s="108">
        <v>10</v>
      </c>
      <c r="F163" s="77">
        <v>83.786846100000005</v>
      </c>
      <c r="G163" s="31">
        <v>2</v>
      </c>
      <c r="H163" s="150">
        <f t="shared" si="13"/>
        <v>0</v>
      </c>
      <c r="I163" s="150">
        <f t="shared" si="14"/>
        <v>0</v>
      </c>
      <c r="J163" s="151">
        <f>H163*'COVID-19'!D162*Hospital!$AI$3/1000</f>
        <v>0</v>
      </c>
      <c r="K163" s="152">
        <f>I163*'COVID-19'!D162*Hospital!$AI$3/1000</f>
        <v>0</v>
      </c>
      <c r="L163" s="153">
        <f t="shared" si="15"/>
        <v>0</v>
      </c>
      <c r="M163" s="153">
        <f t="shared" si="15"/>
        <v>0</v>
      </c>
      <c r="N163" s="153">
        <f t="shared" si="16"/>
        <v>0</v>
      </c>
      <c r="O163" s="153">
        <f t="shared" si="16"/>
        <v>0</v>
      </c>
      <c r="P163" s="153">
        <f t="shared" si="17"/>
        <v>0</v>
      </c>
      <c r="Q163" s="153">
        <f t="shared" si="17"/>
        <v>0</v>
      </c>
    </row>
    <row r="164" spans="1:17" ht="15">
      <c r="A164" s="2" t="s">
        <v>184</v>
      </c>
      <c r="B164" s="72">
        <v>0</v>
      </c>
      <c r="C164" s="146">
        <f>B164/100*$T$4*1000000000*$T$8/Hospital!$AI$3/'COVID-19'!D163</f>
        <v>0</v>
      </c>
      <c r="D164" s="146">
        <f>B164/100*$T$4*1000000000*$T$9/Hospital!$AI$3/'COVID-19'!D163</f>
        <v>0</v>
      </c>
      <c r="E164" s="108">
        <v>19</v>
      </c>
      <c r="F164" s="77">
        <v>4.5382199999999998E-2</v>
      </c>
      <c r="G164" s="31">
        <v>2</v>
      </c>
      <c r="H164" s="150">
        <f t="shared" si="13"/>
        <v>0</v>
      </c>
      <c r="I164" s="150">
        <f t="shared" si="14"/>
        <v>0</v>
      </c>
      <c r="J164" s="151">
        <f>H164*'COVID-19'!D163*Hospital!$AI$3/1000</f>
        <v>0</v>
      </c>
      <c r="K164" s="152">
        <f>I164*'COVID-19'!D163*Hospital!$AI$3/1000</f>
        <v>0</v>
      </c>
      <c r="L164" s="153">
        <f t="shared" si="15"/>
        <v>0</v>
      </c>
      <c r="M164" s="153">
        <f t="shared" si="15"/>
        <v>0</v>
      </c>
      <c r="N164" s="153">
        <f t="shared" si="16"/>
        <v>0</v>
      </c>
      <c r="O164" s="153">
        <f t="shared" si="16"/>
        <v>0</v>
      </c>
      <c r="P164" s="153">
        <f t="shared" si="17"/>
        <v>0</v>
      </c>
      <c r="Q164" s="153">
        <f t="shared" si="17"/>
        <v>0</v>
      </c>
    </row>
    <row r="165" spans="1:17" ht="15">
      <c r="A165" s="2" t="s">
        <v>185</v>
      </c>
      <c r="B165" s="72">
        <v>0</v>
      </c>
      <c r="C165" s="146">
        <f>B165/100*$T$4*1000000000*$T$8/Hospital!$AI$3/'COVID-19'!D164</f>
        <v>0</v>
      </c>
      <c r="D165" s="146">
        <f>B165/100*$T$4*1000000000*$T$9/Hospital!$AI$3/'COVID-19'!D164</f>
        <v>0</v>
      </c>
      <c r="E165" s="108">
        <v>19</v>
      </c>
      <c r="F165" s="82">
        <v>1.1707407122716054</v>
      </c>
      <c r="G165" s="31">
        <v>2</v>
      </c>
      <c r="H165" s="150">
        <f t="shared" si="13"/>
        <v>0</v>
      </c>
      <c r="I165" s="150">
        <f t="shared" si="14"/>
        <v>0</v>
      </c>
      <c r="J165" s="151">
        <f>H165*'COVID-19'!D164*Hospital!$AI$3/1000</f>
        <v>0</v>
      </c>
      <c r="K165" s="152">
        <f>I165*'COVID-19'!D164*Hospital!$AI$3/1000</f>
        <v>0</v>
      </c>
      <c r="L165" s="153">
        <f t="shared" si="15"/>
        <v>0</v>
      </c>
      <c r="M165" s="153">
        <f t="shared" si="15"/>
        <v>0</v>
      </c>
      <c r="N165" s="153">
        <f t="shared" si="16"/>
        <v>0</v>
      </c>
      <c r="O165" s="153">
        <f t="shared" si="16"/>
        <v>0</v>
      </c>
      <c r="P165" s="153">
        <f t="shared" si="17"/>
        <v>0</v>
      </c>
      <c r="Q165" s="153">
        <f t="shared" si="17"/>
        <v>0</v>
      </c>
    </row>
    <row r="166" spans="1:17" ht="15">
      <c r="A166" s="2" t="s">
        <v>186</v>
      </c>
      <c r="B166" s="72">
        <v>0</v>
      </c>
      <c r="C166" s="146">
        <f>B166/100*$T$4*1000000000*$T$8/Hospital!$AI$3/'COVID-19'!D165</f>
        <v>0</v>
      </c>
      <c r="D166" s="146">
        <f>B166/100*$T$4*1000000000*$T$9/Hospital!$AI$3/'COVID-19'!D165</f>
        <v>0</v>
      </c>
      <c r="E166" s="108">
        <v>10</v>
      </c>
      <c r="F166" s="77">
        <v>1.1301307999999999</v>
      </c>
      <c r="G166" s="31">
        <v>2</v>
      </c>
      <c r="H166" s="150">
        <f t="shared" si="13"/>
        <v>0</v>
      </c>
      <c r="I166" s="150">
        <f t="shared" si="14"/>
        <v>0</v>
      </c>
      <c r="J166" s="151">
        <f>H166*'COVID-19'!D165*Hospital!$AI$3/1000</f>
        <v>0</v>
      </c>
      <c r="K166" s="152">
        <f>I166*'COVID-19'!D165*Hospital!$AI$3/1000</f>
        <v>0</v>
      </c>
      <c r="L166" s="153">
        <f t="shared" si="15"/>
        <v>0</v>
      </c>
      <c r="M166" s="153">
        <f t="shared" si="15"/>
        <v>0</v>
      </c>
      <c r="N166" s="153">
        <f t="shared" si="16"/>
        <v>0</v>
      </c>
      <c r="O166" s="153">
        <f t="shared" si="16"/>
        <v>0</v>
      </c>
      <c r="P166" s="153">
        <f t="shared" si="17"/>
        <v>0</v>
      </c>
      <c r="Q166" s="153">
        <f t="shared" si="17"/>
        <v>0</v>
      </c>
    </row>
    <row r="167" spans="1:17" ht="15">
      <c r="A167" s="2" t="s">
        <v>187</v>
      </c>
      <c r="B167" s="72">
        <v>0</v>
      </c>
      <c r="C167" s="146">
        <f>B167/100*$T$4*1000000000*$T$8/Hospital!$AI$3/'COVID-19'!D166</f>
        <v>0</v>
      </c>
      <c r="D167" s="146">
        <f>B167/100*$T$4*1000000000*$T$9/Hospital!$AI$3/'COVID-19'!D166</f>
        <v>0</v>
      </c>
      <c r="E167" s="108">
        <v>10</v>
      </c>
      <c r="F167" s="77">
        <v>84.750168200000005</v>
      </c>
      <c r="G167" s="31">
        <v>2</v>
      </c>
      <c r="H167" s="150">
        <f t="shared" si="13"/>
        <v>0</v>
      </c>
      <c r="I167" s="150">
        <f t="shared" si="14"/>
        <v>0</v>
      </c>
      <c r="J167" s="151">
        <f>H167*'COVID-19'!D166*Hospital!$AI$3/1000</f>
        <v>0</v>
      </c>
      <c r="K167" s="152">
        <f>I167*'COVID-19'!D166*Hospital!$AI$3/1000</f>
        <v>0</v>
      </c>
      <c r="L167" s="153">
        <f t="shared" si="15"/>
        <v>0</v>
      </c>
      <c r="M167" s="153">
        <f t="shared" si="15"/>
        <v>0</v>
      </c>
      <c r="N167" s="153">
        <f t="shared" si="16"/>
        <v>0</v>
      </c>
      <c r="O167" s="153">
        <f t="shared" si="16"/>
        <v>0</v>
      </c>
      <c r="P167" s="153">
        <f t="shared" si="17"/>
        <v>0</v>
      </c>
      <c r="Q167" s="153">
        <f t="shared" si="17"/>
        <v>0</v>
      </c>
    </row>
    <row r="168" spans="1:17" ht="15">
      <c r="A168" s="2" t="s">
        <v>188</v>
      </c>
      <c r="B168" s="72">
        <v>0</v>
      </c>
      <c r="C168" s="146">
        <f>B168/100*$T$4*1000000000*$T$8/Hospital!$AI$3/'COVID-19'!D167</f>
        <v>0</v>
      </c>
      <c r="D168" s="146">
        <f>B168/100*$T$4*1000000000*$T$9/Hospital!$AI$3/'COVID-19'!D167</f>
        <v>0</v>
      </c>
      <c r="E168" s="108">
        <v>10</v>
      </c>
      <c r="F168" s="66" t="s">
        <v>149</v>
      </c>
      <c r="G168" s="31">
        <v>2</v>
      </c>
      <c r="H168" s="78" t="s">
        <v>149</v>
      </c>
      <c r="I168" s="78" t="s">
        <v>149</v>
      </c>
      <c r="J168" s="78" t="s">
        <v>149</v>
      </c>
      <c r="K168" s="78" t="s">
        <v>149</v>
      </c>
      <c r="L168" s="78" t="s">
        <v>149</v>
      </c>
      <c r="M168" s="78" t="s">
        <v>149</v>
      </c>
      <c r="N168" s="78" t="s">
        <v>149</v>
      </c>
      <c r="O168" s="78" t="s">
        <v>149</v>
      </c>
      <c r="P168" s="78" t="s">
        <v>149</v>
      </c>
      <c r="Q168" s="78" t="s">
        <v>149</v>
      </c>
    </row>
    <row r="169" spans="1:17" ht="15">
      <c r="A169" s="2" t="s">
        <v>189</v>
      </c>
      <c r="B169" s="72">
        <v>0</v>
      </c>
      <c r="C169" s="146">
        <f>B169/100*$T$4*1000000000*$T$8/Hospital!$AI$3/'COVID-19'!D168</f>
        <v>0</v>
      </c>
      <c r="D169" s="146">
        <f>B169/100*$T$4*1000000000*$T$9/Hospital!$AI$3/'COVID-19'!D168</f>
        <v>0</v>
      </c>
      <c r="E169" s="108">
        <v>19</v>
      </c>
      <c r="F169" s="77">
        <v>3.9099999999999999E-8</v>
      </c>
      <c r="G169" s="31">
        <v>2</v>
      </c>
      <c r="H169" s="150">
        <f t="shared" si="13"/>
        <v>0</v>
      </c>
      <c r="I169" s="150">
        <f t="shared" si="14"/>
        <v>0</v>
      </c>
      <c r="J169" s="151">
        <f>H169*'COVID-19'!D168*Hospital!$AI$3/1000</f>
        <v>0</v>
      </c>
      <c r="K169" s="152">
        <f>I169*'COVID-19'!D168*Hospital!$AI$3/1000</f>
        <v>0</v>
      </c>
      <c r="L169" s="153">
        <f t="shared" si="15"/>
        <v>0</v>
      </c>
      <c r="M169" s="153">
        <f t="shared" si="15"/>
        <v>0</v>
      </c>
      <c r="N169" s="153">
        <f t="shared" si="16"/>
        <v>0</v>
      </c>
      <c r="O169" s="153">
        <f t="shared" si="16"/>
        <v>0</v>
      </c>
      <c r="P169" s="153">
        <f t="shared" si="17"/>
        <v>0</v>
      </c>
      <c r="Q169" s="153">
        <f t="shared" si="17"/>
        <v>0</v>
      </c>
    </row>
    <row r="170" spans="1:17" ht="15">
      <c r="A170" s="2" t="s">
        <v>190</v>
      </c>
      <c r="B170" s="72">
        <v>0</v>
      </c>
      <c r="C170" s="146">
        <f>B170/100*$T$4*1000000000*$T$8/Hospital!$AI$3/'COVID-19'!D169</f>
        <v>0</v>
      </c>
      <c r="D170" s="146">
        <f>B170/100*$T$4*1000000000*$T$9/Hospital!$AI$3/'COVID-19'!D169</f>
        <v>0</v>
      </c>
      <c r="E170" s="108">
        <v>10</v>
      </c>
      <c r="F170" s="77">
        <v>82.424006199999994</v>
      </c>
      <c r="G170" s="31">
        <v>2</v>
      </c>
      <c r="H170" s="150">
        <f t="shared" si="13"/>
        <v>0</v>
      </c>
      <c r="I170" s="150">
        <f t="shared" si="14"/>
        <v>0</v>
      </c>
      <c r="J170" s="151">
        <f>H170*'COVID-19'!D169*Hospital!$AI$3/1000</f>
        <v>0</v>
      </c>
      <c r="K170" s="152">
        <f>I170*'COVID-19'!D169*Hospital!$AI$3/1000</f>
        <v>0</v>
      </c>
      <c r="L170" s="153">
        <f t="shared" si="15"/>
        <v>0</v>
      </c>
      <c r="M170" s="153">
        <f t="shared" si="15"/>
        <v>0</v>
      </c>
      <c r="N170" s="153">
        <f t="shared" si="16"/>
        <v>0</v>
      </c>
      <c r="O170" s="153">
        <f t="shared" si="16"/>
        <v>0</v>
      </c>
      <c r="P170" s="153">
        <f t="shared" si="17"/>
        <v>0</v>
      </c>
      <c r="Q170" s="153">
        <f t="shared" si="17"/>
        <v>0</v>
      </c>
    </row>
    <row r="171" spans="1:17" ht="15">
      <c r="A171" s="2" t="s">
        <v>191</v>
      </c>
      <c r="B171" s="72">
        <v>0</v>
      </c>
      <c r="C171" s="146">
        <f>B171/100*$T$4*1000000000*$T$8/Hospital!$AI$3/'COVID-19'!D170</f>
        <v>0</v>
      </c>
      <c r="D171" s="146">
        <f>B171/100*$T$4*1000000000*$T$9/Hospital!$AI$3/'COVID-19'!D170</f>
        <v>0</v>
      </c>
      <c r="E171" s="108">
        <v>10</v>
      </c>
      <c r="F171" s="77">
        <v>79.592940999999996</v>
      </c>
      <c r="G171" s="31">
        <v>2</v>
      </c>
      <c r="H171" s="150">
        <f t="shared" si="13"/>
        <v>0</v>
      </c>
      <c r="I171" s="150">
        <f t="shared" si="14"/>
        <v>0</v>
      </c>
      <c r="J171" s="151">
        <f>H171*'COVID-19'!D170*Hospital!$AI$3/1000</f>
        <v>0</v>
      </c>
      <c r="K171" s="152">
        <f>I171*'COVID-19'!D170*Hospital!$AI$3/1000</f>
        <v>0</v>
      </c>
      <c r="L171" s="153">
        <f t="shared" si="15"/>
        <v>0</v>
      </c>
      <c r="M171" s="153">
        <f t="shared" si="15"/>
        <v>0</v>
      </c>
      <c r="N171" s="153">
        <f t="shared" si="16"/>
        <v>0</v>
      </c>
      <c r="O171" s="153">
        <f t="shared" si="16"/>
        <v>0</v>
      </c>
      <c r="P171" s="153">
        <f t="shared" si="17"/>
        <v>0</v>
      </c>
      <c r="Q171" s="153">
        <f t="shared" si="17"/>
        <v>0</v>
      </c>
    </row>
    <row r="172" spans="1:17" ht="15">
      <c r="A172" s="2" t="s">
        <v>192</v>
      </c>
      <c r="B172" s="72">
        <v>7.0000000000000001E-3</v>
      </c>
      <c r="C172" s="146">
        <f>B172/100*$T$4*1000000000*$T$8/Hospital!$AI$3/'COVID-19'!D171</f>
        <v>1.2209843093931687</v>
      </c>
      <c r="D172" s="146">
        <f>B172/100*$T$4*1000000000*$T$9/Hospital!$AI$3/'COVID-19'!D171</f>
        <v>1.8024054091042012</v>
      </c>
      <c r="E172" s="149">
        <v>10</v>
      </c>
      <c r="F172" s="77">
        <v>14.5201104</v>
      </c>
      <c r="G172" s="31">
        <v>2</v>
      </c>
      <c r="H172" s="150">
        <f t="shared" si="13"/>
        <v>2.0170795587842901E-2</v>
      </c>
      <c r="I172" s="150">
        <f t="shared" si="14"/>
        <v>2.9775936343958566E-2</v>
      </c>
      <c r="J172" s="151">
        <f>H172*'COVID-19'!D171*Hospital!$AI$3/1000</f>
        <v>7.111557573826059</v>
      </c>
      <c r="K172" s="152">
        <f>I172*'COVID-19'!D171*Hospital!$AI$3/1000</f>
        <v>10.498013561362278</v>
      </c>
      <c r="L172" s="153">
        <f t="shared" si="15"/>
        <v>5.7966305784256216</v>
      </c>
      <c r="M172" s="153">
        <f t="shared" si="15"/>
        <v>8.5569308538663922</v>
      </c>
      <c r="N172" s="153">
        <f t="shared" si="16"/>
        <v>1.2224767469406996</v>
      </c>
      <c r="O172" s="153">
        <f t="shared" si="16"/>
        <v>1.8046085311981757</v>
      </c>
      <c r="P172" s="153">
        <f t="shared" si="17"/>
        <v>9.245024845973876E-2</v>
      </c>
      <c r="Q172" s="153">
        <f t="shared" si="17"/>
        <v>0.13647417629770961</v>
      </c>
    </row>
    <row r="173" spans="1:17" ht="15">
      <c r="A173" s="2" t="s">
        <v>193</v>
      </c>
      <c r="B173" s="72">
        <v>0.15</v>
      </c>
      <c r="C173" s="146">
        <f>B173/100*$T$4*1000000000*$T$8/Hospital!$AI$3/'COVID-19'!D172</f>
        <v>1.519779384386662</v>
      </c>
      <c r="D173" s="146">
        <f>B173/100*$T$4*1000000000*$T$9/Hospital!$AI$3/'COVID-19'!D172</f>
        <v>2.2434838531422154</v>
      </c>
      <c r="E173" s="108">
        <v>19</v>
      </c>
      <c r="F173" s="77">
        <v>1.73E-5</v>
      </c>
      <c r="G173" s="31">
        <v>2</v>
      </c>
      <c r="H173" s="150">
        <f t="shared" si="13"/>
        <v>5.7752116158176804E-3</v>
      </c>
      <c r="I173" s="150">
        <f t="shared" si="14"/>
        <v>8.5253123852546721E-3</v>
      </c>
      <c r="J173" s="151">
        <f>H173*'COVID-19'!D172*Hospital!$AI$3/1000</f>
        <v>35.053578270582697</v>
      </c>
      <c r="K173" s="152">
        <f>I173*'COVID-19'!D172*Hospital!$AI$3/1000</f>
        <v>51.745758399431608</v>
      </c>
      <c r="L173" s="153">
        <f t="shared" si="15"/>
        <v>28.572171648351958</v>
      </c>
      <c r="M173" s="153">
        <f t="shared" si="15"/>
        <v>42.177967671376706</v>
      </c>
      <c r="N173" s="153">
        <f t="shared" si="16"/>
        <v>6.0257101047131663</v>
      </c>
      <c r="O173" s="153">
        <f t="shared" si="16"/>
        <v>8.8950958688622936</v>
      </c>
      <c r="P173" s="153">
        <f t="shared" si="17"/>
        <v>0.45569651751757512</v>
      </c>
      <c r="Q173" s="153">
        <f t="shared" si="17"/>
        <v>0.67269485919261085</v>
      </c>
    </row>
    <row r="174" spans="1:17" ht="15">
      <c r="A174" s="2" t="s">
        <v>194</v>
      </c>
      <c r="B174" s="72">
        <v>0</v>
      </c>
      <c r="C174" s="146">
        <f>B174/100*$T$4*1000000000*$T$8/Hospital!$AI$3/'COVID-19'!D173</f>
        <v>0</v>
      </c>
      <c r="D174" s="146">
        <f>B174/100*$T$4*1000000000*$T$9/Hospital!$AI$3/'COVID-19'!D173</f>
        <v>0</v>
      </c>
      <c r="E174" s="108">
        <v>19</v>
      </c>
      <c r="F174" s="82">
        <v>67.144116886363619</v>
      </c>
      <c r="G174" s="31">
        <v>2</v>
      </c>
      <c r="H174" s="150">
        <f t="shared" si="13"/>
        <v>0</v>
      </c>
      <c r="I174" s="150">
        <f t="shared" si="14"/>
        <v>0</v>
      </c>
      <c r="J174" s="151">
        <f>H174*'COVID-19'!D173*Hospital!$AI$3/1000</f>
        <v>0</v>
      </c>
      <c r="K174" s="152">
        <f>I174*'COVID-19'!D173*Hospital!$AI$3/1000</f>
        <v>0</v>
      </c>
      <c r="L174" s="153">
        <f t="shared" si="15"/>
        <v>0</v>
      </c>
      <c r="M174" s="153">
        <f t="shared" si="15"/>
        <v>0</v>
      </c>
      <c r="N174" s="153">
        <f t="shared" si="16"/>
        <v>0</v>
      </c>
      <c r="O174" s="153">
        <f t="shared" si="16"/>
        <v>0</v>
      </c>
      <c r="P174" s="153">
        <f t="shared" si="17"/>
        <v>0</v>
      </c>
      <c r="Q174" s="153">
        <f t="shared" si="17"/>
        <v>0</v>
      </c>
    </row>
    <row r="175" spans="1:17" ht="15">
      <c r="A175" s="2" t="s">
        <v>195</v>
      </c>
      <c r="B175" s="72">
        <v>0</v>
      </c>
      <c r="C175" s="146">
        <f>B175/100*$T$4*1000000000*$T$8/Hospital!$AI$3/'COVID-19'!D174</f>
        <v>0</v>
      </c>
      <c r="D175" s="146">
        <f>B175/100*$T$4*1000000000*$T$9/Hospital!$AI$3/'COVID-19'!D174</f>
        <v>0</v>
      </c>
      <c r="E175" s="108">
        <v>10</v>
      </c>
      <c r="F175" s="66" t="s">
        <v>149</v>
      </c>
      <c r="G175" s="31">
        <v>2</v>
      </c>
      <c r="H175" s="78" t="s">
        <v>149</v>
      </c>
      <c r="I175" s="78" t="s">
        <v>149</v>
      </c>
      <c r="J175" s="78" t="s">
        <v>149</v>
      </c>
      <c r="K175" s="78" t="s">
        <v>149</v>
      </c>
      <c r="L175" s="78" t="s">
        <v>149</v>
      </c>
      <c r="M175" s="78" t="s">
        <v>149</v>
      </c>
      <c r="N175" s="78" t="s">
        <v>149</v>
      </c>
      <c r="O175" s="78" t="s">
        <v>149</v>
      </c>
      <c r="P175" s="78" t="s">
        <v>149</v>
      </c>
      <c r="Q175" s="78" t="s">
        <v>149</v>
      </c>
    </row>
    <row r="176" spans="1:17" ht="15">
      <c r="A176" s="2" t="s">
        <v>196</v>
      </c>
      <c r="B176" s="72">
        <v>0</v>
      </c>
      <c r="C176" s="146">
        <f>B176/100*$T$4*1000000000*$T$8/Hospital!$AI$3/'COVID-19'!D175</f>
        <v>0</v>
      </c>
      <c r="D176" s="146">
        <f>B176/100*$T$4*1000000000*$T$9/Hospital!$AI$3/'COVID-19'!D175</f>
        <v>0</v>
      </c>
      <c r="E176" s="108">
        <v>10</v>
      </c>
      <c r="F176" s="82">
        <v>82.182096928571454</v>
      </c>
      <c r="G176" s="31">
        <v>2</v>
      </c>
      <c r="H176" s="150">
        <f t="shared" si="13"/>
        <v>0</v>
      </c>
      <c r="I176" s="150">
        <f t="shared" si="14"/>
        <v>0</v>
      </c>
      <c r="J176" s="151">
        <f>H176*'COVID-19'!D175*Hospital!$AI$3/1000</f>
        <v>0</v>
      </c>
      <c r="K176" s="152">
        <f>I176*'COVID-19'!D175*Hospital!$AI$3/1000</f>
        <v>0</v>
      </c>
      <c r="L176" s="153">
        <f t="shared" si="15"/>
        <v>0</v>
      </c>
      <c r="M176" s="153">
        <f t="shared" si="15"/>
        <v>0</v>
      </c>
      <c r="N176" s="153">
        <f t="shared" si="16"/>
        <v>0</v>
      </c>
      <c r="O176" s="153">
        <f t="shared" si="16"/>
        <v>0</v>
      </c>
      <c r="P176" s="153">
        <f t="shared" si="17"/>
        <v>0</v>
      </c>
      <c r="Q176" s="153">
        <f t="shared" si="17"/>
        <v>0</v>
      </c>
    </row>
    <row r="177" spans="1:17" ht="15">
      <c r="A177" s="17" t="s">
        <v>197</v>
      </c>
      <c r="B177" s="72">
        <v>0</v>
      </c>
      <c r="C177" s="146">
        <f>B177/100*$T$4*1000000000*$T$8/Hospital!$AI$3/'COVID-19'!D176</f>
        <v>0</v>
      </c>
      <c r="D177" s="146">
        <f>B177/100*$T$4*1000000000*$T$9/Hospital!$AI$3/'COVID-19'!D176</f>
        <v>0</v>
      </c>
      <c r="E177" s="108">
        <v>10</v>
      </c>
      <c r="F177" s="66" t="s">
        <v>149</v>
      </c>
      <c r="G177" s="31">
        <v>2</v>
      </c>
      <c r="H177" s="78" t="s">
        <v>149</v>
      </c>
      <c r="I177" s="78" t="s">
        <v>149</v>
      </c>
      <c r="J177" s="78" t="s">
        <v>149</v>
      </c>
      <c r="K177" s="78" t="s">
        <v>149</v>
      </c>
      <c r="L177" s="78" t="s">
        <v>149</v>
      </c>
      <c r="M177" s="78" t="s">
        <v>149</v>
      </c>
      <c r="N177" s="78" t="s">
        <v>149</v>
      </c>
      <c r="O177" s="78" t="s">
        <v>149</v>
      </c>
      <c r="P177" s="78" t="s">
        <v>149</v>
      </c>
      <c r="Q177" s="78" t="s">
        <v>149</v>
      </c>
    </row>
    <row r="178" spans="1:17" ht="15">
      <c r="A178" s="2" t="s">
        <v>198</v>
      </c>
      <c r="B178" s="72">
        <v>0</v>
      </c>
      <c r="C178" s="146">
        <f>B178/100*$T$4*1000000000*$T$8/Hospital!$AI$3/'COVID-19'!D177</f>
        <v>0</v>
      </c>
      <c r="D178" s="146">
        <f>B178/100*$T$4*1000000000*$T$9/Hospital!$AI$3/'COVID-19'!D177</f>
        <v>0</v>
      </c>
      <c r="E178" s="108">
        <v>10</v>
      </c>
      <c r="F178" s="77">
        <v>73.394994699999998</v>
      </c>
      <c r="G178" s="31">
        <v>2</v>
      </c>
      <c r="H178" s="150">
        <f t="shared" si="13"/>
        <v>0</v>
      </c>
      <c r="I178" s="150">
        <f t="shared" si="14"/>
        <v>0</v>
      </c>
      <c r="J178" s="151">
        <f>H178*'COVID-19'!D177*Hospital!$AI$3/1000</f>
        <v>0</v>
      </c>
      <c r="K178" s="152">
        <f>I178*'COVID-19'!D177*Hospital!$AI$3/1000</f>
        <v>0</v>
      </c>
      <c r="L178" s="153">
        <f t="shared" si="15"/>
        <v>0</v>
      </c>
      <c r="M178" s="153">
        <f t="shared" si="15"/>
        <v>0</v>
      </c>
      <c r="N178" s="153">
        <f t="shared" si="16"/>
        <v>0</v>
      </c>
      <c r="O178" s="153">
        <f t="shared" si="16"/>
        <v>0</v>
      </c>
      <c r="P178" s="153">
        <f t="shared" si="17"/>
        <v>0</v>
      </c>
      <c r="Q178" s="153">
        <f t="shared" si="17"/>
        <v>0</v>
      </c>
    </row>
    <row r="179" spans="1:17" ht="15">
      <c r="A179" s="2" t="s">
        <v>199</v>
      </c>
      <c r="B179" s="72">
        <v>0</v>
      </c>
      <c r="C179" s="146">
        <f>B179/100*$T$4*1000000000*$T$8/Hospital!$AI$3/'COVID-19'!D178</f>
        <v>0</v>
      </c>
      <c r="D179" s="146">
        <f>B179/100*$T$4*1000000000*$T$9/Hospital!$AI$3/'COVID-19'!D178</f>
        <v>0</v>
      </c>
      <c r="E179" s="108">
        <v>10</v>
      </c>
      <c r="F179" s="77">
        <v>83.525481799999994</v>
      </c>
      <c r="G179" s="31">
        <v>2</v>
      </c>
      <c r="H179" s="150">
        <f t="shared" si="13"/>
        <v>0</v>
      </c>
      <c r="I179" s="150">
        <f t="shared" si="14"/>
        <v>0</v>
      </c>
      <c r="J179" s="151">
        <f>H179*'COVID-19'!D178*Hospital!$AI$3/1000</f>
        <v>0</v>
      </c>
      <c r="K179" s="152">
        <f>I179*'COVID-19'!D178*Hospital!$AI$3/1000</f>
        <v>0</v>
      </c>
      <c r="L179" s="153">
        <f t="shared" si="15"/>
        <v>0</v>
      </c>
      <c r="M179" s="153">
        <f t="shared" si="15"/>
        <v>0</v>
      </c>
      <c r="N179" s="153">
        <f t="shared" si="16"/>
        <v>0</v>
      </c>
      <c r="O179" s="153">
        <f t="shared" si="16"/>
        <v>0</v>
      </c>
      <c r="P179" s="153">
        <f t="shared" si="17"/>
        <v>0</v>
      </c>
      <c r="Q179" s="153">
        <f t="shared" si="17"/>
        <v>0</v>
      </c>
    </row>
    <row r="180" spans="1:17" ht="15">
      <c r="A180" s="2" t="s">
        <v>200</v>
      </c>
      <c r="B180" s="72">
        <v>7.0000000000000001E-3</v>
      </c>
      <c r="C180" s="146">
        <f>B180/100*$T$4*1000000000*$T$8/Hospital!$AI$3/'COVID-19'!D179</f>
        <v>0.51180815693459414</v>
      </c>
      <c r="D180" s="146">
        <f>B180/100*$T$4*1000000000*$T$9/Hospital!$AI$3/'COVID-19'!D179</f>
        <v>0.75552632690344845</v>
      </c>
      <c r="E180" s="149">
        <v>10</v>
      </c>
      <c r="F180" s="77">
        <v>3.2804207999999999</v>
      </c>
      <c r="G180" s="31">
        <v>2</v>
      </c>
      <c r="H180" s="150">
        <f t="shared" si="13"/>
        <v>2.7025624374870955E-3</v>
      </c>
      <c r="I180" s="150">
        <f t="shared" si="14"/>
        <v>3.9894969315285691E-3</v>
      </c>
      <c r="J180" s="151">
        <f>H180*'COVID-19'!D179*Hospital!$AI$3/1000</f>
        <v>2.2731092967289528</v>
      </c>
      <c r="K180" s="152">
        <f>I180*'COVID-19'!D179*Hospital!$AI$3/1000</f>
        <v>3.3555422951713112</v>
      </c>
      <c r="L180" s="153">
        <f t="shared" si="15"/>
        <v>1.8528113877637695</v>
      </c>
      <c r="M180" s="153">
        <f t="shared" si="15"/>
        <v>2.7351025247941356</v>
      </c>
      <c r="N180" s="153">
        <f t="shared" si="16"/>
        <v>0.39074748810770699</v>
      </c>
      <c r="O180" s="153">
        <f t="shared" si="16"/>
        <v>0.5768177205399484</v>
      </c>
      <c r="P180" s="153">
        <f t="shared" si="17"/>
        <v>2.9550420857476389E-2</v>
      </c>
      <c r="Q180" s="153">
        <f t="shared" si="17"/>
        <v>4.3622049837227041E-2</v>
      </c>
    </row>
    <row r="181" spans="1:17" ht="15">
      <c r="A181" s="2" t="s">
        <v>201</v>
      </c>
      <c r="B181" s="72">
        <v>0</v>
      </c>
      <c r="C181" s="146">
        <f>B181/100*$T$4*1000000000*$T$8/Hospital!$AI$3/'COVID-19'!D180</f>
        <v>0</v>
      </c>
      <c r="D181" s="146">
        <f>B181/100*$T$4*1000000000*$T$9/Hospital!$AI$3/'COVID-19'!D180</f>
        <v>0</v>
      </c>
      <c r="E181" s="108">
        <v>10</v>
      </c>
      <c r="F181" s="77">
        <v>59.534002399999999</v>
      </c>
      <c r="G181" s="31">
        <v>2</v>
      </c>
      <c r="H181" s="150">
        <f t="shared" si="13"/>
        <v>0</v>
      </c>
      <c r="I181" s="150">
        <f t="shared" si="14"/>
        <v>0</v>
      </c>
      <c r="J181" s="151">
        <f>H181*'COVID-19'!D180*Hospital!$AI$3/1000</f>
        <v>0</v>
      </c>
      <c r="K181" s="152">
        <f>I181*'COVID-19'!D180*Hospital!$AI$3/1000</f>
        <v>0</v>
      </c>
      <c r="L181" s="153">
        <f t="shared" si="15"/>
        <v>0</v>
      </c>
      <c r="M181" s="153">
        <f t="shared" si="15"/>
        <v>0</v>
      </c>
      <c r="N181" s="153">
        <f t="shared" si="16"/>
        <v>0</v>
      </c>
      <c r="O181" s="153">
        <f t="shared" si="16"/>
        <v>0</v>
      </c>
      <c r="P181" s="153">
        <f t="shared" si="17"/>
        <v>0</v>
      </c>
      <c r="Q181" s="153">
        <f t="shared" si="17"/>
        <v>0</v>
      </c>
    </row>
    <row r="182" spans="1:17" ht="15">
      <c r="A182" s="2" t="s">
        <v>202</v>
      </c>
      <c r="B182" s="72">
        <v>0</v>
      </c>
      <c r="C182" s="146">
        <f>B182/100*$T$4*1000000000*$T$8/Hospital!$AI$3/'COVID-19'!D181</f>
        <v>0</v>
      </c>
      <c r="D182" s="146">
        <f>B182/100*$T$4*1000000000*$T$9/Hospital!$AI$3/'COVID-19'!D181</f>
        <v>0</v>
      </c>
      <c r="E182" s="108">
        <v>10</v>
      </c>
      <c r="F182" s="77">
        <v>16.489279800000002</v>
      </c>
      <c r="G182" s="31">
        <v>2</v>
      </c>
      <c r="H182" s="150">
        <f t="shared" si="13"/>
        <v>0</v>
      </c>
      <c r="I182" s="150">
        <f t="shared" si="14"/>
        <v>0</v>
      </c>
      <c r="J182" s="151">
        <f>H182*'COVID-19'!D181*Hospital!$AI$3/1000</f>
        <v>0</v>
      </c>
      <c r="K182" s="152">
        <f>I182*'COVID-19'!D181*Hospital!$AI$3/1000</f>
        <v>0</v>
      </c>
      <c r="L182" s="153">
        <f t="shared" si="15"/>
        <v>0</v>
      </c>
      <c r="M182" s="153">
        <f t="shared" si="15"/>
        <v>0</v>
      </c>
      <c r="N182" s="153">
        <f t="shared" si="16"/>
        <v>0</v>
      </c>
      <c r="O182" s="153">
        <f t="shared" si="16"/>
        <v>0</v>
      </c>
      <c r="P182" s="153">
        <f t="shared" si="17"/>
        <v>0</v>
      </c>
      <c r="Q182" s="153">
        <f t="shared" si="17"/>
        <v>0</v>
      </c>
    </row>
    <row r="183" spans="1:17" ht="15">
      <c r="A183" s="14" t="s">
        <v>203</v>
      </c>
      <c r="B183" s="72">
        <v>7.0000000000000001E-3</v>
      </c>
      <c r="C183" s="146">
        <f>B183/100*$T$4*1000000000*$T$8/Hospital!$AI$3/'COVID-19'!D182</f>
        <v>18.499687725516608</v>
      </c>
      <c r="D183" s="146">
        <f>B183/100*$T$4*1000000000*$T$9/Hospital!$AI$3/'COVID-19'!D182</f>
        <v>27.309062832905468</v>
      </c>
      <c r="E183" s="149">
        <v>10</v>
      </c>
      <c r="F183" s="77">
        <v>0.39000189999999996</v>
      </c>
      <c r="G183" s="31">
        <v>2</v>
      </c>
      <c r="H183" s="150">
        <f t="shared" si="13"/>
        <v>4.4214288813391379E-2</v>
      </c>
      <c r="I183" s="150">
        <f t="shared" si="14"/>
        <v>6.5268712057863457E-2</v>
      </c>
      <c r="J183" s="151">
        <f>H183*'COVID-19'!D182*Hospital!$AI$3/1000</f>
        <v>1.0288451894004096</v>
      </c>
      <c r="K183" s="152">
        <f>I183*'COVID-19'!D182*Hospital!$AI$3/1000</f>
        <v>1.518771470067271</v>
      </c>
      <c r="L183" s="153">
        <f t="shared" si="15"/>
        <v>0.83861171388027389</v>
      </c>
      <c r="M183" s="153">
        <f t="shared" si="15"/>
        <v>1.2379506252518326</v>
      </c>
      <c r="N183" s="153">
        <f t="shared" si="16"/>
        <v>0.17685848805793042</v>
      </c>
      <c r="O183" s="153">
        <f t="shared" si="16"/>
        <v>0.26107681570456387</v>
      </c>
      <c r="P183" s="153">
        <f t="shared" si="17"/>
        <v>1.3374987462205326E-2</v>
      </c>
      <c r="Q183" s="153">
        <f t="shared" si="17"/>
        <v>1.9744029110874525E-2</v>
      </c>
    </row>
    <row r="184" spans="1:17" ht="15">
      <c r="A184" s="2" t="s">
        <v>204</v>
      </c>
      <c r="B184" s="72">
        <v>0</v>
      </c>
      <c r="C184" s="146">
        <f>B184/100*$T$4*1000000000*$T$8/Hospital!$AI$3/'COVID-19'!D183</f>
        <v>0</v>
      </c>
      <c r="D184" s="146">
        <f>B184/100*$T$4*1000000000*$T$9/Hospital!$AI$3/'COVID-19'!D183</f>
        <v>0</v>
      </c>
      <c r="E184" s="108">
        <v>10</v>
      </c>
      <c r="F184" s="82">
        <v>82.182096928571454</v>
      </c>
      <c r="G184" s="31">
        <v>2</v>
      </c>
      <c r="H184" s="150">
        <f t="shared" si="13"/>
        <v>0</v>
      </c>
      <c r="I184" s="150">
        <f t="shared" si="14"/>
        <v>0</v>
      </c>
      <c r="J184" s="151">
        <f>H184*'COVID-19'!D183*Hospital!$AI$3/1000</f>
        <v>0</v>
      </c>
      <c r="K184" s="152">
        <f>I184*'COVID-19'!D183*Hospital!$AI$3/1000</f>
        <v>0</v>
      </c>
      <c r="L184" s="153">
        <f t="shared" si="15"/>
        <v>0</v>
      </c>
      <c r="M184" s="153">
        <f t="shared" si="15"/>
        <v>0</v>
      </c>
      <c r="N184" s="153">
        <f t="shared" si="16"/>
        <v>0</v>
      </c>
      <c r="O184" s="153">
        <f t="shared" si="16"/>
        <v>0</v>
      </c>
      <c r="P184" s="153">
        <f t="shared" si="17"/>
        <v>0</v>
      </c>
      <c r="Q184" s="153">
        <f t="shared" si="17"/>
        <v>0</v>
      </c>
    </row>
    <row r="185" spans="1:17" ht="15">
      <c r="A185" s="2" t="s">
        <v>205</v>
      </c>
      <c r="B185" s="72">
        <v>0</v>
      </c>
      <c r="C185" s="146">
        <f>B185/100*$T$4*1000000000*$T$8/Hospital!$AI$3/'COVID-19'!D184</f>
        <v>0</v>
      </c>
      <c r="D185" s="146">
        <f>B185/100*$T$4*1000000000*$T$9/Hospital!$AI$3/'COVID-19'!D184</f>
        <v>0</v>
      </c>
      <c r="E185" s="108">
        <v>19</v>
      </c>
      <c r="F185" s="77">
        <v>48.615329699999997</v>
      </c>
      <c r="G185" s="31">
        <v>2</v>
      </c>
      <c r="H185" s="150">
        <f t="shared" si="13"/>
        <v>0</v>
      </c>
      <c r="I185" s="150">
        <f t="shared" si="14"/>
        <v>0</v>
      </c>
      <c r="J185" s="151">
        <f>H185*'COVID-19'!D184*Hospital!$AI$3/1000</f>
        <v>0</v>
      </c>
      <c r="K185" s="152">
        <f>I185*'COVID-19'!D184*Hospital!$AI$3/1000</f>
        <v>0</v>
      </c>
      <c r="L185" s="153">
        <f t="shared" si="15"/>
        <v>0</v>
      </c>
      <c r="M185" s="153">
        <f t="shared" si="15"/>
        <v>0</v>
      </c>
      <c r="N185" s="153">
        <f t="shared" si="16"/>
        <v>0</v>
      </c>
      <c r="O185" s="153">
        <f t="shared" si="16"/>
        <v>0</v>
      </c>
      <c r="P185" s="153">
        <f t="shared" si="17"/>
        <v>0</v>
      </c>
      <c r="Q185" s="153">
        <f t="shared" si="17"/>
        <v>0</v>
      </c>
    </row>
    <row r="186" spans="1:17" ht="15">
      <c r="A186" s="2" t="s">
        <v>206</v>
      </c>
      <c r="B186" s="72">
        <v>0</v>
      </c>
      <c r="C186" s="146">
        <f>B186/100*$T$4*1000000000*$T$8/Hospital!$AI$3/'COVID-19'!D185</f>
        <v>0</v>
      </c>
      <c r="D186" s="146">
        <f>B186/100*$T$4*1000000000*$T$9/Hospital!$AI$3/'COVID-19'!D185</f>
        <v>0</v>
      </c>
      <c r="E186" s="108">
        <v>10</v>
      </c>
      <c r="F186" s="77">
        <v>6.3820799999999997E-2</v>
      </c>
      <c r="G186" s="31">
        <v>2</v>
      </c>
      <c r="H186" s="150">
        <f t="shared" si="13"/>
        <v>0</v>
      </c>
      <c r="I186" s="150">
        <f t="shared" si="14"/>
        <v>0</v>
      </c>
      <c r="J186" s="151">
        <f>H186*'COVID-19'!D185*Hospital!$AI$3/1000</f>
        <v>0</v>
      </c>
      <c r="K186" s="152">
        <f>I186*'COVID-19'!D185*Hospital!$AI$3/1000</f>
        <v>0</v>
      </c>
      <c r="L186" s="153">
        <f t="shared" si="15"/>
        <v>0</v>
      </c>
      <c r="M186" s="153">
        <f t="shared" si="15"/>
        <v>0</v>
      </c>
      <c r="N186" s="153">
        <f t="shared" si="16"/>
        <v>0</v>
      </c>
      <c r="O186" s="153">
        <f t="shared" si="16"/>
        <v>0</v>
      </c>
      <c r="P186" s="153">
        <f t="shared" si="17"/>
        <v>0</v>
      </c>
      <c r="Q186" s="153">
        <f t="shared" si="17"/>
        <v>0</v>
      </c>
    </row>
    <row r="187" spans="1:17" ht="15">
      <c r="A187" s="2" t="s">
        <v>207</v>
      </c>
      <c r="B187" s="72">
        <v>4</v>
      </c>
      <c r="C187" s="146">
        <f>B187/100*$T$4*1000000000*$T$8/Hospital!$AI$3/'COVID-19'!D186</f>
        <v>6.0291906780882014</v>
      </c>
      <c r="D187" s="146">
        <f>B187/100*$T$4*1000000000*$T$9/Hospital!$AI$3/'COVID-19'!D186</f>
        <v>8.9002338581302016</v>
      </c>
      <c r="E187" s="108">
        <v>19</v>
      </c>
      <c r="F187" s="77">
        <v>8.1200000000000009E-9</v>
      </c>
      <c r="G187" s="31">
        <v>2</v>
      </c>
      <c r="H187" s="150">
        <f t="shared" si="13"/>
        <v>2.2910924669753523E-2</v>
      </c>
      <c r="I187" s="150">
        <f t="shared" si="14"/>
        <v>3.3820888798207577E-2</v>
      </c>
      <c r="J187" s="151">
        <f>H187*'COVID-19'!D186*Hospital!$AI$3/1000</f>
        <v>934.75400538852637</v>
      </c>
      <c r="K187" s="152">
        <f>I187*'COVID-19'!D186*Hospital!$AI$3/1000</f>
        <v>1379.8749603354436</v>
      </c>
      <c r="L187" s="153">
        <f t="shared" si="15"/>
        <v>761.91798979218788</v>
      </c>
      <c r="M187" s="153">
        <f t="shared" si="15"/>
        <v>1124.7360801694201</v>
      </c>
      <c r="N187" s="153">
        <f t="shared" si="16"/>
        <v>160.68421352628769</v>
      </c>
      <c r="O187" s="153">
        <f t="shared" si="16"/>
        <v>237.20050568166278</v>
      </c>
      <c r="P187" s="153">
        <f t="shared" si="17"/>
        <v>12.151802070050843</v>
      </c>
      <c r="Q187" s="153">
        <f t="shared" si="17"/>
        <v>17.938374484360768</v>
      </c>
    </row>
    <row r="188" spans="1:17" ht="15">
      <c r="A188" s="2" t="s">
        <v>208</v>
      </c>
      <c r="B188" s="72">
        <v>14.87</v>
      </c>
      <c r="C188" s="146">
        <f>B188/100*$T$4*1000000000*$T$8/Hospital!$AI$3/'COVID-19'!D187</f>
        <v>4.5968335120430659</v>
      </c>
      <c r="D188" s="146">
        <f>B188/100*$T$4*1000000000*$T$9/Hospital!$AI$3/'COVID-19'!D187</f>
        <v>6.7858018511111924</v>
      </c>
      <c r="E188" s="149">
        <v>10</v>
      </c>
      <c r="F188" s="77">
        <v>8.38E-10</v>
      </c>
      <c r="G188" s="31">
        <v>2</v>
      </c>
      <c r="H188" s="150">
        <f t="shared" si="13"/>
        <v>9.1936670279382793E-3</v>
      </c>
      <c r="I188" s="150">
        <f t="shared" si="14"/>
        <v>1.3571603707908888E-2</v>
      </c>
      <c r="J188" s="151">
        <f>H188*'COVID-19'!D187*Hospital!$AI$3/1000</f>
        <v>1828.9200012524002</v>
      </c>
      <c r="K188" s="152">
        <f>I188*'COVID-19'!D187*Hospital!$AI$3/1000</f>
        <v>2699.8342875630669</v>
      </c>
      <c r="L188" s="153">
        <f t="shared" si="15"/>
        <v>1490.7526930208314</v>
      </c>
      <c r="M188" s="153">
        <f t="shared" si="15"/>
        <v>2200.6349277926561</v>
      </c>
      <c r="N188" s="153">
        <f t="shared" si="16"/>
        <v>314.39134821528762</v>
      </c>
      <c r="O188" s="153">
        <f t="shared" si="16"/>
        <v>464.10151403209125</v>
      </c>
      <c r="P188" s="153">
        <f t="shared" si="17"/>
        <v>23.7759600162812</v>
      </c>
      <c r="Q188" s="153">
        <f t="shared" si="17"/>
        <v>35.097845738319869</v>
      </c>
    </row>
    <row r="189" spans="1:17" ht="15">
      <c r="A189" s="2" t="s">
        <v>209</v>
      </c>
      <c r="B189" s="72">
        <v>7.0000000000000001E-3</v>
      </c>
      <c r="C189" s="146">
        <f>B189/100*$T$4*1000000000*$T$8/Hospital!$AI$3/'COVID-19'!D188</f>
        <v>0.20619666121043828</v>
      </c>
      <c r="D189" s="146">
        <f>B189/100*$T$4*1000000000*$T$9/Hospital!$AI$3/'COVID-19'!D188</f>
        <v>0.30438554750112312</v>
      </c>
      <c r="E189" s="149">
        <v>10</v>
      </c>
      <c r="F189" s="77">
        <v>7.6731737999999989</v>
      </c>
      <c r="G189" s="31">
        <v>2</v>
      </c>
      <c r="H189" s="150">
        <f t="shared" si="13"/>
        <v>1.9945761408682876E-3</v>
      </c>
      <c r="I189" s="150">
        <f t="shared" si="14"/>
        <v>2.9443743031865193E-3</v>
      </c>
      <c r="J189" s="151">
        <f>H189*'COVID-19'!D188*Hospital!$AI$3/1000</f>
        <v>4.1640964094480744</v>
      </c>
      <c r="K189" s="152">
        <f>I189*'COVID-19'!D188*Hospital!$AI$3/1000</f>
        <v>6.1469994615662031</v>
      </c>
      <c r="L189" s="153">
        <f t="shared" si="15"/>
        <v>3.3941549833411258</v>
      </c>
      <c r="M189" s="153">
        <f t="shared" si="15"/>
        <v>5.0104192611226122</v>
      </c>
      <c r="N189" s="153">
        <f t="shared" si="16"/>
        <v>0.71580817278412401</v>
      </c>
      <c r="O189" s="153">
        <f t="shared" si="16"/>
        <v>1.0566692074432305</v>
      </c>
      <c r="P189" s="153">
        <f t="shared" si="17"/>
        <v>5.4133253322824967E-2</v>
      </c>
      <c r="Q189" s="153">
        <f t="shared" si="17"/>
        <v>7.9910993000360642E-2</v>
      </c>
    </row>
    <row r="190" spans="1:17" ht="15">
      <c r="A190" s="2" t="s">
        <v>210</v>
      </c>
      <c r="B190" s="72">
        <v>0</v>
      </c>
      <c r="C190" s="146">
        <f>B190/100*$T$4*1000000000*$T$8/Hospital!$AI$3/'COVID-19'!D189</f>
        <v>0</v>
      </c>
      <c r="D190" s="146">
        <f>B190/100*$T$4*1000000000*$T$9/Hospital!$AI$3/'COVID-19'!D189</f>
        <v>0</v>
      </c>
      <c r="E190" s="108">
        <v>10</v>
      </c>
      <c r="F190" s="82">
        <v>82.182096928571454</v>
      </c>
      <c r="G190" s="31">
        <v>2</v>
      </c>
      <c r="H190" s="150">
        <f t="shared" si="13"/>
        <v>0</v>
      </c>
      <c r="I190" s="150">
        <f t="shared" si="14"/>
        <v>0</v>
      </c>
      <c r="J190" s="151">
        <f>H190*'COVID-19'!D189*Hospital!$AI$3/1000</f>
        <v>0</v>
      </c>
      <c r="K190" s="152">
        <f>I190*'COVID-19'!D189*Hospital!$AI$3/1000</f>
        <v>0</v>
      </c>
      <c r="L190" s="153">
        <f t="shared" si="15"/>
        <v>0</v>
      </c>
      <c r="M190" s="153">
        <f t="shared" si="15"/>
        <v>0</v>
      </c>
      <c r="N190" s="153">
        <f t="shared" si="16"/>
        <v>0</v>
      </c>
      <c r="O190" s="153">
        <f t="shared" si="16"/>
        <v>0</v>
      </c>
      <c r="P190" s="153">
        <f t="shared" si="17"/>
        <v>0</v>
      </c>
      <c r="Q190" s="153">
        <f t="shared" si="17"/>
        <v>0</v>
      </c>
    </row>
    <row r="191" spans="1:17" ht="15">
      <c r="A191" s="2" t="s">
        <v>211</v>
      </c>
      <c r="B191" s="72">
        <v>7.0000000000000001E-3</v>
      </c>
      <c r="C191" s="146">
        <f>B191/100*$T$4*1000000000*$T$8/Hospital!$AI$3/'COVID-19'!D190</f>
        <v>2.5188927596195846E-2</v>
      </c>
      <c r="D191" s="146">
        <f>B191/100*$T$4*1000000000*$T$9/Hospital!$AI$3/'COVID-19'!D190</f>
        <v>3.7183655022955772E-2</v>
      </c>
      <c r="E191" s="149">
        <v>10</v>
      </c>
      <c r="F191" s="77">
        <v>4.9414179000000003</v>
      </c>
      <c r="G191" s="31">
        <v>2</v>
      </c>
      <c r="H191" s="150">
        <f t="shared" si="13"/>
        <v>1.7484687289803783E-4</v>
      </c>
      <c r="I191" s="150">
        <f t="shared" si="14"/>
        <v>2.5810728856377014E-4</v>
      </c>
      <c r="J191" s="151">
        <f>H191*'COVID-19'!D190*Hospital!$AI$3/1000</f>
        <v>2.9881333625855659</v>
      </c>
      <c r="K191" s="152">
        <f>I191*'COVID-19'!D190*Hospital!$AI$3/1000</f>
        <v>4.4110540114358354</v>
      </c>
      <c r="L191" s="153">
        <f t="shared" si="15"/>
        <v>2.4356275038434951</v>
      </c>
      <c r="M191" s="153">
        <f t="shared" si="15"/>
        <v>3.5954501247213493</v>
      </c>
      <c r="N191" s="153">
        <f t="shared" si="16"/>
        <v>0.51366012502845881</v>
      </c>
      <c r="O191" s="153">
        <f t="shared" si="16"/>
        <v>0.75826018456582023</v>
      </c>
      <c r="P191" s="153">
        <f t="shared" si="17"/>
        <v>3.8845733713612357E-2</v>
      </c>
      <c r="Q191" s="153">
        <f t="shared" si="17"/>
        <v>5.7343702148665861E-2</v>
      </c>
    </row>
    <row r="192" spans="1:17" ht="15">
      <c r="A192" s="2" t="s">
        <v>212</v>
      </c>
      <c r="B192" s="72">
        <v>0</v>
      </c>
      <c r="C192" s="146">
        <f>B192/100*$T$4*1000000000*$T$8/Hospital!$AI$3/'COVID-19'!D191</f>
        <v>0</v>
      </c>
      <c r="D192" s="146">
        <f>B192/100*$T$4*1000000000*$T$9/Hospital!$AI$3/'COVID-19'!D191</f>
        <v>0</v>
      </c>
      <c r="E192" s="108">
        <v>10</v>
      </c>
      <c r="F192" s="77">
        <v>85.918342299999992</v>
      </c>
      <c r="G192" s="31">
        <v>2</v>
      </c>
      <c r="H192" s="150">
        <f t="shared" si="13"/>
        <v>0</v>
      </c>
      <c r="I192" s="150">
        <f t="shared" si="14"/>
        <v>0</v>
      </c>
      <c r="J192" s="151">
        <f>H192*'COVID-19'!D191*Hospital!$AI$3/1000</f>
        <v>0</v>
      </c>
      <c r="K192" s="152">
        <f>I192*'COVID-19'!D191*Hospital!$AI$3/1000</f>
        <v>0</v>
      </c>
      <c r="L192" s="153">
        <f t="shared" si="15"/>
        <v>0</v>
      </c>
      <c r="M192" s="153">
        <f t="shared" si="15"/>
        <v>0</v>
      </c>
      <c r="N192" s="153">
        <f t="shared" si="16"/>
        <v>0</v>
      </c>
      <c r="O192" s="153">
        <f t="shared" si="16"/>
        <v>0</v>
      </c>
      <c r="P192" s="153">
        <f t="shared" si="17"/>
        <v>0</v>
      </c>
      <c r="Q192" s="153">
        <f t="shared" si="17"/>
        <v>0</v>
      </c>
    </row>
    <row r="193" spans="1:17" ht="15">
      <c r="A193" s="2" t="s">
        <v>213</v>
      </c>
      <c r="B193" s="72">
        <v>0</v>
      </c>
      <c r="C193" s="146">
        <f>B193/100*$T$4*1000000000*$T$8/Hospital!$AI$3/'COVID-19'!D192</f>
        <v>0</v>
      </c>
      <c r="D193" s="146">
        <f>B193/100*$T$4*1000000000*$T$9/Hospital!$AI$3/'COVID-19'!D192</f>
        <v>0</v>
      </c>
      <c r="E193" s="108">
        <v>10</v>
      </c>
      <c r="F193" s="77">
        <v>72.900502099999997</v>
      </c>
      <c r="G193" s="31">
        <v>2</v>
      </c>
      <c r="H193" s="150">
        <f t="shared" si="13"/>
        <v>0</v>
      </c>
      <c r="I193" s="150">
        <f t="shared" si="14"/>
        <v>0</v>
      </c>
      <c r="J193" s="151">
        <f>H193*'COVID-19'!D192*Hospital!$AI$3/1000</f>
        <v>0</v>
      </c>
      <c r="K193" s="152">
        <f>I193*'COVID-19'!D192*Hospital!$AI$3/1000</f>
        <v>0</v>
      </c>
      <c r="L193" s="153">
        <f t="shared" si="15"/>
        <v>0</v>
      </c>
      <c r="M193" s="153">
        <f t="shared" si="15"/>
        <v>0</v>
      </c>
      <c r="N193" s="153">
        <f t="shared" si="16"/>
        <v>0</v>
      </c>
      <c r="O193" s="153">
        <f t="shared" si="16"/>
        <v>0</v>
      </c>
      <c r="P193" s="153">
        <f t="shared" si="17"/>
        <v>0</v>
      </c>
      <c r="Q193" s="153">
        <f t="shared" si="17"/>
        <v>0</v>
      </c>
    </row>
    <row r="194" spans="1:17" ht="15">
      <c r="A194" s="2" t="s">
        <v>214</v>
      </c>
      <c r="B194" s="72">
        <v>0</v>
      </c>
      <c r="C194" s="146">
        <f>B194/100*$T$4*1000000000*$T$8/Hospital!$AI$3/'COVID-19'!D193</f>
        <v>0</v>
      </c>
      <c r="D194" s="146">
        <f>B194/100*$T$4*1000000000*$T$9/Hospital!$AI$3/'COVID-19'!D193</f>
        <v>0</v>
      </c>
      <c r="E194" s="108">
        <v>10</v>
      </c>
      <c r="F194" s="82">
        <v>82.182096928571454</v>
      </c>
      <c r="G194" s="31">
        <v>2</v>
      </c>
      <c r="H194" s="150">
        <f t="shared" si="13"/>
        <v>0</v>
      </c>
      <c r="I194" s="150">
        <f t="shared" si="14"/>
        <v>0</v>
      </c>
      <c r="J194" s="151">
        <f>H194*'COVID-19'!D193*Hospital!$AI$3/1000</f>
        <v>0</v>
      </c>
      <c r="K194" s="152">
        <f>I194*'COVID-19'!D193*Hospital!$AI$3/1000</f>
        <v>0</v>
      </c>
      <c r="L194" s="153">
        <f t="shared" si="15"/>
        <v>0</v>
      </c>
      <c r="M194" s="153">
        <f t="shared" si="15"/>
        <v>0</v>
      </c>
      <c r="N194" s="153">
        <f t="shared" si="16"/>
        <v>0</v>
      </c>
      <c r="O194" s="153">
        <f t="shared" si="16"/>
        <v>0</v>
      </c>
      <c r="P194" s="153">
        <f t="shared" si="17"/>
        <v>0</v>
      </c>
      <c r="Q194" s="153">
        <f t="shared" si="17"/>
        <v>0</v>
      </c>
    </row>
    <row r="195" spans="1:17" ht="15">
      <c r="A195" s="2" t="s">
        <v>215</v>
      </c>
      <c r="B195" s="72">
        <v>0</v>
      </c>
      <c r="C195" s="146">
        <f>B195/100*$T$4*1000000000*$T$8/Hospital!$AI$3/'COVID-19'!D194</f>
        <v>0</v>
      </c>
      <c r="D195" s="146">
        <f>B195/100*$T$4*1000000000*$T$9/Hospital!$AI$3/'COVID-19'!D194</f>
        <v>0</v>
      </c>
      <c r="E195" s="108">
        <v>10</v>
      </c>
      <c r="F195" s="82">
        <v>82.182096928571454</v>
      </c>
      <c r="G195" s="31">
        <v>2</v>
      </c>
      <c r="H195" s="150">
        <f t="shared" si="13"/>
        <v>0</v>
      </c>
      <c r="I195" s="150">
        <f t="shared" si="14"/>
        <v>0</v>
      </c>
      <c r="J195" s="151">
        <f>H195*'COVID-19'!D194*Hospital!$AI$3/1000</f>
        <v>0</v>
      </c>
      <c r="K195" s="152">
        <f>I195*'COVID-19'!D194*Hospital!$AI$3/1000</f>
        <v>0</v>
      </c>
      <c r="L195" s="153">
        <f t="shared" si="15"/>
        <v>0</v>
      </c>
      <c r="M195" s="153">
        <f t="shared" si="15"/>
        <v>0</v>
      </c>
      <c r="N195" s="153">
        <f t="shared" si="16"/>
        <v>0</v>
      </c>
      <c r="O195" s="153">
        <f t="shared" si="16"/>
        <v>0</v>
      </c>
      <c r="P195" s="153">
        <f t="shared" si="17"/>
        <v>0</v>
      </c>
      <c r="Q195" s="153">
        <f t="shared" si="17"/>
        <v>0</v>
      </c>
    </row>
    <row r="197" spans="1:17">
      <c r="A197" s="159"/>
    </row>
  </sheetData>
  <mergeCells count="11">
    <mergeCell ref="P1:Q1"/>
    <mergeCell ref="A1:A2"/>
    <mergeCell ref="B1:B2"/>
    <mergeCell ref="C1:D1"/>
    <mergeCell ref="E1:E2"/>
    <mergeCell ref="F1:F2"/>
    <mergeCell ref="G1:G2"/>
    <mergeCell ref="H1:I1"/>
    <mergeCell ref="J1:K1"/>
    <mergeCell ref="L1:M1"/>
    <mergeCell ref="N1:O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4.25"/>
  <cols>
    <col min="1" max="1" width="23.375" customWidth="1"/>
    <col min="2" max="2" width="15.125" customWidth="1"/>
    <col min="3" max="3" width="16.375" customWidth="1"/>
    <col min="4" max="4" width="40.375" customWidth="1"/>
  </cols>
  <sheetData>
    <row r="1" spans="1:4" ht="15.75">
      <c r="A1" s="119" t="s">
        <v>6</v>
      </c>
      <c r="B1" s="119" t="s">
        <v>290</v>
      </c>
      <c r="C1" s="119" t="s">
        <v>291</v>
      </c>
      <c r="D1" s="119" t="s">
        <v>224</v>
      </c>
    </row>
    <row r="2" spans="1:4" ht="15">
      <c r="A2" s="246" t="s">
        <v>292</v>
      </c>
      <c r="B2" s="242" t="s">
        <v>397</v>
      </c>
      <c r="C2" s="188" t="s">
        <v>293</v>
      </c>
      <c r="D2" s="111">
        <f>SUM(Hospital!R3:R195)</f>
        <v>22667.653837177419</v>
      </c>
    </row>
    <row r="3" spans="1:4" ht="15">
      <c r="A3" s="247"/>
      <c r="B3" s="243"/>
      <c r="C3" s="188" t="s">
        <v>294</v>
      </c>
      <c r="D3" s="111">
        <f>SUM(Hospital!U3:U195)</f>
        <v>1541889.6908669972</v>
      </c>
    </row>
    <row r="4" spans="1:4" ht="15">
      <c r="A4" s="247"/>
      <c r="B4" s="243"/>
      <c r="C4" s="188" t="s">
        <v>295</v>
      </c>
      <c r="D4" s="111">
        <f>SUM(Hospital!X3:X195)</f>
        <v>518257.58197517903</v>
      </c>
    </row>
    <row r="5" spans="1:4" ht="15">
      <c r="A5" s="247"/>
      <c r="B5" s="243"/>
      <c r="C5" s="188" t="s">
        <v>296</v>
      </c>
      <c r="D5" s="111">
        <f>SUM(Hospital!AA3:AA195)</f>
        <v>931004.57378738117</v>
      </c>
    </row>
    <row r="6" spans="1:4" ht="15">
      <c r="A6" s="247"/>
      <c r="B6" s="243"/>
      <c r="C6" s="188" t="s">
        <v>297</v>
      </c>
      <c r="D6" s="111">
        <f>SUM(Hospital!AD3:AD195)</f>
        <v>247713.42574584545</v>
      </c>
    </row>
    <row r="7" spans="1:4" ht="15">
      <c r="A7" s="247"/>
      <c r="B7" s="243"/>
      <c r="C7" s="112" t="s">
        <v>298</v>
      </c>
      <c r="D7" s="114">
        <f>SUM(Hospital!O3:O195)</f>
        <v>3261532.9262125799</v>
      </c>
    </row>
    <row r="8" spans="1:4" ht="15">
      <c r="A8" s="247"/>
      <c r="B8" s="242" t="s">
        <v>398</v>
      </c>
      <c r="C8" s="110" t="s">
        <v>293</v>
      </c>
      <c r="D8" s="111">
        <f>SUM(Hospital!S3:S195)</f>
        <v>45335.307674354837</v>
      </c>
    </row>
    <row r="9" spans="1:4" ht="15">
      <c r="A9" s="247"/>
      <c r="B9" s="243"/>
      <c r="C9" s="110" t="s">
        <v>294</v>
      </c>
      <c r="D9" s="111">
        <f>SUM(Hospital!V3:V195)</f>
        <v>3083779.3817339945</v>
      </c>
    </row>
    <row r="10" spans="1:4" ht="15">
      <c r="A10" s="247"/>
      <c r="B10" s="243"/>
      <c r="C10" s="110" t="s">
        <v>295</v>
      </c>
      <c r="D10" s="111">
        <f>SUM(Hospital!Y3:Y195)</f>
        <v>1036515.1639503581</v>
      </c>
    </row>
    <row r="11" spans="1:4" ht="15">
      <c r="A11" s="247"/>
      <c r="B11" s="243"/>
      <c r="C11" s="110" t="s">
        <v>296</v>
      </c>
      <c r="D11" s="111">
        <f>SUM(Hospital!AB1:AB195)</f>
        <v>1862009.1475747623</v>
      </c>
    </row>
    <row r="12" spans="1:4" ht="15">
      <c r="A12" s="247"/>
      <c r="B12" s="243"/>
      <c r="C12" s="110" t="s">
        <v>297</v>
      </c>
      <c r="D12" s="111">
        <f>SUM(Hospital!AE3:AE195)</f>
        <v>495426.8514916909</v>
      </c>
    </row>
    <row r="13" spans="1:4" ht="15">
      <c r="A13" s="247"/>
      <c r="B13" s="243"/>
      <c r="C13" s="112" t="s">
        <v>298</v>
      </c>
      <c r="D13" s="114">
        <f>SUM(Hospital!P3:P195)</f>
        <v>6523065.8524251599</v>
      </c>
    </row>
    <row r="14" spans="1:4" ht="15">
      <c r="A14" s="247"/>
      <c r="B14" s="242" t="s">
        <v>399</v>
      </c>
      <c r="C14" s="110" t="s">
        <v>293</v>
      </c>
      <c r="D14" s="111">
        <f>SUM(Hospital!T3:T195)</f>
        <v>85138.39231676374</v>
      </c>
    </row>
    <row r="15" spans="1:4" ht="15">
      <c r="A15" s="247"/>
      <c r="B15" s="243"/>
      <c r="C15" s="110" t="s">
        <v>294</v>
      </c>
      <c r="D15" s="111">
        <f>SUM(Hospital!W3:W195)</f>
        <v>5791248.1967985714</v>
      </c>
    </row>
    <row r="16" spans="1:4" ht="15">
      <c r="A16" s="247"/>
      <c r="B16" s="243"/>
      <c r="C16" s="110" t="s">
        <v>295</v>
      </c>
      <c r="D16" s="111">
        <f>SUM(Hospital!Z3:Z195)</f>
        <v>1946545.4013142106</v>
      </c>
    </row>
    <row r="17" spans="1:4" ht="15">
      <c r="A17" s="247"/>
      <c r="B17" s="243"/>
      <c r="C17" s="110" t="s">
        <v>296</v>
      </c>
      <c r="D17" s="111">
        <f>SUM(Hospital!AC3:AC195)</f>
        <v>3496799.1491827667</v>
      </c>
    </row>
    <row r="18" spans="1:4" ht="15">
      <c r="A18" s="247"/>
      <c r="B18" s="243"/>
      <c r="C18" s="110" t="s">
        <v>297</v>
      </c>
      <c r="D18" s="111">
        <f>SUM(Hospital!AF3:AF195)</f>
        <v>930397.25128895114</v>
      </c>
    </row>
    <row r="19" spans="1:4" ht="15">
      <c r="A19" s="247"/>
      <c r="B19" s="243"/>
      <c r="C19" s="112" t="s">
        <v>298</v>
      </c>
      <c r="D19" s="114">
        <f>SUM(Hospital!Q9:Q201)</f>
        <v>12212932.973023295</v>
      </c>
    </row>
    <row r="20" spans="1:4" ht="15">
      <c r="A20" s="244" t="s">
        <v>299</v>
      </c>
      <c r="B20" s="245" t="s">
        <v>246</v>
      </c>
      <c r="C20" s="113" t="s">
        <v>293</v>
      </c>
      <c r="D20" s="111">
        <f>SUM(TestKits!L3:L195)</f>
        <v>5480.9897652872869</v>
      </c>
    </row>
    <row r="21" spans="1:4" ht="15">
      <c r="A21" s="244"/>
      <c r="B21" s="245"/>
      <c r="C21" s="113" t="s">
        <v>295</v>
      </c>
      <c r="D21" s="111">
        <f>SUM(TestKits!N3:N195)</f>
        <v>346.32627637804273</v>
      </c>
    </row>
    <row r="22" spans="1:4" ht="15">
      <c r="A22" s="244"/>
      <c r="B22" s="245"/>
      <c r="C22" s="113" t="s">
        <v>300</v>
      </c>
      <c r="D22" s="111">
        <f>SUM(TestKits!P3:P195)</f>
        <v>2921.1868529278399</v>
      </c>
    </row>
    <row r="23" spans="1:4" ht="15">
      <c r="A23" s="244"/>
      <c r="B23" s="245"/>
      <c r="C23" s="113" t="s">
        <v>297</v>
      </c>
      <c r="D23" s="111">
        <f>SUM(TestKits!R3:R195)</f>
        <v>6309.1612957565221</v>
      </c>
    </row>
    <row r="24" spans="1:4" ht="15">
      <c r="A24" s="244"/>
      <c r="B24" s="245"/>
      <c r="C24" s="112" t="s">
        <v>298</v>
      </c>
      <c r="D24" s="116">
        <f>SUM(TestKits!J3:J195)</f>
        <v>15057.664190349684</v>
      </c>
    </row>
    <row r="25" spans="1:4" ht="15">
      <c r="A25" s="244"/>
      <c r="B25" s="245" t="s">
        <v>247</v>
      </c>
      <c r="C25" s="113" t="s">
        <v>293</v>
      </c>
      <c r="D25" s="115">
        <f>SUM(TestKits!M3:M195)</f>
        <v>15868.927898526768</v>
      </c>
    </row>
    <row r="26" spans="1:4" ht="15">
      <c r="A26" s="244"/>
      <c r="B26" s="245"/>
      <c r="C26" s="113" t="s">
        <v>295</v>
      </c>
      <c r="D26" s="115">
        <f>SUM(TestKits!O3:O195)</f>
        <v>1001.4371974798443</v>
      </c>
    </row>
    <row r="27" spans="1:4" ht="15">
      <c r="A27" s="244"/>
      <c r="B27" s="245"/>
      <c r="C27" s="113" t="s">
        <v>300</v>
      </c>
      <c r="D27" s="115">
        <f>SUM(TestKits!Q3:Q195)</f>
        <v>1694.7398726581973</v>
      </c>
    </row>
    <row r="28" spans="1:4" ht="15">
      <c r="A28" s="244"/>
      <c r="B28" s="245"/>
      <c r="C28" s="113" t="s">
        <v>297</v>
      </c>
      <c r="D28" s="115">
        <f>SUM(TestKits!S3:S195)</f>
        <v>19951.710319021506</v>
      </c>
    </row>
    <row r="29" spans="1:4" ht="15">
      <c r="A29" s="244"/>
      <c r="B29" s="245"/>
      <c r="C29" s="112" t="s">
        <v>298</v>
      </c>
      <c r="D29" s="116">
        <f>SUM(TestKits!K3:K195)</f>
        <v>38516.815287686331</v>
      </c>
    </row>
    <row r="30" spans="1:4" ht="15">
      <c r="A30" s="244" t="s">
        <v>301</v>
      </c>
      <c r="B30" s="245" t="s">
        <v>230</v>
      </c>
      <c r="C30" s="118" t="s">
        <v>297</v>
      </c>
      <c r="D30" s="115">
        <f>SUM(PPE!R4:R196)</f>
        <v>298884.66781636968</v>
      </c>
    </row>
    <row r="31" spans="1:4" ht="15">
      <c r="A31" s="244"/>
      <c r="B31" s="245"/>
      <c r="C31" s="118" t="s">
        <v>300</v>
      </c>
      <c r="D31" s="115">
        <f>SUM(PPE!V4:V196)</f>
        <v>89277.238438655855</v>
      </c>
    </row>
    <row r="32" spans="1:4" ht="15">
      <c r="A32" s="244"/>
      <c r="B32" s="245"/>
      <c r="C32" s="112" t="s">
        <v>298</v>
      </c>
      <c r="D32" s="116">
        <f>SUM(PPE!N4:N196)</f>
        <v>388161.90625502542</v>
      </c>
    </row>
    <row r="33" spans="1:4" ht="15">
      <c r="A33" s="244"/>
      <c r="B33" s="248" t="s">
        <v>231</v>
      </c>
      <c r="C33" s="118" t="s">
        <v>297</v>
      </c>
      <c r="D33" s="115">
        <f>SUM(PPE!S4:S196)</f>
        <v>396669.77489065717</v>
      </c>
    </row>
    <row r="34" spans="1:4" ht="15">
      <c r="A34" s="244"/>
      <c r="B34" s="248"/>
      <c r="C34" s="118" t="s">
        <v>300</v>
      </c>
      <c r="D34" s="115">
        <f>SUM(PPE!W4:W196)</f>
        <v>118485.77691539105</v>
      </c>
    </row>
    <row r="35" spans="1:4" ht="15">
      <c r="A35" s="244"/>
      <c r="B35" s="248"/>
      <c r="C35" s="112" t="s">
        <v>298</v>
      </c>
      <c r="D35" s="116">
        <f>SUM(PPE!O4:O196)</f>
        <v>515155.55180604791</v>
      </c>
    </row>
    <row r="36" spans="1:4" ht="15">
      <c r="A36" s="244"/>
      <c r="B36" s="248" t="s">
        <v>260</v>
      </c>
      <c r="C36" s="118" t="s">
        <v>297</v>
      </c>
      <c r="D36" s="115">
        <f>SUM(PPE!T4:T196)</f>
        <v>275908.01127881999</v>
      </c>
    </row>
    <row r="37" spans="1:4" ht="15">
      <c r="A37" s="244"/>
      <c r="B37" s="248"/>
      <c r="C37" s="118" t="s">
        <v>300</v>
      </c>
      <c r="D37" s="115">
        <f>SUM(PPE!X4:X196)</f>
        <v>82414.081291076131</v>
      </c>
    </row>
    <row r="38" spans="1:4" ht="15">
      <c r="A38" s="244"/>
      <c r="B38" s="248"/>
      <c r="C38" s="112" t="s">
        <v>298</v>
      </c>
      <c r="D38" s="116">
        <f>SUM(PPE!P4:P196)</f>
        <v>358322.09256989625</v>
      </c>
    </row>
    <row r="39" spans="1:4" ht="15">
      <c r="A39" s="244"/>
      <c r="B39" s="248" t="s">
        <v>261</v>
      </c>
      <c r="C39" s="118" t="s">
        <v>297</v>
      </c>
      <c r="D39" s="115">
        <f>SUM(PPE!U4:U196)</f>
        <v>827724.03383645951</v>
      </c>
    </row>
    <row r="40" spans="1:4" ht="15">
      <c r="A40" s="244"/>
      <c r="B40" s="248"/>
      <c r="C40" s="113" t="s">
        <v>300</v>
      </c>
      <c r="D40" s="115">
        <f>SUM(PPE!Y4:Y196)</f>
        <v>247242.24387322835</v>
      </c>
    </row>
    <row r="41" spans="1:4" ht="15">
      <c r="A41" s="244"/>
      <c r="B41" s="248"/>
      <c r="C41" s="112" t="s">
        <v>298</v>
      </c>
      <c r="D41" s="116">
        <f>SUM(PPE!Q4:Q196)</f>
        <v>1074966.2777096881</v>
      </c>
    </row>
    <row r="42" spans="1:4" ht="15">
      <c r="A42" s="244"/>
      <c r="B42" s="248" t="s">
        <v>262</v>
      </c>
      <c r="C42" s="118" t="s">
        <v>297</v>
      </c>
      <c r="D42" s="115">
        <f>SUM(PPE!AM4:AM196)</f>
        <v>408155.15919120651</v>
      </c>
    </row>
    <row r="43" spans="1:4" ht="15">
      <c r="A43" s="244"/>
      <c r="B43" s="248"/>
      <c r="C43" s="113" t="s">
        <v>300</v>
      </c>
      <c r="D43" s="115">
        <f>SUM(PPE!AQ4:AQ196)</f>
        <v>50446.143270823268</v>
      </c>
    </row>
    <row r="44" spans="1:4" ht="15">
      <c r="A44" s="244"/>
      <c r="B44" s="248"/>
      <c r="C44" s="112" t="s">
        <v>298</v>
      </c>
      <c r="D44" s="116">
        <f>SUM(PPE!AI4:AI196)</f>
        <v>458601.30246202956</v>
      </c>
    </row>
    <row r="45" spans="1:4" ht="15">
      <c r="A45" s="244"/>
      <c r="B45" s="248" t="s">
        <v>263</v>
      </c>
      <c r="C45" s="118" t="s">
        <v>297</v>
      </c>
      <c r="D45" s="115">
        <f>SUM(PPE!AN4:AN196)</f>
        <v>541689.93110180891</v>
      </c>
    </row>
    <row r="46" spans="1:4" ht="15">
      <c r="A46" s="244"/>
      <c r="B46" s="248"/>
      <c r="C46" s="113" t="s">
        <v>300</v>
      </c>
      <c r="D46" s="115">
        <f>SUM(PPE!AR4:AR196)</f>
        <v>66950.440922695489</v>
      </c>
    </row>
    <row r="47" spans="1:4" ht="15">
      <c r="A47" s="244"/>
      <c r="B47" s="248"/>
      <c r="C47" s="112" t="s">
        <v>298</v>
      </c>
      <c r="D47" s="116">
        <f>SUM(PPE!AJ4:AJ196)</f>
        <v>608640.37202450365</v>
      </c>
    </row>
    <row r="48" spans="1:4" ht="15">
      <c r="A48" s="244"/>
      <c r="B48" s="248" t="s">
        <v>264</v>
      </c>
      <c r="C48" s="118" t="s">
        <v>297</v>
      </c>
      <c r="D48" s="115">
        <f>SUM(PPE!AO4:AO196)</f>
        <v>376778.37102980498</v>
      </c>
    </row>
    <row r="49" spans="1:4" ht="15">
      <c r="A49" s="244"/>
      <c r="B49" s="248"/>
      <c r="C49" s="113" t="s">
        <v>300</v>
      </c>
      <c r="D49" s="115">
        <f>SUM(PPE!AS4:AS196)</f>
        <v>46568.113273346637</v>
      </c>
    </row>
    <row r="50" spans="1:4" ht="15">
      <c r="A50" s="244"/>
      <c r="B50" s="248"/>
      <c r="C50" s="112" t="s">
        <v>298</v>
      </c>
      <c r="D50" s="116">
        <f>SUM(PPE!AK4:AK196)</f>
        <v>423346.48430315114</v>
      </c>
    </row>
    <row r="51" spans="1:4" ht="15">
      <c r="A51" s="244"/>
      <c r="B51" s="248" t="s">
        <v>265</v>
      </c>
      <c r="C51" s="118" t="s">
        <v>297</v>
      </c>
      <c r="D51" s="115">
        <f>SUM(PPE!AP4:AP196)</f>
        <v>1130335.1130894134</v>
      </c>
    </row>
    <row r="52" spans="1:4" ht="15">
      <c r="A52" s="244"/>
      <c r="B52" s="248"/>
      <c r="C52" s="113" t="s">
        <v>300</v>
      </c>
      <c r="D52" s="117">
        <f>SUM(PPE!AT4:AT196)</f>
        <v>139704.33982003995</v>
      </c>
    </row>
    <row r="53" spans="1:4" ht="15">
      <c r="A53" s="244"/>
      <c r="B53" s="248"/>
      <c r="C53" s="112" t="s">
        <v>298</v>
      </c>
      <c r="D53" s="116">
        <f>SUM(PPE!AL4:AL196)</f>
        <v>1270039.4529094542</v>
      </c>
    </row>
    <row r="54" spans="1:4" ht="15">
      <c r="A54" s="247" t="s">
        <v>302</v>
      </c>
      <c r="B54" s="245" t="s">
        <v>246</v>
      </c>
      <c r="C54" s="113" t="s">
        <v>295</v>
      </c>
      <c r="D54" s="111">
        <f>SUM(Packaging!L3:L195)</f>
        <v>260935.35673163738</v>
      </c>
    </row>
    <row r="55" spans="1:4" ht="15">
      <c r="A55" s="247"/>
      <c r="B55" s="245"/>
      <c r="C55" s="113" t="s">
        <v>297</v>
      </c>
      <c r="D55" s="111">
        <f>SUM(Packaging!N3:N195)</f>
        <v>55029.797352678768</v>
      </c>
    </row>
    <row r="56" spans="1:4" ht="15">
      <c r="A56" s="247"/>
      <c r="B56" s="245"/>
      <c r="C56" s="113" t="s">
        <v>296</v>
      </c>
      <c r="D56" s="111">
        <f>SUM(Packaging!P3:P195)</f>
        <v>4161.6484327214885</v>
      </c>
    </row>
    <row r="57" spans="1:4" ht="15">
      <c r="A57" s="247"/>
      <c r="B57" s="245"/>
      <c r="C57" s="112" t="s">
        <v>298</v>
      </c>
      <c r="D57" s="114">
        <f>SUM(Packaging!J3:J195)</f>
        <v>320126.80251703766</v>
      </c>
    </row>
    <row r="58" spans="1:4" ht="15">
      <c r="A58" s="247"/>
      <c r="B58" s="245" t="s">
        <v>247</v>
      </c>
      <c r="C58" s="113" t="s">
        <v>295</v>
      </c>
      <c r="D58" s="111">
        <f>SUM(Packaging!M3:M195)</f>
        <v>385190.28850860754</v>
      </c>
    </row>
    <row r="59" spans="1:4" ht="15">
      <c r="A59" s="247"/>
      <c r="B59" s="245"/>
      <c r="C59" s="113" t="s">
        <v>297</v>
      </c>
      <c r="D59" s="111">
        <f>SUM(Packaging!O3:O195)</f>
        <v>81234.462758716356</v>
      </c>
    </row>
    <row r="60" spans="1:4" ht="15">
      <c r="A60" s="247"/>
      <c r="B60" s="245"/>
      <c r="C60" s="113" t="s">
        <v>296</v>
      </c>
      <c r="D60" s="111">
        <f>SUM(Packaging!Q3:Q195)</f>
        <v>6143.3857816364853</v>
      </c>
    </row>
    <row r="61" spans="1:4" ht="15">
      <c r="A61" s="247"/>
      <c r="B61" s="245"/>
      <c r="C61" s="112" t="s">
        <v>298</v>
      </c>
      <c r="D61" s="114">
        <f>SUM(Packaging!K3:K195)</f>
        <v>472568.13704896026</v>
      </c>
    </row>
    <row r="63" spans="1:4" ht="15">
      <c r="C63" s="183"/>
    </row>
  </sheetData>
  <mergeCells count="19">
    <mergeCell ref="A54:A61"/>
    <mergeCell ref="B54:B57"/>
    <mergeCell ref="B58:B61"/>
    <mergeCell ref="A30:A53"/>
    <mergeCell ref="B30:B32"/>
    <mergeCell ref="B33:B35"/>
    <mergeCell ref="B36:B38"/>
    <mergeCell ref="B39:B41"/>
    <mergeCell ref="B42:B44"/>
    <mergeCell ref="B45:B47"/>
    <mergeCell ref="B48:B50"/>
    <mergeCell ref="B51:B53"/>
    <mergeCell ref="B8:B13"/>
    <mergeCell ref="B14:B19"/>
    <mergeCell ref="A20:A29"/>
    <mergeCell ref="B20:B24"/>
    <mergeCell ref="B25:B29"/>
    <mergeCell ref="A2:A19"/>
    <mergeCell ref="B2:B7"/>
  </mergeCells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workbookViewId="0">
      <selection activeCell="G27" sqref="G27"/>
    </sheetView>
  </sheetViews>
  <sheetFormatPr defaultRowHeight="15"/>
  <cols>
    <col min="1" max="1" width="11.5" style="1" customWidth="1"/>
    <col min="2" max="2" width="15.125" customWidth="1"/>
    <col min="3" max="4" width="6.625" customWidth="1"/>
    <col min="7" max="7" width="16.625" customWidth="1"/>
    <col min="8" max="8" width="8.875" customWidth="1"/>
    <col min="9" max="9" width="7.75" customWidth="1"/>
    <col min="11" max="11" width="9.125" customWidth="1"/>
    <col min="12" max="12" width="18.625" customWidth="1"/>
    <col min="13" max="13" width="19.625" customWidth="1"/>
  </cols>
  <sheetData>
    <row r="1" spans="1:13" ht="30" customHeight="1">
      <c r="A1" s="139" t="s">
        <v>303</v>
      </c>
      <c r="B1" s="176" t="s">
        <v>367</v>
      </c>
      <c r="C1" s="249" t="s">
        <v>326</v>
      </c>
      <c r="D1" s="250"/>
      <c r="E1" s="98"/>
      <c r="F1" s="141" t="s">
        <v>374</v>
      </c>
      <c r="G1" s="140" t="s">
        <v>325</v>
      </c>
      <c r="H1" s="140" t="s">
        <v>303</v>
      </c>
      <c r="I1" s="168" t="s">
        <v>368</v>
      </c>
      <c r="J1" s="29"/>
      <c r="K1" s="141" t="s">
        <v>303</v>
      </c>
      <c r="L1" s="177" t="s">
        <v>390</v>
      </c>
      <c r="M1" s="142" t="s">
        <v>285</v>
      </c>
    </row>
    <row r="2" spans="1:13" ht="17.25">
      <c r="A2" s="120" t="s">
        <v>60</v>
      </c>
      <c r="B2" s="121">
        <v>200</v>
      </c>
      <c r="C2" s="122">
        <f>B2/$B$12*100</f>
        <v>71.919162860944283</v>
      </c>
      <c r="D2" s="137" t="s">
        <v>332</v>
      </c>
      <c r="E2" s="123"/>
      <c r="F2" s="251">
        <v>2020</v>
      </c>
      <c r="G2" s="120" t="s">
        <v>304</v>
      </c>
      <c r="H2" s="120" t="s">
        <v>305</v>
      </c>
      <c r="I2" s="137" t="s">
        <v>382</v>
      </c>
      <c r="J2" s="29"/>
      <c r="K2" s="124" t="s">
        <v>305</v>
      </c>
      <c r="L2" s="125">
        <v>50.7</v>
      </c>
      <c r="M2" s="126">
        <f>L2/$L$16*100</f>
        <v>58.0091533180778</v>
      </c>
    </row>
    <row r="3" spans="1:13" ht="17.25">
      <c r="A3" s="120" t="s">
        <v>208</v>
      </c>
      <c r="B3" s="121">
        <v>50</v>
      </c>
      <c r="C3" s="121">
        <f t="shared" ref="C3:C11" si="0">B3/$B$12*100</f>
        <v>17.979790715236071</v>
      </c>
      <c r="D3" s="127" t="s">
        <v>149</v>
      </c>
      <c r="E3" s="123"/>
      <c r="F3" s="252"/>
      <c r="G3" s="120" t="s">
        <v>306</v>
      </c>
      <c r="H3" s="120" t="s">
        <v>305</v>
      </c>
      <c r="I3" s="137" t="s">
        <v>383</v>
      </c>
      <c r="J3" s="29"/>
      <c r="K3" s="124" t="s">
        <v>307</v>
      </c>
      <c r="L3" s="125">
        <v>13</v>
      </c>
      <c r="M3" s="126">
        <f t="shared" ref="M3:M15" si="1">L3/$L$16*100</f>
        <v>14.874141876430205</v>
      </c>
    </row>
    <row r="4" spans="1:13" ht="17.25">
      <c r="A4" s="120" t="s">
        <v>308</v>
      </c>
      <c r="B4" s="121">
        <v>20</v>
      </c>
      <c r="C4" s="121">
        <f t="shared" si="0"/>
        <v>7.1919162860944299</v>
      </c>
      <c r="D4" s="127" t="s">
        <v>149</v>
      </c>
      <c r="E4" s="123"/>
      <c r="F4" s="252"/>
      <c r="G4" s="120" t="s">
        <v>309</v>
      </c>
      <c r="H4" s="120" t="s">
        <v>307</v>
      </c>
      <c r="I4" s="138" t="s">
        <v>384</v>
      </c>
      <c r="J4" s="29"/>
      <c r="K4" s="124" t="s">
        <v>308</v>
      </c>
      <c r="L4" s="125">
        <v>9</v>
      </c>
      <c r="M4" s="126">
        <f t="shared" si="1"/>
        <v>10.297482837528603</v>
      </c>
    </row>
    <row r="5" spans="1:13" ht="17.25">
      <c r="A5" s="120" t="s">
        <v>310</v>
      </c>
      <c r="B5" s="121">
        <v>2.85</v>
      </c>
      <c r="C5" s="121">
        <f t="shared" si="0"/>
        <v>1.0248480707684562</v>
      </c>
      <c r="D5" s="127" t="s">
        <v>149</v>
      </c>
      <c r="E5" s="123"/>
      <c r="F5" s="252"/>
      <c r="G5" s="120" t="s">
        <v>311</v>
      </c>
      <c r="H5" s="120" t="s">
        <v>305</v>
      </c>
      <c r="I5" s="138" t="s">
        <v>385</v>
      </c>
      <c r="J5" s="29"/>
      <c r="K5" s="124" t="s">
        <v>312</v>
      </c>
      <c r="L5" s="128">
        <v>3.5</v>
      </c>
      <c r="M5" s="126">
        <f t="shared" si="1"/>
        <v>4.0045766590389009</v>
      </c>
    </row>
    <row r="6" spans="1:13" ht="17.25">
      <c r="A6" s="120" t="s">
        <v>313</v>
      </c>
      <c r="B6" s="121">
        <v>1.6</v>
      </c>
      <c r="C6" s="121">
        <f t="shared" si="0"/>
        <v>0.57535330288755437</v>
      </c>
      <c r="D6" s="127" t="s">
        <v>149</v>
      </c>
      <c r="E6" s="123"/>
      <c r="F6" s="252"/>
      <c r="G6" s="120" t="s">
        <v>314</v>
      </c>
      <c r="H6" s="120" t="s">
        <v>307</v>
      </c>
      <c r="I6" s="138" t="s">
        <v>386</v>
      </c>
      <c r="J6" s="29"/>
      <c r="K6" s="124" t="s">
        <v>310</v>
      </c>
      <c r="L6" s="125">
        <v>3.5</v>
      </c>
      <c r="M6" s="126">
        <f t="shared" si="1"/>
        <v>4.0045766590389009</v>
      </c>
    </row>
    <row r="7" spans="1:13" ht="17.25">
      <c r="A7" s="120" t="s">
        <v>87</v>
      </c>
      <c r="B7" s="121">
        <v>1.33</v>
      </c>
      <c r="C7" s="121">
        <f t="shared" si="0"/>
        <v>0.47826243302527954</v>
      </c>
      <c r="D7" s="127" t="s">
        <v>149</v>
      </c>
      <c r="E7" s="123"/>
      <c r="F7" s="252"/>
      <c r="G7" s="120" t="s">
        <v>315</v>
      </c>
      <c r="H7" s="120" t="s">
        <v>307</v>
      </c>
      <c r="I7" s="138" t="s">
        <v>391</v>
      </c>
      <c r="J7" s="29"/>
      <c r="K7" s="124" t="s">
        <v>316</v>
      </c>
      <c r="L7" s="125">
        <v>2.5</v>
      </c>
      <c r="M7" s="126">
        <f t="shared" si="1"/>
        <v>2.860411899313501</v>
      </c>
    </row>
    <row r="8" spans="1:13">
      <c r="A8" s="120" t="s">
        <v>212</v>
      </c>
      <c r="B8" s="121">
        <v>0.8</v>
      </c>
      <c r="C8" s="121">
        <f t="shared" si="0"/>
        <v>0.28767665144377719</v>
      </c>
      <c r="D8" s="127" t="s">
        <v>149</v>
      </c>
      <c r="E8" s="123"/>
      <c r="F8" s="253"/>
      <c r="G8" s="143" t="s">
        <v>334</v>
      </c>
      <c r="H8" s="120"/>
      <c r="I8" s="181">
        <v>36</v>
      </c>
      <c r="J8" s="29"/>
      <c r="K8" s="124" t="s">
        <v>317</v>
      </c>
      <c r="L8" s="125">
        <v>1.3</v>
      </c>
      <c r="M8" s="126">
        <f t="shared" si="1"/>
        <v>1.4874141876430205</v>
      </c>
    </row>
    <row r="9" spans="1:13" ht="17.25">
      <c r="A9" s="120" t="s">
        <v>318</v>
      </c>
      <c r="B9" s="121">
        <v>0.7</v>
      </c>
      <c r="C9" s="121">
        <f t="shared" si="0"/>
        <v>0.25171707001330501</v>
      </c>
      <c r="D9" s="127" t="s">
        <v>149</v>
      </c>
      <c r="E9" s="123"/>
      <c r="F9" s="251" t="s">
        <v>392</v>
      </c>
      <c r="G9" s="120" t="s">
        <v>304</v>
      </c>
      <c r="H9" s="120" t="s">
        <v>305</v>
      </c>
      <c r="I9" s="138" t="s">
        <v>378</v>
      </c>
      <c r="J9" s="29"/>
      <c r="K9" s="124" t="s">
        <v>319</v>
      </c>
      <c r="L9" s="125">
        <v>1</v>
      </c>
      <c r="M9" s="126">
        <f t="shared" si="1"/>
        <v>1.1441647597254003</v>
      </c>
    </row>
    <row r="10" spans="1:13" ht="17.25">
      <c r="A10" s="120" t="s">
        <v>108</v>
      </c>
      <c r="B10" s="121">
        <v>0.68</v>
      </c>
      <c r="C10" s="121">
        <f t="shared" si="0"/>
        <v>0.24452515372721059</v>
      </c>
      <c r="D10" s="127" t="s">
        <v>149</v>
      </c>
      <c r="E10" s="123"/>
      <c r="F10" s="252"/>
      <c r="G10" s="120" t="s">
        <v>306</v>
      </c>
      <c r="H10" s="120" t="s">
        <v>305</v>
      </c>
      <c r="I10" s="138" t="s">
        <v>378</v>
      </c>
      <c r="J10" s="29"/>
      <c r="K10" s="124" t="s">
        <v>318</v>
      </c>
      <c r="L10" s="125">
        <v>0.86499999999999999</v>
      </c>
      <c r="M10" s="126">
        <f t="shared" si="1"/>
        <v>0.98970251716247126</v>
      </c>
    </row>
    <row r="11" spans="1:13" ht="17.25">
      <c r="A11" s="129" t="s">
        <v>30</v>
      </c>
      <c r="B11" s="121">
        <v>0.13</v>
      </c>
      <c r="C11" s="121">
        <f t="shared" si="0"/>
        <v>4.674745585961379E-2</v>
      </c>
      <c r="D11" s="127" t="s">
        <v>149</v>
      </c>
      <c r="E11" s="1"/>
      <c r="F11" s="252"/>
      <c r="G11" s="120" t="s">
        <v>309</v>
      </c>
      <c r="H11" s="120" t="s">
        <v>307</v>
      </c>
      <c r="I11" s="138" t="s">
        <v>379</v>
      </c>
      <c r="J11" s="1"/>
      <c r="K11" s="124" t="s">
        <v>320</v>
      </c>
      <c r="L11" s="125">
        <v>0.86399999999999999</v>
      </c>
      <c r="M11" s="126">
        <f t="shared" si="1"/>
        <v>0.98855835240274581</v>
      </c>
    </row>
    <row r="12" spans="1:13" ht="17.25">
      <c r="A12" s="130" t="s">
        <v>216</v>
      </c>
      <c r="B12" s="131">
        <f>SUM(B2:B11)</f>
        <v>278.09000000000003</v>
      </c>
      <c r="C12" s="132">
        <f>SUM(C2:C11)</f>
        <v>99.999999999999972</v>
      </c>
      <c r="D12" s="127" t="s">
        <v>149</v>
      </c>
      <c r="E12" s="1"/>
      <c r="F12" s="252"/>
      <c r="G12" s="120" t="s">
        <v>311</v>
      </c>
      <c r="H12" s="120" t="s">
        <v>305</v>
      </c>
      <c r="I12" s="138" t="s">
        <v>375</v>
      </c>
      <c r="J12" s="1"/>
      <c r="K12" s="124" t="s">
        <v>321</v>
      </c>
      <c r="L12" s="125">
        <v>0.73799999999999999</v>
      </c>
      <c r="M12" s="126">
        <f t="shared" si="1"/>
        <v>0.84439359267734548</v>
      </c>
    </row>
    <row r="13" spans="1:13" ht="17.25">
      <c r="B13" s="1"/>
      <c r="C13" s="1"/>
      <c r="D13" s="1"/>
      <c r="E13" s="1"/>
      <c r="F13" s="252"/>
      <c r="G13" s="120" t="s">
        <v>314</v>
      </c>
      <c r="H13" s="120" t="s">
        <v>307</v>
      </c>
      <c r="I13" s="138" t="s">
        <v>376</v>
      </c>
      <c r="J13" s="1"/>
      <c r="K13" s="124" t="s">
        <v>193</v>
      </c>
      <c r="L13" s="125">
        <v>0.127</v>
      </c>
      <c r="M13" s="126">
        <f t="shared" si="1"/>
        <v>0.14530892448512583</v>
      </c>
    </row>
    <row r="14" spans="1:13" ht="17.25">
      <c r="B14" s="1"/>
      <c r="C14" s="1"/>
      <c r="D14" s="1"/>
      <c r="E14" s="1"/>
      <c r="F14" s="252"/>
      <c r="G14" s="120" t="s">
        <v>315</v>
      </c>
      <c r="H14" s="120" t="s">
        <v>307</v>
      </c>
      <c r="I14" s="138" t="s">
        <v>377</v>
      </c>
      <c r="J14" s="1"/>
      <c r="K14" s="124" t="s">
        <v>322</v>
      </c>
      <c r="L14" s="125">
        <v>6.0999999999999999E-2</v>
      </c>
      <c r="M14" s="126">
        <f t="shared" si="1"/>
        <v>6.9794050343249425E-2</v>
      </c>
    </row>
    <row r="15" spans="1:13">
      <c r="B15" s="1"/>
      <c r="C15" s="1"/>
      <c r="D15" s="1"/>
      <c r="E15" s="1"/>
      <c r="F15" s="253"/>
      <c r="G15" s="143" t="s">
        <v>334</v>
      </c>
      <c r="H15" s="120"/>
      <c r="I15" s="181">
        <v>43</v>
      </c>
      <c r="J15" s="1"/>
      <c r="K15" s="124" t="s">
        <v>323</v>
      </c>
      <c r="L15" s="125">
        <v>0.245</v>
      </c>
      <c r="M15" s="126">
        <f t="shared" si="1"/>
        <v>0.2803203661327231</v>
      </c>
    </row>
    <row r="16" spans="1:13">
      <c r="B16" s="1"/>
      <c r="C16" s="1"/>
      <c r="D16" s="1"/>
      <c r="E16" s="1"/>
      <c r="F16" s="1"/>
      <c r="H16" s="1"/>
      <c r="J16" s="1"/>
      <c r="K16" s="133" t="s">
        <v>216</v>
      </c>
      <c r="L16" s="134">
        <v>87.4</v>
      </c>
      <c r="M16" s="135">
        <f>SUM(M2:M15)</f>
        <v>100.00000000000001</v>
      </c>
    </row>
    <row r="17" spans="1:8">
      <c r="A17" s="136" t="s">
        <v>324</v>
      </c>
      <c r="H17" s="1"/>
    </row>
    <row r="18" spans="1:8">
      <c r="A18" s="136" t="s">
        <v>369</v>
      </c>
    </row>
    <row r="19" spans="1:8">
      <c r="A19" s="136"/>
    </row>
    <row r="20" spans="1:8">
      <c r="A20" s="136" t="s">
        <v>327</v>
      </c>
    </row>
    <row r="21" spans="1:8">
      <c r="A21" s="9" t="s">
        <v>370</v>
      </c>
    </row>
    <row r="22" spans="1:8">
      <c r="A22" s="9" t="s">
        <v>371</v>
      </c>
    </row>
    <row r="23" spans="1:8">
      <c r="A23" s="9" t="s">
        <v>328</v>
      </c>
    </row>
    <row r="24" spans="1:8">
      <c r="A24" s="9" t="s">
        <v>329</v>
      </c>
    </row>
    <row r="25" spans="1:8">
      <c r="A25" s="9" t="s">
        <v>330</v>
      </c>
    </row>
    <row r="26" spans="1:8">
      <c r="A26" s="9" t="s">
        <v>331</v>
      </c>
    </row>
    <row r="27" spans="1:8">
      <c r="A27" s="9" t="s">
        <v>388</v>
      </c>
    </row>
    <row r="28" spans="1:8">
      <c r="A28" s="9" t="s">
        <v>380</v>
      </c>
    </row>
    <row r="29" spans="1:8">
      <c r="A29" s="180" t="s">
        <v>381</v>
      </c>
    </row>
    <row r="30" spans="1:8">
      <c r="A30" s="9" t="s">
        <v>389</v>
      </c>
    </row>
    <row r="32" spans="1:8">
      <c r="A32" s="9"/>
    </row>
    <row r="33" spans="1:1">
      <c r="A33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</sheetData>
  <mergeCells count="3">
    <mergeCell ref="C1:D1"/>
    <mergeCell ref="F2:F8"/>
    <mergeCell ref="F9:F15"/>
  </mergeCells>
  <phoneticPr fontId="5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COVID-19</vt:lpstr>
      <vt:lpstr>Hospital</vt:lpstr>
      <vt:lpstr>TestKits</vt:lpstr>
      <vt:lpstr>PPE</vt:lpstr>
      <vt:lpstr>Packaging</vt:lpstr>
      <vt:lpstr>Summary</vt:lpstr>
      <vt:lpstr>Supplement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彭奕铭</dc:creator>
  <cp:lastModifiedBy>Ackerman</cp:lastModifiedBy>
  <dcterms:created xsi:type="dcterms:W3CDTF">2021-04-16T00:58:24Z</dcterms:created>
  <dcterms:modified xsi:type="dcterms:W3CDTF">2021-09-03T23:09:28Z</dcterms:modified>
</cp:coreProperties>
</file>