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131"/>
  <workbookPr defaultThemeVersion="166925"/>
  <mc:AlternateContent xmlns:mc="http://schemas.openxmlformats.org/markup-compatibility/2006">
    <mc:Choice Requires="x15">
      <x15ac:absPath xmlns:x15ac="http://schemas.microsoft.com/office/spreadsheetml/2010/11/ac" url="https://eaglesewu-my.sharepoint.com/personal/eglushchenko_eagles_ewu_edu/Documents/EWU/Portfolio/DSCI/DSCI 445-040 Optimization Via Management/DSCI 445/"/>
    </mc:Choice>
  </mc:AlternateContent>
  <xr:revisionPtr revIDLastSave="120615" documentId="8_{D81FBEAF-070F-4002-B8E4-A4CDAFEA6836}" xr6:coauthVersionLast="47" xr6:coauthVersionMax="47" xr10:uidLastSave="{7ECFE57F-DB29-468A-B539-73804165B8EB}"/>
  <bookViews>
    <workbookView xWindow="28680" yWindow="-1560" windowWidth="29040" windowHeight="15840" activeTab="6" xr2:uid="{FAB4FBF0-53D0-49A2-B1B0-D08150B74AC8}"/>
  </bookViews>
  <sheets>
    <sheet name="7.54" sheetId="1" r:id="rId1"/>
    <sheet name="7.62a" sheetId="2" r:id="rId2"/>
    <sheet name="7.70a" sheetId="3" r:id="rId3"/>
    <sheet name="7.70b" sheetId="5" r:id="rId4"/>
    <sheet name="7.71" sheetId="4" r:id="rId5"/>
    <sheet name="8.21a" sheetId="6" r:id="rId6"/>
    <sheet name="8.21b" sheetId="7" r:id="rId7"/>
  </sheets>
  <definedNames>
    <definedName name="solver_adj" localSheetId="0" hidden="1">'7.54'!$C$2:$E$2</definedName>
    <definedName name="solver_adj" localSheetId="1" hidden="1">'7.62a'!$B$7:$C$7</definedName>
    <definedName name="solver_adj" localSheetId="2" hidden="1">'7.70a'!$E$3</definedName>
    <definedName name="solver_adj" localSheetId="3" hidden="1">'7.70b'!$E$3</definedName>
    <definedName name="solver_adj" localSheetId="4" hidden="1">'7.71'!$B$7:$D$7</definedName>
    <definedName name="solver_adj" localSheetId="5" hidden="1">'8.21a'!$B$14:$B$22</definedName>
    <definedName name="solver_adj" localSheetId="6" hidden="1">'8.21b'!$B$14:$B$22</definedName>
    <definedName name="solver_cvg" localSheetId="0" hidden="1">0.0001</definedName>
    <definedName name="solver_cvg" localSheetId="1" hidden="1">0.0001</definedName>
    <definedName name="solver_cvg" localSheetId="2" hidden="1">0.0001</definedName>
    <definedName name="solver_cvg" localSheetId="3" hidden="1">0.0001</definedName>
    <definedName name="solver_cvg" localSheetId="4" hidden="1">0.0001</definedName>
    <definedName name="solver_cvg" localSheetId="5" hidden="1">0.0001</definedName>
    <definedName name="solver_cvg" localSheetId="6" hidden="1">0.0001</definedName>
    <definedName name="solver_drv" localSheetId="0" hidden="1">1</definedName>
    <definedName name="solver_drv" localSheetId="1" hidden="1">1</definedName>
    <definedName name="solver_drv" localSheetId="2" hidden="1">1</definedName>
    <definedName name="solver_drv" localSheetId="3" hidden="1">2</definedName>
    <definedName name="solver_drv" localSheetId="4" hidden="1">1</definedName>
    <definedName name="solver_drv" localSheetId="5" hidden="1">2</definedName>
    <definedName name="solver_drv" localSheetId="6" hidden="1">2</definedName>
    <definedName name="solver_eng" localSheetId="0" hidden="1">1</definedName>
    <definedName name="solver_eng" localSheetId="1" hidden="1">1</definedName>
    <definedName name="solver_eng" localSheetId="2" hidden="1">1</definedName>
    <definedName name="solver_eng" localSheetId="3" hidden="1">1</definedName>
    <definedName name="solver_eng" localSheetId="4" hidden="1">1</definedName>
    <definedName name="solver_eng" localSheetId="5" hidden="1">3</definedName>
    <definedName name="solver_eng" localSheetId="6" hidden="1">3</definedName>
    <definedName name="solver_est" localSheetId="0" hidden="1">1</definedName>
    <definedName name="solver_est" localSheetId="1" hidden="1">1</definedName>
    <definedName name="solver_est" localSheetId="2" hidden="1">1</definedName>
    <definedName name="solver_est" localSheetId="3" hidden="1">1</definedName>
    <definedName name="solver_est" localSheetId="4" hidden="1">1</definedName>
    <definedName name="solver_est" localSheetId="5" hidden="1">1</definedName>
    <definedName name="solver_est" localSheetId="6" hidden="1">1</definedName>
    <definedName name="solver_itr" localSheetId="0" hidden="1">2147483647</definedName>
    <definedName name="solver_itr" localSheetId="1" hidden="1">2147483647</definedName>
    <definedName name="solver_itr" localSheetId="2" hidden="1">2147483647</definedName>
    <definedName name="solver_itr" localSheetId="3" hidden="1">2147483647</definedName>
    <definedName name="solver_itr" localSheetId="4" hidden="1">2147483647</definedName>
    <definedName name="solver_itr" localSheetId="5" hidden="1">2147483647</definedName>
    <definedName name="solver_itr" localSheetId="6" hidden="1">2147483647</definedName>
    <definedName name="solver_lhs1" localSheetId="0" hidden="1">'7.54'!$C$2:$E$2</definedName>
    <definedName name="solver_lhs1" localSheetId="1" hidden="1">'7.62a'!$B$7:$C$7</definedName>
    <definedName name="solver_lhs1" localSheetId="2" hidden="1">'7.70a'!$G$3</definedName>
    <definedName name="solver_lhs1" localSheetId="3" hidden="1">'7.70b'!$I$3</definedName>
    <definedName name="solver_lhs1" localSheetId="4" hidden="1">'7.71'!$B$7:$D$7</definedName>
    <definedName name="solver_lhs1" localSheetId="5" hidden="1">'8.21a'!$B$14:$B$22</definedName>
    <definedName name="solver_lhs1" localSheetId="6" hidden="1">'8.21b'!$B$14:$B$22</definedName>
    <definedName name="solver_lhs2" localSheetId="0" hidden="1">'7.54'!$G$3:$G$4</definedName>
    <definedName name="solver_lhs2" localSheetId="1" hidden="1">'7.62a'!$C$7</definedName>
    <definedName name="solver_lhs2" localSheetId="2" hidden="1">'7.70a'!$G$6</definedName>
    <definedName name="solver_lhs2" localSheetId="4" hidden="1">'7.71'!$H$3:$H$4</definedName>
    <definedName name="solver_lhs2" localSheetId="5" hidden="1">'8.21a'!$B$14:$B$22</definedName>
    <definedName name="solver_lhs2" localSheetId="6" hidden="1">'8.21b'!$B$14:$B$22</definedName>
    <definedName name="solver_lhs3" localSheetId="4" hidden="1">'7.71'!$H$3:$H$4</definedName>
    <definedName name="solver_lhs3" localSheetId="5" hidden="1">'8.21a'!$B$14:$B$22</definedName>
    <definedName name="solver_lhs3" localSheetId="6" hidden="1">'8.21b'!$B$14:$B$22</definedName>
    <definedName name="solver_mip" localSheetId="0" hidden="1">2147483647</definedName>
    <definedName name="solver_mip" localSheetId="1" hidden="1">2147483647</definedName>
    <definedName name="solver_mip" localSheetId="2" hidden="1">2147483647</definedName>
    <definedName name="solver_mip" localSheetId="3" hidden="1">2147483647</definedName>
    <definedName name="solver_mip" localSheetId="4" hidden="1">2147483647</definedName>
    <definedName name="solver_mip" localSheetId="5" hidden="1">2147483647</definedName>
    <definedName name="solver_mip" localSheetId="6" hidden="1">2147483647</definedName>
    <definedName name="solver_mni" localSheetId="0" hidden="1">30</definedName>
    <definedName name="solver_mni" localSheetId="1" hidden="1">30</definedName>
    <definedName name="solver_mni" localSheetId="2" hidden="1">30</definedName>
    <definedName name="solver_mni" localSheetId="3" hidden="1">30</definedName>
    <definedName name="solver_mni" localSheetId="4" hidden="1">30</definedName>
    <definedName name="solver_mni" localSheetId="5" hidden="1">30</definedName>
    <definedName name="solver_mni" localSheetId="6" hidden="1">30</definedName>
    <definedName name="solver_mrt" localSheetId="0" hidden="1">0.075</definedName>
    <definedName name="solver_mrt" localSheetId="1" hidden="1">0.075</definedName>
    <definedName name="solver_mrt" localSheetId="2" hidden="1">0.075</definedName>
    <definedName name="solver_mrt" localSheetId="3" hidden="1">0.075</definedName>
    <definedName name="solver_mrt" localSheetId="4" hidden="1">0.075</definedName>
    <definedName name="solver_mrt" localSheetId="5" hidden="1">0.075</definedName>
    <definedName name="solver_mrt" localSheetId="6" hidden="1">0.075</definedName>
    <definedName name="solver_msl" localSheetId="0" hidden="1">2</definedName>
    <definedName name="solver_msl" localSheetId="1" hidden="1">2</definedName>
    <definedName name="solver_msl" localSheetId="2" hidden="1">2</definedName>
    <definedName name="solver_msl" localSheetId="3" hidden="1">2</definedName>
    <definedName name="solver_msl" localSheetId="4" hidden="1">2</definedName>
    <definedName name="solver_msl" localSheetId="5" hidden="1">2</definedName>
    <definedName name="solver_msl" localSheetId="6" hidden="1">2</definedName>
    <definedName name="solver_neg" localSheetId="0" hidden="1">1</definedName>
    <definedName name="solver_neg" localSheetId="1" hidden="1">1</definedName>
    <definedName name="solver_neg" localSheetId="2" hidden="1">1</definedName>
    <definedName name="solver_neg" localSheetId="3" hidden="1">1</definedName>
    <definedName name="solver_neg" localSheetId="4" hidden="1">1</definedName>
    <definedName name="solver_neg" localSheetId="5" hidden="1">1</definedName>
    <definedName name="solver_neg" localSheetId="6" hidden="1">1</definedName>
    <definedName name="solver_nod" localSheetId="0" hidden="1">2147483647</definedName>
    <definedName name="solver_nod" localSheetId="1" hidden="1">2147483647</definedName>
    <definedName name="solver_nod" localSheetId="2" hidden="1">2147483647</definedName>
    <definedName name="solver_nod" localSheetId="3" hidden="1">2147483647</definedName>
    <definedName name="solver_nod" localSheetId="4" hidden="1">2147483647</definedName>
    <definedName name="solver_nod" localSheetId="5" hidden="1">2147483647</definedName>
    <definedName name="solver_nod" localSheetId="6" hidden="1">2147483647</definedName>
    <definedName name="solver_num" localSheetId="0" hidden="1">2</definedName>
    <definedName name="solver_num" localSheetId="1" hidden="1">1</definedName>
    <definedName name="solver_num" localSheetId="2" hidden="1">2</definedName>
    <definedName name="solver_num" localSheetId="3" hidden="1">1</definedName>
    <definedName name="solver_num" localSheetId="4" hidden="1">2</definedName>
    <definedName name="solver_num" localSheetId="5" hidden="1">3</definedName>
    <definedName name="solver_num" localSheetId="6" hidden="1">3</definedName>
    <definedName name="solver_nwt" localSheetId="0" hidden="1">1</definedName>
    <definedName name="solver_nwt" localSheetId="1" hidden="1">1</definedName>
    <definedName name="solver_nwt" localSheetId="2" hidden="1">1</definedName>
    <definedName name="solver_nwt" localSheetId="3" hidden="1">1</definedName>
    <definedName name="solver_nwt" localSheetId="4" hidden="1">1</definedName>
    <definedName name="solver_nwt" localSheetId="5" hidden="1">1</definedName>
    <definedName name="solver_nwt" localSheetId="6" hidden="1">1</definedName>
    <definedName name="solver_opt" localSheetId="0" hidden="1">'7.54'!$B$16</definedName>
    <definedName name="solver_opt" localSheetId="1" hidden="1">'7.62a'!$F$3</definedName>
    <definedName name="solver_opt" localSheetId="3" hidden="1">'7.70b'!$F$3</definedName>
    <definedName name="solver_opt" localSheetId="4" hidden="1">'7.71'!$B$19</definedName>
    <definedName name="solver_opt" localSheetId="5" hidden="1">'8.21a'!$G$26</definedName>
    <definedName name="solver_opt" localSheetId="6" hidden="1">'8.21b'!$G$26</definedName>
    <definedName name="solver_pre" localSheetId="0" hidden="1">0.000001</definedName>
    <definedName name="solver_pre" localSheetId="1" hidden="1">0.000001</definedName>
    <definedName name="solver_pre" localSheetId="2" hidden="1">0.000001</definedName>
    <definedName name="solver_pre" localSheetId="3" hidden="1">0.000001</definedName>
    <definedName name="solver_pre" localSheetId="4" hidden="1">0.000001</definedName>
    <definedName name="solver_pre" localSheetId="5" hidden="1">0.000001</definedName>
    <definedName name="solver_pre" localSheetId="6" hidden="1">0.000001</definedName>
    <definedName name="solver_rbv" localSheetId="0" hidden="1">1</definedName>
    <definedName name="solver_rbv" localSheetId="1" hidden="1">1</definedName>
    <definedName name="solver_rbv" localSheetId="2" hidden="1">1</definedName>
    <definedName name="solver_rbv" localSheetId="3" hidden="1">2</definedName>
    <definedName name="solver_rbv" localSheetId="4" hidden="1">1</definedName>
    <definedName name="solver_rbv" localSheetId="5" hidden="1">2</definedName>
    <definedName name="solver_rbv" localSheetId="6" hidden="1">2</definedName>
    <definedName name="solver_rel1" localSheetId="0" hidden="1">4</definedName>
    <definedName name="solver_rel1" localSheetId="1" hidden="1">4</definedName>
    <definedName name="solver_rel1" localSheetId="2" hidden="1">1</definedName>
    <definedName name="solver_rel1" localSheetId="3" hidden="1">1</definedName>
    <definedName name="solver_rel1" localSheetId="4" hidden="1">3</definedName>
    <definedName name="solver_rel1" localSheetId="5" hidden="1">1</definedName>
    <definedName name="solver_rel1" localSheetId="6" hidden="1">1</definedName>
    <definedName name="solver_rel2" localSheetId="0" hidden="1">1</definedName>
    <definedName name="solver_rel2" localSheetId="1" hidden="1">1</definedName>
    <definedName name="solver_rel2" localSheetId="2" hidden="1">2</definedName>
    <definedName name="solver_rel2" localSheetId="4" hidden="1">3</definedName>
    <definedName name="solver_rel2" localSheetId="5" hidden="1">4</definedName>
    <definedName name="solver_rel2" localSheetId="6" hidden="1">4</definedName>
    <definedName name="solver_rel3" localSheetId="4" hidden="1">3</definedName>
    <definedName name="solver_rel3" localSheetId="5" hidden="1">3</definedName>
    <definedName name="solver_rel3" localSheetId="6" hidden="1">3</definedName>
    <definedName name="solver_rhs1" localSheetId="0" hidden="1">integer</definedName>
    <definedName name="solver_rhs1" localSheetId="1" hidden="1">integer</definedName>
    <definedName name="solver_rhs1" localSheetId="2" hidden="1">'7.70a'!$I$3</definedName>
    <definedName name="solver_rhs1" localSheetId="3" hidden="1">'7.70b'!$K$3</definedName>
    <definedName name="solver_rhs1" localSheetId="4" hidden="1">0.01</definedName>
    <definedName name="solver_rhs1" localSheetId="5" hidden="1">8</definedName>
    <definedName name="solver_rhs1" localSheetId="6" hidden="1">8</definedName>
    <definedName name="solver_rhs2" localSheetId="0" hidden="1">'7.54'!$I$3:$I$4</definedName>
    <definedName name="solver_rhs2" localSheetId="1" hidden="1">60</definedName>
    <definedName name="solver_rhs2" localSheetId="2" hidden="1">'7.70a'!$I$6</definedName>
    <definedName name="solver_rhs2" localSheetId="4" hidden="1">'7.71'!$J$3:$J$4</definedName>
    <definedName name="solver_rhs2" localSheetId="5" hidden="1">integer</definedName>
    <definedName name="solver_rhs2" localSheetId="6" hidden="1">integer</definedName>
    <definedName name="solver_rhs3" localSheetId="4" hidden="1">'7.71'!$J$3:$J$4</definedName>
    <definedName name="solver_rhs3" localSheetId="5" hidden="1">1</definedName>
    <definedName name="solver_rhs3" localSheetId="6" hidden="1">1</definedName>
    <definedName name="solver_rlx" localSheetId="0" hidden="1">2</definedName>
    <definedName name="solver_rlx" localSheetId="1" hidden="1">2</definedName>
    <definedName name="solver_rlx" localSheetId="2" hidden="1">2</definedName>
    <definedName name="solver_rlx" localSheetId="3" hidden="1">2</definedName>
    <definedName name="solver_rlx" localSheetId="4" hidden="1">2</definedName>
    <definedName name="solver_rlx" localSheetId="5" hidden="1">2</definedName>
    <definedName name="solver_rlx" localSheetId="6" hidden="1">2</definedName>
    <definedName name="solver_rsd" localSheetId="0" hidden="1">0</definedName>
    <definedName name="solver_rsd" localSheetId="1" hidden="1">0</definedName>
    <definedName name="solver_rsd" localSheetId="2" hidden="1">0</definedName>
    <definedName name="solver_rsd" localSheetId="3" hidden="1">0</definedName>
    <definedName name="solver_rsd" localSheetId="4" hidden="1">0</definedName>
    <definedName name="solver_rsd" localSheetId="5" hidden="1">0</definedName>
    <definedName name="solver_rsd" localSheetId="6" hidden="1">0</definedName>
    <definedName name="solver_scl" localSheetId="0" hidden="1">1</definedName>
    <definedName name="solver_scl" localSheetId="1" hidden="1">1</definedName>
    <definedName name="solver_scl" localSheetId="2" hidden="1">1</definedName>
    <definedName name="solver_scl" localSheetId="3" hidden="1">2</definedName>
    <definedName name="solver_scl" localSheetId="4" hidden="1">1</definedName>
    <definedName name="solver_scl" localSheetId="5" hidden="1">2</definedName>
    <definedName name="solver_scl" localSheetId="6" hidden="1">2</definedName>
    <definedName name="solver_sho" localSheetId="0" hidden="1">2</definedName>
    <definedName name="solver_sho" localSheetId="1" hidden="1">2</definedName>
    <definedName name="solver_sho" localSheetId="2" hidden="1">2</definedName>
    <definedName name="solver_sho" localSheetId="3" hidden="1">2</definedName>
    <definedName name="solver_sho" localSheetId="4" hidden="1">2</definedName>
    <definedName name="solver_sho" localSheetId="5" hidden="1">2</definedName>
    <definedName name="solver_sho" localSheetId="6" hidden="1">2</definedName>
    <definedName name="solver_ssz" localSheetId="0" hidden="1">100</definedName>
    <definedName name="solver_ssz" localSheetId="1" hidden="1">100</definedName>
    <definedName name="solver_ssz" localSheetId="2" hidden="1">100</definedName>
    <definedName name="solver_ssz" localSheetId="3" hidden="1">100</definedName>
    <definedName name="solver_ssz" localSheetId="4" hidden="1">100</definedName>
    <definedName name="solver_ssz" localSheetId="5" hidden="1">100</definedName>
    <definedName name="solver_ssz" localSheetId="6" hidden="1">100</definedName>
    <definedName name="solver_tim" localSheetId="0" hidden="1">2147483647</definedName>
    <definedName name="solver_tim" localSheetId="1" hidden="1">2147483647</definedName>
    <definedName name="solver_tim" localSheetId="2" hidden="1">2147483647</definedName>
    <definedName name="solver_tim" localSheetId="3" hidden="1">2147483647</definedName>
    <definedName name="solver_tim" localSheetId="4" hidden="1">2147483647</definedName>
    <definedName name="solver_tim" localSheetId="5" hidden="1">2147483647</definedName>
    <definedName name="solver_tim" localSheetId="6" hidden="1">2147483647</definedName>
    <definedName name="solver_tol" localSheetId="0" hidden="1">0.01</definedName>
    <definedName name="solver_tol" localSheetId="1" hidden="1">0.01</definedName>
    <definedName name="solver_tol" localSheetId="2" hidden="1">0.01</definedName>
    <definedName name="solver_tol" localSheetId="3" hidden="1">0.01</definedName>
    <definedName name="solver_tol" localSheetId="4" hidden="1">0.01</definedName>
    <definedName name="solver_tol" localSheetId="5" hidden="1">0.01</definedName>
    <definedName name="solver_tol" localSheetId="6" hidden="1">0.01</definedName>
    <definedName name="solver_typ" localSheetId="0" hidden="1">1</definedName>
    <definedName name="solver_typ" localSheetId="1" hidden="1">2</definedName>
    <definedName name="solver_typ" localSheetId="2" hidden="1">1</definedName>
    <definedName name="solver_typ" localSheetId="3" hidden="1">2</definedName>
    <definedName name="solver_typ" localSheetId="4" hidden="1">2</definedName>
    <definedName name="solver_typ" localSheetId="5" hidden="1">2</definedName>
    <definedName name="solver_typ" localSheetId="6" hidden="1">2</definedName>
    <definedName name="solver_val" localSheetId="0" hidden="1">0</definedName>
    <definedName name="solver_val" localSheetId="1" hidden="1">0</definedName>
    <definedName name="solver_val" localSheetId="2" hidden="1">0</definedName>
    <definedName name="solver_val" localSheetId="3" hidden="1">0</definedName>
    <definedName name="solver_val" localSheetId="4" hidden="1">0</definedName>
    <definedName name="solver_val" localSheetId="5" hidden="1">0</definedName>
    <definedName name="solver_val" localSheetId="6" hidden="1">0</definedName>
    <definedName name="solver_ver" localSheetId="0" hidden="1">3</definedName>
    <definedName name="solver_ver" localSheetId="1" hidden="1">3</definedName>
    <definedName name="solver_ver" localSheetId="2" hidden="1">3</definedName>
    <definedName name="solver_ver" localSheetId="3" hidden="1">3</definedName>
    <definedName name="solver_ver" localSheetId="4" hidden="1">3</definedName>
    <definedName name="solver_ver" localSheetId="5" hidden="1">3</definedName>
    <definedName name="solver_ver" localSheetId="6" hidden="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7" i="2" l="1"/>
  <c r="B19" i="4"/>
  <c r="E3" i="2" l="1"/>
  <c r="F3" i="5" l="1"/>
  <c r="G6" i="3"/>
  <c r="F15" i="7"/>
  <c r="F16" i="7"/>
  <c r="F17" i="7"/>
  <c r="F18" i="7"/>
  <c r="F19" i="7"/>
  <c r="F20" i="7"/>
  <c r="F21" i="7"/>
  <c r="F22" i="7"/>
  <c r="F14" i="7"/>
  <c r="F15" i="6"/>
  <c r="F16" i="6"/>
  <c r="F17" i="6"/>
  <c r="F18" i="6"/>
  <c r="F19" i="6"/>
  <c r="F20" i="6"/>
  <c r="F21" i="6"/>
  <c r="F22" i="6"/>
  <c r="F14" i="6"/>
  <c r="G2" i="7" l="1"/>
  <c r="C8" i="4"/>
  <c r="D8" i="4"/>
  <c r="B8" i="4"/>
  <c r="E4" i="2"/>
  <c r="E5" i="2"/>
  <c r="E6" i="2"/>
  <c r="F3" i="2" l="1"/>
  <c r="E7" i="2"/>
  <c r="B13" i="4"/>
  <c r="E14" i="4" s="1"/>
  <c r="B12" i="4"/>
  <c r="E13" i="4" s="1"/>
  <c r="C22" i="7" l="1"/>
  <c r="C21" i="7"/>
  <c r="C20" i="7"/>
  <c r="C19" i="7"/>
  <c r="C18" i="7"/>
  <c r="C17" i="7"/>
  <c r="C16" i="7"/>
  <c r="C15" i="7"/>
  <c r="C14" i="7"/>
  <c r="M14" i="7" l="1"/>
  <c r="D14" i="7"/>
  <c r="L19" i="7"/>
  <c r="D19" i="7"/>
  <c r="M18" i="7"/>
  <c r="D18" i="7"/>
  <c r="N15" i="7"/>
  <c r="D15" i="7"/>
  <c r="I16" i="7"/>
  <c r="D16" i="7"/>
  <c r="M20" i="7"/>
  <c r="D20" i="7"/>
  <c r="J17" i="7"/>
  <c r="D17" i="7"/>
  <c r="N21" i="7"/>
  <c r="D21" i="7"/>
  <c r="O22" i="7"/>
  <c r="D22" i="7"/>
  <c r="N18" i="7"/>
  <c r="H16" i="7"/>
  <c r="G18" i="7"/>
  <c r="G19" i="7"/>
  <c r="L15" i="7"/>
  <c r="O15" i="7"/>
  <c r="G15" i="7"/>
  <c r="H15" i="7"/>
  <c r="K14" i="7"/>
  <c r="K15" i="7"/>
  <c r="H18" i="7"/>
  <c r="O18" i="7"/>
  <c r="H19" i="7"/>
  <c r="J18" i="7"/>
  <c r="K19" i="7"/>
  <c r="H20" i="7"/>
  <c r="J14" i="7"/>
  <c r="O14" i="7"/>
  <c r="G14" i="7"/>
  <c r="L14" i="7"/>
  <c r="H14" i="7"/>
  <c r="N14" i="7"/>
  <c r="L16" i="7"/>
  <c r="K18" i="7"/>
  <c r="O19" i="7"/>
  <c r="L20" i="7"/>
  <c r="N17" i="7"/>
  <c r="I15" i="7"/>
  <c r="M15" i="7"/>
  <c r="J16" i="7"/>
  <c r="N16" i="7"/>
  <c r="G17" i="7"/>
  <c r="K17" i="7"/>
  <c r="O17" i="7"/>
  <c r="L18" i="7"/>
  <c r="I19" i="7"/>
  <c r="M19" i="7"/>
  <c r="J20" i="7"/>
  <c r="N20" i="7"/>
  <c r="G21" i="7"/>
  <c r="K21" i="7"/>
  <c r="O21" i="7"/>
  <c r="H22" i="7"/>
  <c r="L22" i="7"/>
  <c r="M16" i="7"/>
  <c r="I14" i="7"/>
  <c r="J15" i="7"/>
  <c r="G16" i="7"/>
  <c r="K16" i="7"/>
  <c r="O16" i="7"/>
  <c r="H17" i="7"/>
  <c r="L17" i="7"/>
  <c r="I18" i="7"/>
  <c r="J19" i="7"/>
  <c r="N19" i="7"/>
  <c r="G20" i="7"/>
  <c r="K20" i="7"/>
  <c r="O20" i="7"/>
  <c r="H21" i="7"/>
  <c r="L21" i="7"/>
  <c r="I22" i="7"/>
  <c r="M22" i="7"/>
  <c r="I17" i="7"/>
  <c r="I21" i="7"/>
  <c r="M21" i="7"/>
  <c r="J22" i="7"/>
  <c r="N22" i="7"/>
  <c r="M17" i="7"/>
  <c r="I20" i="7"/>
  <c r="J21" i="7"/>
  <c r="G22" i="7"/>
  <c r="K22" i="7"/>
  <c r="J23" i="7" l="1"/>
  <c r="J24" i="7" s="1"/>
  <c r="J25" i="7" s="1"/>
  <c r="G23" i="7"/>
  <c r="G24" i="7" s="1"/>
  <c r="G25" i="7" s="1"/>
  <c r="H23" i="7"/>
  <c r="H24" i="7" s="1"/>
  <c r="H25" i="7" s="1"/>
  <c r="O23" i="7"/>
  <c r="O24" i="7" s="1"/>
  <c r="O25" i="7" s="1"/>
  <c r="L23" i="7"/>
  <c r="L24" i="7" s="1"/>
  <c r="L25" i="7" s="1"/>
  <c r="N23" i="7"/>
  <c r="N24" i="7" s="1"/>
  <c r="N25" i="7" s="1"/>
  <c r="K23" i="7"/>
  <c r="K24" i="7" s="1"/>
  <c r="K25" i="7" s="1"/>
  <c r="M23" i="7"/>
  <c r="M24" i="7" s="1"/>
  <c r="M25" i="7" s="1"/>
  <c r="I23" i="7"/>
  <c r="I24" i="7" s="1"/>
  <c r="I25" i="7" s="1"/>
  <c r="G26" i="7" l="1"/>
  <c r="C15" i="6"/>
  <c r="C16" i="6"/>
  <c r="C17" i="6"/>
  <c r="C18" i="6"/>
  <c r="C19" i="6"/>
  <c r="C20" i="6"/>
  <c r="C21" i="6"/>
  <c r="C22" i="6"/>
  <c r="C14" i="6"/>
  <c r="J17" i="6" l="1"/>
  <c r="N17" i="6"/>
  <c r="G17" i="6"/>
  <c r="K17" i="6"/>
  <c r="O17" i="6"/>
  <c r="I17" i="6"/>
  <c r="H17" i="6"/>
  <c r="L17" i="6"/>
  <c r="M17" i="6"/>
  <c r="G20" i="6"/>
  <c r="K20" i="6"/>
  <c r="O20" i="6"/>
  <c r="H20" i="6"/>
  <c r="L20" i="6"/>
  <c r="N20" i="6"/>
  <c r="I20" i="6"/>
  <c r="M20" i="6"/>
  <c r="J20" i="6"/>
  <c r="G16" i="6"/>
  <c r="K16" i="6"/>
  <c r="O16" i="6"/>
  <c r="N16" i="6"/>
  <c r="H16" i="6"/>
  <c r="L16" i="6"/>
  <c r="I16" i="6"/>
  <c r="M16" i="6"/>
  <c r="J16" i="6"/>
  <c r="H15" i="6"/>
  <c r="L15" i="6"/>
  <c r="I15" i="6"/>
  <c r="M15" i="6"/>
  <c r="G15" i="6"/>
  <c r="O15" i="6"/>
  <c r="J15" i="6"/>
  <c r="N15" i="6"/>
  <c r="K15" i="6"/>
  <c r="J21" i="6"/>
  <c r="N21" i="6"/>
  <c r="I21" i="6"/>
  <c r="G21" i="6"/>
  <c r="K21" i="6"/>
  <c r="O21" i="6"/>
  <c r="H21" i="6"/>
  <c r="L21" i="6"/>
  <c r="M21" i="6"/>
  <c r="I14" i="6"/>
  <c r="M14" i="6"/>
  <c r="J14" i="6"/>
  <c r="N14" i="6"/>
  <c r="L14" i="6"/>
  <c r="K14" i="6"/>
  <c r="O14" i="6"/>
  <c r="H14" i="6"/>
  <c r="G14" i="6"/>
  <c r="H19" i="6"/>
  <c r="L19" i="6"/>
  <c r="O19" i="6"/>
  <c r="I19" i="6"/>
  <c r="M19" i="6"/>
  <c r="K19" i="6"/>
  <c r="J19" i="6"/>
  <c r="N19" i="6"/>
  <c r="G19" i="6"/>
  <c r="I22" i="6"/>
  <c r="M22" i="6"/>
  <c r="L22" i="6"/>
  <c r="J22" i="6"/>
  <c r="N22" i="6"/>
  <c r="H22" i="6"/>
  <c r="G22" i="6"/>
  <c r="K22" i="6"/>
  <c r="O22" i="6"/>
  <c r="I18" i="6"/>
  <c r="M18" i="6"/>
  <c r="L18" i="6"/>
  <c r="J18" i="6"/>
  <c r="N18" i="6"/>
  <c r="H18" i="6"/>
  <c r="G18" i="6"/>
  <c r="K18" i="6"/>
  <c r="O18" i="6"/>
  <c r="K3" i="5"/>
  <c r="I3" i="5"/>
  <c r="I6" i="3"/>
  <c r="I3" i="3"/>
  <c r="G3" i="3"/>
  <c r="K23" i="6" l="1"/>
  <c r="K24" i="6" s="1"/>
  <c r="K25" i="6" s="1"/>
  <c r="M23" i="6"/>
  <c r="M24" i="6" s="1"/>
  <c r="M25" i="6" s="1"/>
  <c r="J23" i="6"/>
  <c r="J24" i="6" s="1"/>
  <c r="J25" i="6" s="1"/>
  <c r="G23" i="6"/>
  <c r="G24" i="6" s="1"/>
  <c r="G25" i="6" s="1"/>
  <c r="L23" i="6"/>
  <c r="L24" i="6" s="1"/>
  <c r="L25" i="6" s="1"/>
  <c r="I23" i="6"/>
  <c r="I24" i="6" s="1"/>
  <c r="I25" i="6" s="1"/>
  <c r="O23" i="6"/>
  <c r="O24" i="6" s="1"/>
  <c r="O25" i="6" s="1"/>
  <c r="H23" i="6"/>
  <c r="H24" i="6" s="1"/>
  <c r="H25" i="6" s="1"/>
  <c r="N23" i="6"/>
  <c r="N24" i="6" s="1"/>
  <c r="N25" i="6" s="1"/>
  <c r="G26" i="6" l="1"/>
  <c r="G3" i="1"/>
  <c r="I4" i="1"/>
  <c r="I3" i="1"/>
  <c r="H4" i="4" l="1"/>
  <c r="H3" i="4"/>
  <c r="G4" i="1"/>
  <c r="C12" i="1" s="1"/>
  <c r="B12" i="1"/>
  <c r="B14" i="1" l="1"/>
  <c r="B15" i="1"/>
  <c r="B16" i="1" l="1"/>
</calcChain>
</file>

<file path=xl/sharedStrings.xml><?xml version="1.0" encoding="utf-8"?>
<sst xmlns="http://schemas.openxmlformats.org/spreadsheetml/2006/main" count="117" uniqueCount="72">
  <si>
    <t>Fuller Brush data</t>
  </si>
  <si>
    <t>Probabilities of sale sizes, given level of effort</t>
  </si>
  <si>
    <t>Sales size</t>
  </si>
  <si>
    <t>Low effort</t>
  </si>
  <si>
    <t>High effort</t>
  </si>
  <si>
    <t xml:space="preserve">q1 = </t>
  </si>
  <si>
    <t xml:space="preserve">q2 = </t>
  </si>
  <si>
    <t>Demand</t>
  </si>
  <si>
    <t>Cost to produce product</t>
  </si>
  <si>
    <t>P1</t>
  </si>
  <si>
    <t>P2</t>
  </si>
  <si>
    <t>Constraints</t>
  </si>
  <si>
    <t>p1</t>
  </si>
  <si>
    <t>p2</t>
  </si>
  <si>
    <t>Price</t>
  </si>
  <si>
    <t>&lt;=</t>
  </si>
  <si>
    <t>Price/Production</t>
  </si>
  <si>
    <t>Capacity</t>
  </si>
  <si>
    <t>Actual Units Produced</t>
  </si>
  <si>
    <t>Cost</t>
  </si>
  <si>
    <t>Grand Total Cost</t>
  </si>
  <si>
    <t>MAX</t>
  </si>
  <si>
    <t>Revenue</t>
  </si>
  <si>
    <t>Determine where the fire station should be located</t>
  </si>
  <si>
    <t>Town/Axis</t>
  </si>
  <si>
    <t>Fires</t>
  </si>
  <si>
    <t>Distance</t>
  </si>
  <si>
    <t>x on map</t>
  </si>
  <si>
    <t>y on map</t>
  </si>
  <si>
    <t>Total Distance</t>
  </si>
  <si>
    <t>Location</t>
  </si>
  <si>
    <t>MIN</t>
  </si>
  <si>
    <t>Min per trip</t>
  </si>
  <si>
    <t>Min per Driving (a,b)</t>
  </si>
  <si>
    <t># of Drivers</t>
  </si>
  <si>
    <t>Drivers</t>
  </si>
  <si>
    <t>AVG time</t>
  </si>
  <si>
    <t>=</t>
  </si>
  <si>
    <t>Rush Hour</t>
  </si>
  <si>
    <t>AVG time per person</t>
  </si>
  <si>
    <t>Wages</t>
  </si>
  <si>
    <t>LE</t>
  </si>
  <si>
    <t>HE</t>
  </si>
  <si>
    <t xml:space="preserve">Benefits </t>
  </si>
  <si>
    <t>(Low and HIgh Effort)</t>
  </si>
  <si>
    <t>(descisions)</t>
  </si>
  <si>
    <t>Quit</t>
  </si>
  <si>
    <t>Benefits (Marginal)</t>
  </si>
  <si>
    <t>H vs. L</t>
  </si>
  <si>
    <t>H vs. Q</t>
  </si>
  <si>
    <t>&gt;=</t>
  </si>
  <si>
    <t>Total Wage</t>
  </si>
  <si>
    <t>Completing jobs</t>
  </si>
  <si>
    <t>Job</t>
  </si>
  <si>
    <t>Weeks</t>
  </si>
  <si>
    <t>Due date</t>
  </si>
  <si>
    <t>Hrs per job per week</t>
  </si>
  <si>
    <t>Available Hours</t>
  </si>
  <si>
    <t>Cost per Hour</t>
  </si>
  <si>
    <t>Reg</t>
  </si>
  <si>
    <t>Up to hours available for overtime</t>
  </si>
  <si>
    <t>Hours over available for overtime</t>
  </si>
  <si>
    <t>Start</t>
  </si>
  <si>
    <t>Finish</t>
  </si>
  <si>
    <t>Over</t>
  </si>
  <si>
    <t>Hours Total</t>
  </si>
  <si>
    <t>Hours Overtime</t>
  </si>
  <si>
    <t>Overtime Cost</t>
  </si>
  <si>
    <t>Grand Total</t>
  </si>
  <si>
    <t>Weekly Penalty</t>
  </si>
  <si>
    <t>Start &amp; Weeks</t>
  </si>
  <si>
    <t># of people * 1000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</si>
</sst>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6" formatCode="&quot;$&quot;#,##0_);[Red]\(&quot;$&quot;#,##0\)"/>
    <numFmt numFmtId="44" formatCode="_(&quot;$&quot;* #,##0.00_);_(&quot;$&quot;* \(#,##0.00\);_(&quot;$&quot;* &quot;-&quot;??_);_(@_)"/>
    <numFmt numFmtId="164" formatCode="0.0"/>
  </numFmts>
  <fonts count="6" x14ac:knownFonts="1">
    <font>
      <sz val="11"/>
      <color theme="1"/>
      <name val="Calibri"/>
      <family val="2"/>
      <scheme val="minor"/>
    </font>
    <font>
      <sz val="11"/>
      <color theme="1"/>
      <name val="Calibri"/>
      <family val="2"/>
      <scheme val="minor"/>
    </font>
    <font>
      <sz val="11"/>
      <color rgb="FF006100"/>
      <name val="Calibri"/>
      <family val="2"/>
      <scheme val="minor"/>
    </font>
    <font>
      <sz val="11"/>
      <color rgb="FF9C5700"/>
      <name val="Calibri"/>
      <family val="2"/>
      <scheme val="minor"/>
    </font>
    <font>
      <b/>
      <sz val="11"/>
      <color theme="1"/>
      <name val="Calibri"/>
      <family val="2"/>
      <scheme val="minor"/>
    </font>
    <font>
      <b/>
      <sz val="11"/>
      <color rgb="FF9C5700"/>
      <name val="Calibri"/>
      <family val="2"/>
      <scheme val="minor"/>
    </font>
  </fonts>
  <fills count="5">
    <fill>
      <patternFill patternType="none"/>
    </fill>
    <fill>
      <patternFill patternType="gray125"/>
    </fill>
    <fill>
      <patternFill patternType="solid">
        <fgColor rgb="FFC6EFCE"/>
      </patternFill>
    </fill>
    <fill>
      <patternFill patternType="solid">
        <fgColor rgb="FFFFEB9C"/>
      </patternFill>
    </fill>
    <fill>
      <patternFill patternType="solid">
        <fgColor theme="0" tint="-4.9989318521683403E-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4">
    <xf numFmtId="0" fontId="0" fillId="0" borderId="0"/>
    <xf numFmtId="44" fontId="1" fillId="0" borderId="0" applyFont="0" applyFill="0" applyBorder="0" applyAlignment="0" applyProtection="0"/>
    <xf numFmtId="0" fontId="2" fillId="2" borderId="0" applyNumberFormat="0" applyBorder="0" applyAlignment="0" applyProtection="0"/>
    <xf numFmtId="0" fontId="3" fillId="3" borderId="0" applyNumberFormat="0" applyBorder="0" applyAlignment="0" applyProtection="0"/>
  </cellStyleXfs>
  <cellXfs count="27">
    <xf numFmtId="0" fontId="0" fillId="0" borderId="0" xfId="0"/>
    <xf numFmtId="6" fontId="0" fillId="0" borderId="0" xfId="0" applyNumberFormat="1"/>
    <xf numFmtId="0" fontId="4" fillId="0" borderId="0" xfId="0" applyFont="1"/>
    <xf numFmtId="0" fontId="4" fillId="0" borderId="0" xfId="0" applyFont="1" applyAlignment="1">
      <alignment horizontal="right"/>
    </xf>
    <xf numFmtId="0" fontId="0" fillId="4" borderId="1" xfId="0" applyFill="1" applyBorder="1"/>
    <xf numFmtId="0" fontId="3" fillId="3" borderId="0" xfId="3"/>
    <xf numFmtId="0" fontId="3" fillId="3" borderId="0" xfId="3" applyAlignment="1">
      <alignment horizontal="center"/>
    </xf>
    <xf numFmtId="0" fontId="2" fillId="2" borderId="0" xfId="2"/>
    <xf numFmtId="44" fontId="2" fillId="2" borderId="0" xfId="1" applyFont="1" applyFill="1"/>
    <xf numFmtId="2" fontId="3" fillId="3" borderId="0" xfId="3" applyNumberFormat="1"/>
    <xf numFmtId="44" fontId="0" fillId="0" borderId="0" xfId="1" applyFont="1"/>
    <xf numFmtId="0" fontId="0" fillId="0" borderId="0" xfId="0" applyAlignment="1">
      <alignment horizontal="left"/>
    </xf>
    <xf numFmtId="0" fontId="4" fillId="0" borderId="0" xfId="0" applyFont="1" applyAlignment="1">
      <alignment horizontal="left"/>
    </xf>
    <xf numFmtId="2" fontId="2" fillId="2" borderId="0" xfId="2" applyNumberFormat="1"/>
    <xf numFmtId="1" fontId="0" fillId="4" borderId="1" xfId="0" applyNumberFormat="1" applyFill="1" applyBorder="1"/>
    <xf numFmtId="1" fontId="2" fillId="2" borderId="0" xfId="2" applyNumberFormat="1"/>
    <xf numFmtId="1" fontId="3" fillId="3" borderId="0" xfId="3" applyNumberFormat="1"/>
    <xf numFmtId="0" fontId="4" fillId="0" borderId="0" xfId="0" applyFont="1" applyFill="1" applyBorder="1" applyAlignment="1">
      <alignment horizontal="right"/>
    </xf>
    <xf numFmtId="44" fontId="0" fillId="4" borderId="1" xfId="1" applyFont="1" applyFill="1" applyBorder="1"/>
    <xf numFmtId="2" fontId="0" fillId="0" borderId="0" xfId="0" applyNumberFormat="1"/>
    <xf numFmtId="1" fontId="0" fillId="0" borderId="0" xfId="0" applyNumberFormat="1"/>
    <xf numFmtId="164" fontId="0" fillId="0" borderId="0" xfId="0" applyNumberFormat="1"/>
    <xf numFmtId="0" fontId="4" fillId="0" borderId="0" xfId="0" applyFont="1"/>
    <xf numFmtId="0" fontId="4" fillId="0" borderId="0" xfId="0" applyFont="1" applyAlignment="1">
      <alignment horizontal="center"/>
    </xf>
    <xf numFmtId="0" fontId="5" fillId="3" borderId="0" xfId="3" applyFont="1" applyAlignment="1">
      <alignment horizontal="center"/>
    </xf>
    <xf numFmtId="0" fontId="4" fillId="0" borderId="0" xfId="0" applyFont="1" applyFill="1" applyBorder="1" applyAlignment="1">
      <alignment horizontal="center"/>
    </xf>
    <xf numFmtId="0" fontId="4" fillId="0" borderId="0" xfId="0" applyFont="1"/>
  </cellXfs>
  <cellStyles count="4">
    <cellStyle name="Currency" xfId="1" builtinId="4"/>
    <cellStyle name="Good" xfId="2" builtinId="26"/>
    <cellStyle name="Neutral" xfId="3"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4</xdr:col>
      <xdr:colOff>607695</xdr:colOff>
      <xdr:row>4</xdr:row>
      <xdr:rowOff>167640</xdr:rowOff>
    </xdr:from>
    <xdr:to>
      <xdr:col>8</xdr:col>
      <xdr:colOff>607695</xdr:colOff>
      <xdr:row>16</xdr:row>
      <xdr:rowOff>0</xdr:rowOff>
    </xdr:to>
    <xdr:sp macro="" textlink="">
      <xdr:nvSpPr>
        <xdr:cNvPr id="2" name="TextBox 1">
          <a:extLst>
            <a:ext uri="{FF2B5EF4-FFF2-40B4-BE49-F238E27FC236}">
              <a16:creationId xmlns:a16="http://schemas.microsoft.com/office/drawing/2014/main" id="{20D16896-BD2F-44C2-925E-EB29613B6A02}"/>
            </a:ext>
          </a:extLst>
        </xdr:cNvPr>
        <xdr:cNvSpPr txBox="1"/>
      </xdr:nvSpPr>
      <xdr:spPr>
        <a:xfrm>
          <a:off x="4160520" y="891540"/>
          <a:ext cx="2276475" cy="20040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t>A company manufactures two products. If it charges price pi for product i, it can sell qi units of product i, where q1 5 80 2 2p1 1 p2 and q2 5 100 2 3p2 1 p1. It costs $8 to produce a unit of product 1 and $15 to produce a unit of product 2. How many units of each product should the company produce, and what prices should it charge, to maximize its profit?</a:t>
          </a:r>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712470</xdr:colOff>
      <xdr:row>7</xdr:row>
      <xdr:rowOff>175259</xdr:rowOff>
    </xdr:from>
    <xdr:to>
      <xdr:col>7</xdr:col>
      <xdr:colOff>1905</xdr:colOff>
      <xdr:row>20</xdr:row>
      <xdr:rowOff>19049</xdr:rowOff>
    </xdr:to>
    <xdr:sp macro="" textlink="">
      <xdr:nvSpPr>
        <xdr:cNvPr id="2" name="TextBox 1">
          <a:extLst>
            <a:ext uri="{FF2B5EF4-FFF2-40B4-BE49-F238E27FC236}">
              <a16:creationId xmlns:a16="http://schemas.microsoft.com/office/drawing/2014/main" id="{315874B0-B073-47F2-9A7B-9AE8BD6C99F9}"/>
            </a:ext>
          </a:extLst>
        </xdr:cNvPr>
        <xdr:cNvSpPr txBox="1"/>
      </xdr:nvSpPr>
      <xdr:spPr>
        <a:xfrm>
          <a:off x="712470" y="1442084"/>
          <a:ext cx="3956685" cy="219646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t>Monroe County is trying to determine where to place the county fire station. The locations of the county’s four major towns are as follows: (10, 20), (60, 20), (40, 30), and (80, 60) (see Figure 7.50). Town 1 averages 40 fires per year; town 2, 25 fires; town 3, 20 fires; and town 4, 30 fires. The county wants to build the fire station in a location that minimizes the average distance that a fire engine must travel to respond to a fire. Because most roads run in either an east-west or a north-south direction, the fire engine must do the same. For example, if the fire station is located at (30, 40) and a fire occurs at town 4, the fire engine has to travel *80 2 30* 1 * 60 2 40* 5 70 miles to the fire. </a:t>
          </a:r>
        </a:p>
        <a:p>
          <a:r>
            <a:rPr lang="en-US"/>
            <a:t>a. Determine where the fire station should be located</a:t>
          </a:r>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367665</xdr:colOff>
      <xdr:row>4</xdr:row>
      <xdr:rowOff>0</xdr:rowOff>
    </xdr:from>
    <xdr:to>
      <xdr:col>5</xdr:col>
      <xdr:colOff>15240</xdr:colOff>
      <xdr:row>22</xdr:row>
      <xdr:rowOff>0</xdr:rowOff>
    </xdr:to>
    <xdr:sp macro="" textlink="">
      <xdr:nvSpPr>
        <xdr:cNvPr id="2" name="TextBox 1">
          <a:extLst>
            <a:ext uri="{FF2B5EF4-FFF2-40B4-BE49-F238E27FC236}">
              <a16:creationId xmlns:a16="http://schemas.microsoft.com/office/drawing/2014/main" id="{5F25E667-CF84-4F1B-9B26-FFDC88D4E47C}"/>
            </a:ext>
          </a:extLst>
        </xdr:cNvPr>
        <xdr:cNvSpPr txBox="1"/>
      </xdr:nvSpPr>
      <xdr:spPr>
        <a:xfrm>
          <a:off x="367665" y="723900"/>
          <a:ext cx="3857625" cy="32575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t>Each morning during rush hour, 10,000 people want to travel from New Jersey to New York City. If a person takes the commuter train, the trip lasts 40 minutes. If x thousand people per morning drive to New York, it takes 20 1 5x minutes to make the trip. This problem illustrates a basic fact of life: If people make their decisions individually, they will cause more congestion than is actually necessary. </a:t>
          </a:r>
        </a:p>
        <a:p>
          <a:endParaRPr lang="en-US"/>
        </a:p>
        <a:p>
          <a:r>
            <a:rPr lang="en-US"/>
            <a:t>a. Show that if people make their decisions individually, an average of 4000 people will travel by road from New Jersey to New York. Here you should assume that people will divide up between the trains and roads in a way that makes the average travel time by road equal to the travel time by train. When this “equilibrium” occurs, nobody has an incentive to switch from the road to the train or vice versa. </a:t>
          </a:r>
        </a:p>
        <a:p>
          <a:endParaRPr lang="en-US"/>
        </a:p>
        <a:p>
          <a:r>
            <a:rPr lang="en-US"/>
            <a:t>b. Show that the average travel time per person is minimized if 2000 people travel by road.</a:t>
          </a:r>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1123950</xdr:colOff>
      <xdr:row>4</xdr:row>
      <xdr:rowOff>0</xdr:rowOff>
    </xdr:from>
    <xdr:to>
      <xdr:col>5</xdr:col>
      <xdr:colOff>640080</xdr:colOff>
      <xdr:row>22</xdr:row>
      <xdr:rowOff>0</xdr:rowOff>
    </xdr:to>
    <xdr:sp macro="" textlink="">
      <xdr:nvSpPr>
        <xdr:cNvPr id="2" name="TextBox 1">
          <a:extLst>
            <a:ext uri="{FF2B5EF4-FFF2-40B4-BE49-F238E27FC236}">
              <a16:creationId xmlns:a16="http://schemas.microsoft.com/office/drawing/2014/main" id="{49FF468A-7242-4E93-895A-8D7EF0DCA0E7}"/>
            </a:ext>
          </a:extLst>
        </xdr:cNvPr>
        <xdr:cNvSpPr txBox="1"/>
      </xdr:nvSpPr>
      <xdr:spPr>
        <a:xfrm>
          <a:off x="1123950" y="723900"/>
          <a:ext cx="3869055" cy="32575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t>Each morning during rush hour, 10,000 people want to travel from New Jersey to New York City. If a person takes the commuter train, the trip lasts 40 minutes. If x thousand people per morning drive to New York, it takes 20 1 5x minutes to make the trip. This problem illustrates a basic fact of life: If people make their decisions individually, they will cause more congestion than is actually necessary. </a:t>
          </a:r>
        </a:p>
        <a:p>
          <a:endParaRPr lang="en-US"/>
        </a:p>
        <a:p>
          <a:r>
            <a:rPr lang="en-US"/>
            <a:t>a. Show that if people make their decisions individually, an average of 4000 people will travel by road from New Jersey to New York. Here you should assume that people will divide up between the trains and roads in a way that makes the average travel time by road equal to the travel time by train. When this “equilibrium” occurs, nobody has an incentive to switch from the road to the train or vice versa. </a:t>
          </a:r>
        </a:p>
        <a:p>
          <a:endParaRPr lang="en-US"/>
        </a:p>
        <a:p>
          <a:r>
            <a:rPr lang="en-US"/>
            <a:t>b. Show that the average travel time per person is minimized if 2000 people travel by road.</a:t>
          </a:r>
          <a:endParaRPr lang="en-US"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5</xdr:col>
      <xdr:colOff>266700</xdr:colOff>
      <xdr:row>5</xdr:row>
      <xdr:rowOff>0</xdr:rowOff>
    </xdr:from>
    <xdr:to>
      <xdr:col>11</xdr:col>
      <xdr:colOff>26670</xdr:colOff>
      <xdr:row>29</xdr:row>
      <xdr:rowOff>171450</xdr:rowOff>
    </xdr:to>
    <xdr:sp macro="" textlink="">
      <xdr:nvSpPr>
        <xdr:cNvPr id="2" name="TextBox 1">
          <a:extLst>
            <a:ext uri="{FF2B5EF4-FFF2-40B4-BE49-F238E27FC236}">
              <a16:creationId xmlns:a16="http://schemas.microsoft.com/office/drawing/2014/main" id="{963D1874-9889-42C8-9642-33C3F9CF213B}"/>
            </a:ext>
          </a:extLst>
        </xdr:cNvPr>
        <xdr:cNvSpPr txBox="1"/>
      </xdr:nvSpPr>
      <xdr:spPr>
        <a:xfrm>
          <a:off x="5372100" y="904875"/>
          <a:ext cx="3541395" cy="45148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t>Based on Grossman and Hart (1983). A salesperson for Fuller Brush has three options: (1) quit, (2) put forth a low level of effort, or (3) put forth a high level of effort. Suppose for simplicity that each salesperson will sell $0, $5000, or $50,000 worth of brushes. The probability of each sales amount depends on the effort level as described in the file P07_71.xlsx. If a salesperson is paid w dollars, he or she regards this as a “benefit” of w1y2 units. In addition, low effort costs the salesperson 0 benefit units, whereas high effort costs 50 benefit units. If a salesperson were to quit Fuller and work elsewhere, he or she could earn a benefit of 20 units. Fuller wants all salespeople to put forth a high level of effort. The question is how to minimize the cost of encouraging them to do so. The company cannot observe the level of effort put forth by a salesperson, but it can observe the size of his or her sales. Thus, the wage paid to the salesperson is completely determined by the size of the sale. This means that Fuller must determine w0, the wage paid for sales of $0; w5000, the wage paid for sales of $5000; and w50,000, the wage paid for sales of $50,000. These wages must be set so that the salespeople value the expected benefit from high effort more than quitting and more than low effort. Determine how to minimize the expected cost of ensuring that all salespeople put forth high effort. (This problem is an example of agency theory.)</a:t>
          </a:r>
          <a:endParaRPr lang="en-US"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11</xdr:col>
      <xdr:colOff>0</xdr:colOff>
      <xdr:row>0</xdr:row>
      <xdr:rowOff>38100</xdr:rowOff>
    </xdr:from>
    <xdr:to>
      <xdr:col>19</xdr:col>
      <xdr:colOff>9525</xdr:colOff>
      <xdr:row>11</xdr:row>
      <xdr:rowOff>38100</xdr:rowOff>
    </xdr:to>
    <xdr:sp macro="" textlink="">
      <xdr:nvSpPr>
        <xdr:cNvPr id="2" name="TextBox 1">
          <a:extLst>
            <a:ext uri="{FF2B5EF4-FFF2-40B4-BE49-F238E27FC236}">
              <a16:creationId xmlns:a16="http://schemas.microsoft.com/office/drawing/2014/main" id="{EBE8015A-7570-43E4-9753-6843B57B5F2F}"/>
            </a:ext>
          </a:extLst>
        </xdr:cNvPr>
        <xdr:cNvSpPr txBox="1"/>
      </xdr:nvSpPr>
      <xdr:spPr>
        <a:xfrm>
          <a:off x="10458450" y="38100"/>
          <a:ext cx="4886325" cy="19907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t>Nine jobs need to be completed within eight weeks. The number of weeks required to complete each job is given in the file P08_21.xlsx. For example, job 2 requires five weeks. Each job requires 40 hours of labor per week. Each week, 160 hours of regular time labor are available. Up to 40 hours of overtime labor can be purchased each week at a cost of $18 per hour. Additional overtime hours cost $22 per hour. </a:t>
          </a:r>
        </a:p>
        <a:p>
          <a:r>
            <a:rPr lang="en-US"/>
            <a:t>a. Determine how to minimize the overtime cost incurred in completing the jobs within eight weeks. </a:t>
          </a:r>
        </a:p>
        <a:p>
          <a:r>
            <a:rPr lang="en-US"/>
            <a:t>b. The same file also lists the due date for each job. For example, job 1 should be completed by the end of week 6. A penalty of $500 is incurred for each day a job is late. Determine how to minimize the sum of overtime and due date penalties.</a:t>
          </a:r>
          <a:endParaRPr lang="en-US" sz="11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10</xdr:col>
      <xdr:colOff>200025</xdr:colOff>
      <xdr:row>0</xdr:row>
      <xdr:rowOff>133350</xdr:rowOff>
    </xdr:from>
    <xdr:to>
      <xdr:col>18</xdr:col>
      <xdr:colOff>215265</xdr:colOff>
      <xdr:row>11</xdr:row>
      <xdr:rowOff>133350</xdr:rowOff>
    </xdr:to>
    <xdr:sp macro="" textlink="">
      <xdr:nvSpPr>
        <xdr:cNvPr id="2" name="TextBox 1">
          <a:extLst>
            <a:ext uri="{FF2B5EF4-FFF2-40B4-BE49-F238E27FC236}">
              <a16:creationId xmlns:a16="http://schemas.microsoft.com/office/drawing/2014/main" id="{9791E174-D64C-4A84-A5AA-C3D2E3241E48}"/>
            </a:ext>
          </a:extLst>
        </xdr:cNvPr>
        <xdr:cNvSpPr txBox="1"/>
      </xdr:nvSpPr>
      <xdr:spPr>
        <a:xfrm>
          <a:off x="9763125" y="133350"/>
          <a:ext cx="4892040" cy="19907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t>Nine jobs need to be completed within eight weeks. The number of weeks required to complete each job is given in the file P08_21.xlsx. For example, job 2 requires five weeks. Each job requires 40 hours of labor per week. Each week, 160 hours of regular time labor are available. Up to 40 hours of overtime labor can be purchased each week at a cost of $18 per hour. Additional overtime hours cost $22 per hour. </a:t>
          </a:r>
        </a:p>
        <a:p>
          <a:r>
            <a:rPr lang="en-US"/>
            <a:t>a. Determine how to minimize the overtime cost incurred in completing the jobs within eight weeks. </a:t>
          </a:r>
        </a:p>
        <a:p>
          <a:r>
            <a:rPr lang="en-US"/>
            <a:t>b. The same file also lists the due date for each job. For example, job 1 should be completed by the end of week 6. A penalty of $500 is incurred for each day a job is late. Determine how to minimize the sum of overtime and due date penalties.</a:t>
          </a:r>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A4D635-9905-4732-A6DA-12E0531B0F93}">
  <sheetPr>
    <tabColor theme="9"/>
  </sheetPr>
  <dimension ref="A1:I16"/>
  <sheetViews>
    <sheetView workbookViewId="0">
      <selection activeCell="J22" sqref="J22"/>
    </sheetView>
  </sheetViews>
  <sheetFormatPr defaultRowHeight="14.4" x14ac:dyDescent="0.3"/>
  <cols>
    <col min="1" max="1" width="21.88671875" style="11" customWidth="1"/>
    <col min="2" max="2" width="13.88671875" bestFit="1" customWidth="1"/>
    <col min="3" max="3" width="7.109375" bestFit="1" customWidth="1"/>
    <col min="7" max="7" width="6.5546875" bestFit="1" customWidth="1"/>
  </cols>
  <sheetData>
    <row r="1" spans="1:9" x14ac:dyDescent="0.3">
      <c r="E1" t="s">
        <v>17</v>
      </c>
      <c r="G1" s="23" t="s">
        <v>11</v>
      </c>
      <c r="H1" s="23"/>
      <c r="I1" s="23"/>
    </row>
    <row r="2" spans="1:9" x14ac:dyDescent="0.3">
      <c r="A2" s="12" t="s">
        <v>14</v>
      </c>
      <c r="B2">
        <v>1</v>
      </c>
      <c r="C2" s="4">
        <v>38</v>
      </c>
      <c r="D2" s="4">
        <v>36</v>
      </c>
      <c r="E2" s="4">
        <v>102</v>
      </c>
      <c r="G2" s="24" t="s">
        <v>16</v>
      </c>
      <c r="H2" s="24"/>
      <c r="I2" s="24"/>
    </row>
    <row r="3" spans="1:9" x14ac:dyDescent="0.3">
      <c r="G3" s="9">
        <f>SUMPRODUCT($B$2:$D$2,B5:D5)</f>
        <v>40</v>
      </c>
      <c r="H3" s="6" t="s">
        <v>15</v>
      </c>
      <c r="I3" s="5">
        <f>$E$2</f>
        <v>102</v>
      </c>
    </row>
    <row r="4" spans="1:9" x14ac:dyDescent="0.3">
      <c r="A4" s="12" t="s">
        <v>7</v>
      </c>
      <c r="C4" t="s">
        <v>12</v>
      </c>
      <c r="D4" t="s">
        <v>13</v>
      </c>
      <c r="G4" s="9">
        <f>SUMPRODUCT($B$2:$D$2,B6:D6)</f>
        <v>30</v>
      </c>
      <c r="H4" s="6" t="s">
        <v>15</v>
      </c>
      <c r="I4" s="5">
        <f>$E$2</f>
        <v>102</v>
      </c>
    </row>
    <row r="5" spans="1:9" x14ac:dyDescent="0.3">
      <c r="A5" s="12" t="s">
        <v>5</v>
      </c>
      <c r="B5">
        <v>80</v>
      </c>
      <c r="C5">
        <v>-2</v>
      </c>
      <c r="D5">
        <v>1</v>
      </c>
    </row>
    <row r="6" spans="1:9" x14ac:dyDescent="0.3">
      <c r="A6" s="12" t="s">
        <v>6</v>
      </c>
      <c r="B6">
        <v>100</v>
      </c>
      <c r="C6">
        <v>1</v>
      </c>
      <c r="D6">
        <v>-3</v>
      </c>
    </row>
    <row r="8" spans="1:9" x14ac:dyDescent="0.3">
      <c r="A8" s="12" t="s">
        <v>8</v>
      </c>
      <c r="B8" s="3" t="s">
        <v>9</v>
      </c>
      <c r="C8" s="3" t="s">
        <v>10</v>
      </c>
    </row>
    <row r="9" spans="1:9" x14ac:dyDescent="0.3">
      <c r="B9">
        <v>8</v>
      </c>
      <c r="C9">
        <v>15</v>
      </c>
    </row>
    <row r="11" spans="1:9" x14ac:dyDescent="0.3">
      <c r="A11" s="12" t="s">
        <v>18</v>
      </c>
      <c r="B11" s="3" t="s">
        <v>9</v>
      </c>
      <c r="C11" s="3" t="s">
        <v>10</v>
      </c>
    </row>
    <row r="12" spans="1:9" x14ac:dyDescent="0.3">
      <c r="B12">
        <f>G3</f>
        <v>40</v>
      </c>
      <c r="C12">
        <f>G4</f>
        <v>30</v>
      </c>
    </row>
    <row r="14" spans="1:9" x14ac:dyDescent="0.3">
      <c r="A14" s="12" t="s">
        <v>19</v>
      </c>
      <c r="B14" s="10">
        <f>-SUMPRODUCT(B12:C12,B9:C9)</f>
        <v>-770</v>
      </c>
    </row>
    <row r="15" spans="1:9" x14ac:dyDescent="0.3">
      <c r="A15" s="12" t="s">
        <v>22</v>
      </c>
      <c r="B15" s="10">
        <f>SUMPRODUCT($B$12:$C$12,C2:D2)</f>
        <v>2600</v>
      </c>
    </row>
    <row r="16" spans="1:9" x14ac:dyDescent="0.3">
      <c r="A16" s="12" t="s">
        <v>20</v>
      </c>
      <c r="B16" s="8">
        <f>SUM(B14:B15)</f>
        <v>1830</v>
      </c>
      <c r="C16" s="7" t="s">
        <v>21</v>
      </c>
    </row>
  </sheetData>
  <mergeCells count="2">
    <mergeCell ref="G1:I1"/>
    <mergeCell ref="G2:I2"/>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5466AD-7551-4A53-AB6B-507D951EF7BE}">
  <sheetPr>
    <tabColor theme="9"/>
  </sheetPr>
  <dimension ref="A1:G7"/>
  <sheetViews>
    <sheetView workbookViewId="0">
      <selection activeCell="J20" sqref="J20"/>
    </sheetView>
  </sheetViews>
  <sheetFormatPr defaultRowHeight="14.4" x14ac:dyDescent="0.3"/>
  <cols>
    <col min="1" max="1" width="10.44140625" customWidth="1"/>
    <col min="6" max="6" width="13.21875" bestFit="1" customWidth="1"/>
  </cols>
  <sheetData>
    <row r="1" spans="1:7" x14ac:dyDescent="0.3">
      <c r="A1" s="23" t="s">
        <v>23</v>
      </c>
      <c r="B1" s="23"/>
      <c r="C1" s="23"/>
      <c r="D1" s="23"/>
      <c r="E1" s="23"/>
    </row>
    <row r="2" spans="1:7" x14ac:dyDescent="0.3">
      <c r="A2" t="s">
        <v>24</v>
      </c>
      <c r="B2" t="s">
        <v>27</v>
      </c>
      <c r="C2" t="s">
        <v>28</v>
      </c>
      <c r="D2" t="s">
        <v>25</v>
      </c>
      <c r="E2" t="s">
        <v>26</v>
      </c>
      <c r="F2" t="s">
        <v>29</v>
      </c>
    </row>
    <row r="3" spans="1:7" x14ac:dyDescent="0.3">
      <c r="A3">
        <v>1</v>
      </c>
      <c r="B3">
        <v>10</v>
      </c>
      <c r="C3">
        <v>20</v>
      </c>
      <c r="D3">
        <v>40</v>
      </c>
      <c r="E3" s="20">
        <f>ABS(B3-$B$7)+ABS(C3-$C$7)</f>
        <v>30</v>
      </c>
      <c r="F3" s="13">
        <f>SUMPRODUCT(D3:D6,E3:E6)/D7</f>
        <v>37.391304347826086</v>
      </c>
      <c r="G3" s="7" t="s">
        <v>31</v>
      </c>
    </row>
    <row r="4" spans="1:7" x14ac:dyDescent="0.3">
      <c r="A4">
        <v>2</v>
      </c>
      <c r="B4">
        <v>60</v>
      </c>
      <c r="C4">
        <v>20</v>
      </c>
      <c r="D4">
        <v>25</v>
      </c>
      <c r="E4" s="20">
        <f t="shared" ref="E4:E6" si="0">ABS(B4-$B$7)+ABS(C4-$C$7)</f>
        <v>20</v>
      </c>
    </row>
    <row r="5" spans="1:7" x14ac:dyDescent="0.3">
      <c r="A5">
        <v>3</v>
      </c>
      <c r="B5">
        <v>40</v>
      </c>
      <c r="C5">
        <v>30</v>
      </c>
      <c r="D5">
        <v>20</v>
      </c>
      <c r="E5" s="20">
        <f t="shared" si="0"/>
        <v>10</v>
      </c>
    </row>
    <row r="6" spans="1:7" x14ac:dyDescent="0.3">
      <c r="A6">
        <v>4</v>
      </c>
      <c r="B6">
        <v>80</v>
      </c>
      <c r="C6">
        <v>60</v>
      </c>
      <c r="D6">
        <v>30</v>
      </c>
      <c r="E6" s="20">
        <f t="shared" si="0"/>
        <v>80</v>
      </c>
    </row>
    <row r="7" spans="1:7" x14ac:dyDescent="0.3">
      <c r="A7" t="s">
        <v>30</v>
      </c>
      <c r="B7" s="14">
        <v>40</v>
      </c>
      <c r="C7" s="14">
        <v>20</v>
      </c>
      <c r="D7" s="21">
        <f>SUM(D3:D6)</f>
        <v>115</v>
      </c>
      <c r="E7" s="20">
        <f>SUM(E3:E6)</f>
        <v>140</v>
      </c>
    </row>
  </sheetData>
  <mergeCells count="1">
    <mergeCell ref="A1:E1"/>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A1A26B-A1CE-44DF-AB23-6F16B0FEDDCE}">
  <sheetPr>
    <tabColor theme="9"/>
  </sheetPr>
  <dimension ref="A1:I6"/>
  <sheetViews>
    <sheetView workbookViewId="0">
      <selection activeCell="G25" sqref="G25"/>
    </sheetView>
  </sheetViews>
  <sheetFormatPr defaultRowHeight="14.4" x14ac:dyDescent="0.3"/>
  <cols>
    <col min="1" max="1" width="16.44140625" bestFit="1" customWidth="1"/>
    <col min="2" max="2" width="11.109375" bestFit="1" customWidth="1"/>
    <col min="3" max="3" width="14.33203125" bestFit="1" customWidth="1"/>
    <col min="5" max="5" width="10.6640625" bestFit="1" customWidth="1"/>
    <col min="7" max="7" width="10.6640625" bestFit="1" customWidth="1"/>
  </cols>
  <sheetData>
    <row r="1" spans="1:9" x14ac:dyDescent="0.3">
      <c r="A1" s="23" t="s">
        <v>38</v>
      </c>
      <c r="B1" s="23"/>
      <c r="C1" s="23"/>
      <c r="D1" s="23"/>
      <c r="E1" s="23"/>
      <c r="G1" s="23" t="s">
        <v>11</v>
      </c>
      <c r="H1" s="23"/>
      <c r="I1" s="23"/>
    </row>
    <row r="2" spans="1:9" x14ac:dyDescent="0.3">
      <c r="A2" s="2" t="s">
        <v>71</v>
      </c>
      <c r="B2" s="2" t="s">
        <v>32</v>
      </c>
      <c r="C2" s="23" t="s">
        <v>33</v>
      </c>
      <c r="D2" s="23"/>
      <c r="E2" s="2" t="s">
        <v>34</v>
      </c>
      <c r="G2" s="24" t="s">
        <v>35</v>
      </c>
      <c r="H2" s="24"/>
      <c r="I2" s="24"/>
    </row>
    <row r="3" spans="1:9" x14ac:dyDescent="0.3">
      <c r="A3">
        <v>10</v>
      </c>
      <c r="B3">
        <v>40</v>
      </c>
      <c r="C3">
        <v>20</v>
      </c>
      <c r="D3">
        <v>5</v>
      </c>
      <c r="E3" s="4">
        <v>4</v>
      </c>
      <c r="G3" s="5">
        <f>E3</f>
        <v>4</v>
      </c>
      <c r="H3" s="6" t="s">
        <v>15</v>
      </c>
      <c r="I3" s="5">
        <f>A3</f>
        <v>10</v>
      </c>
    </row>
    <row r="4" spans="1:9" x14ac:dyDescent="0.3">
      <c r="G4" s="5"/>
      <c r="H4" s="5"/>
      <c r="I4" s="5"/>
    </row>
    <row r="5" spans="1:9" x14ac:dyDescent="0.3">
      <c r="G5" s="24" t="s">
        <v>36</v>
      </c>
      <c r="H5" s="24"/>
      <c r="I5" s="24"/>
    </row>
    <row r="6" spans="1:9" x14ac:dyDescent="0.3">
      <c r="G6" s="5">
        <f>C3+D3*E3</f>
        <v>40</v>
      </c>
      <c r="H6" s="6" t="s">
        <v>37</v>
      </c>
      <c r="I6" s="5">
        <f>B3</f>
        <v>40</v>
      </c>
    </row>
  </sheetData>
  <mergeCells count="5">
    <mergeCell ref="C2:D2"/>
    <mergeCell ref="G1:I1"/>
    <mergeCell ref="G2:I2"/>
    <mergeCell ref="G5:I5"/>
    <mergeCell ref="A1:E1"/>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3799C8-9753-42F8-92FB-B806AC4D80C9}">
  <sheetPr>
    <tabColor theme="9"/>
  </sheetPr>
  <dimension ref="A1:K3"/>
  <sheetViews>
    <sheetView zoomScaleNormal="100" workbookViewId="0">
      <selection activeCell="I18" sqref="I18"/>
    </sheetView>
  </sheetViews>
  <sheetFormatPr defaultRowHeight="14.4" x14ac:dyDescent="0.3"/>
  <cols>
    <col min="1" max="1" width="16.5546875" bestFit="1" customWidth="1"/>
    <col min="2" max="2" width="11.21875" bestFit="1" customWidth="1"/>
    <col min="3" max="3" width="18.6640625" customWidth="1"/>
    <col min="4" max="4" width="6.33203125" customWidth="1"/>
    <col min="5" max="5" width="10.6640625" bestFit="1" customWidth="1"/>
    <col min="6" max="6" width="19.33203125" bestFit="1" customWidth="1"/>
    <col min="7" max="7" width="4.5546875" bestFit="1" customWidth="1"/>
  </cols>
  <sheetData>
    <row r="1" spans="1:11" x14ac:dyDescent="0.3">
      <c r="A1" s="23" t="s">
        <v>38</v>
      </c>
      <c r="B1" s="23"/>
      <c r="C1" s="23"/>
      <c r="D1" s="23"/>
      <c r="E1" s="23"/>
      <c r="F1" s="23"/>
      <c r="G1" s="23"/>
      <c r="I1" s="23" t="s">
        <v>11</v>
      </c>
      <c r="J1" s="23"/>
      <c r="K1" s="23"/>
    </row>
    <row r="2" spans="1:11" x14ac:dyDescent="0.3">
      <c r="A2" s="2" t="s">
        <v>71</v>
      </c>
      <c r="B2" s="2" t="s">
        <v>32</v>
      </c>
      <c r="C2" s="23" t="s">
        <v>33</v>
      </c>
      <c r="D2" s="23"/>
      <c r="E2" s="2" t="s">
        <v>34</v>
      </c>
      <c r="F2" s="2" t="s">
        <v>39</v>
      </c>
      <c r="I2" s="24" t="s">
        <v>35</v>
      </c>
      <c r="J2" s="24"/>
      <c r="K2" s="24"/>
    </row>
    <row r="3" spans="1:11" x14ac:dyDescent="0.3">
      <c r="A3">
        <v>10</v>
      </c>
      <c r="B3">
        <v>40</v>
      </c>
      <c r="C3">
        <v>20</v>
      </c>
      <c r="D3">
        <v>5</v>
      </c>
      <c r="E3" s="14">
        <v>1.9999999921875</v>
      </c>
      <c r="F3" s="15">
        <f>(E3*(C3+D3*E3)+B3*(A3-E3))/A3</f>
        <v>38</v>
      </c>
      <c r="G3" s="7" t="s">
        <v>31</v>
      </c>
      <c r="I3" s="16">
        <f>E3</f>
        <v>1.9999999921875</v>
      </c>
      <c r="J3" s="6" t="s">
        <v>15</v>
      </c>
      <c r="K3" s="5">
        <f>A3</f>
        <v>10</v>
      </c>
    </row>
  </sheetData>
  <mergeCells count="4">
    <mergeCell ref="C2:D2"/>
    <mergeCell ref="I2:K2"/>
    <mergeCell ref="I1:K1"/>
    <mergeCell ref="A1:G1"/>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ED4002-EAD2-4A17-B3C9-EEE728FF86BD}">
  <sheetPr>
    <tabColor theme="9"/>
  </sheetPr>
  <dimension ref="A1:J19"/>
  <sheetViews>
    <sheetView zoomScaleNormal="100" workbookViewId="0">
      <selection activeCell="N17" sqref="N17"/>
    </sheetView>
  </sheetViews>
  <sheetFormatPr defaultRowHeight="14.4" x14ac:dyDescent="0.3"/>
  <cols>
    <col min="1" max="1" width="10.44140625" bestFit="1" customWidth="1"/>
    <col min="2" max="2" width="28.44140625" customWidth="1"/>
    <col min="3" max="4" width="13.33203125" bestFit="1" customWidth="1"/>
    <col min="7" max="7" width="10.6640625" bestFit="1" customWidth="1"/>
  </cols>
  <sheetData>
    <row r="1" spans="1:10" x14ac:dyDescent="0.3">
      <c r="A1" s="23" t="s">
        <v>0</v>
      </c>
      <c r="B1" s="23"/>
      <c r="C1" s="23"/>
      <c r="D1" s="23"/>
      <c r="E1" s="23"/>
      <c r="G1" s="23" t="s">
        <v>11</v>
      </c>
      <c r="H1" s="23"/>
      <c r="I1" s="23"/>
      <c r="J1" s="23"/>
    </row>
    <row r="2" spans="1:10" x14ac:dyDescent="0.3">
      <c r="G2" s="24" t="s">
        <v>47</v>
      </c>
      <c r="H2" s="24"/>
      <c r="I2" s="24"/>
      <c r="J2" s="24"/>
    </row>
    <row r="3" spans="1:10" x14ac:dyDescent="0.3">
      <c r="A3" s="26" t="s">
        <v>1</v>
      </c>
      <c r="B3" s="26"/>
      <c r="G3" s="5" t="s">
        <v>48</v>
      </c>
      <c r="H3" s="9">
        <f>E14-E13</f>
        <v>1.0000068966000697E-2</v>
      </c>
      <c r="I3" s="6" t="s">
        <v>50</v>
      </c>
      <c r="J3" s="9">
        <v>0.01</v>
      </c>
    </row>
    <row r="4" spans="1:10" x14ac:dyDescent="0.3">
      <c r="A4" s="3" t="s">
        <v>2</v>
      </c>
      <c r="B4" s="1">
        <v>0</v>
      </c>
      <c r="C4" s="1">
        <v>5000</v>
      </c>
      <c r="D4" s="1">
        <v>50000</v>
      </c>
      <c r="E4" s="2" t="s">
        <v>19</v>
      </c>
      <c r="G4" s="5" t="s">
        <v>49</v>
      </c>
      <c r="H4" s="9">
        <f>E14-E12</f>
        <v>9.9998620680281647E-3</v>
      </c>
      <c r="I4" s="6" t="s">
        <v>50</v>
      </c>
      <c r="J4" s="9">
        <v>0.01</v>
      </c>
    </row>
    <row r="5" spans="1:10" x14ac:dyDescent="0.3">
      <c r="A5" s="3" t="s">
        <v>3</v>
      </c>
      <c r="B5">
        <v>0.6</v>
      </c>
      <c r="C5">
        <v>0.3</v>
      </c>
      <c r="D5">
        <v>0.1</v>
      </c>
      <c r="E5">
        <v>0</v>
      </c>
    </row>
    <row r="6" spans="1:10" x14ac:dyDescent="0.3">
      <c r="A6" s="3" t="s">
        <v>4</v>
      </c>
      <c r="B6">
        <v>0.3</v>
      </c>
      <c r="C6">
        <v>0.2</v>
      </c>
      <c r="D6">
        <v>0.5</v>
      </c>
      <c r="E6">
        <v>50</v>
      </c>
    </row>
    <row r="7" spans="1:10" x14ac:dyDescent="0.3">
      <c r="A7" s="3" t="s">
        <v>40</v>
      </c>
      <c r="B7" s="18">
        <v>0.01</v>
      </c>
      <c r="C7" s="18">
        <v>522.64990929502926</v>
      </c>
      <c r="D7" s="18">
        <v>17112.664852071008</v>
      </c>
    </row>
    <row r="8" spans="1:10" x14ac:dyDescent="0.3">
      <c r="A8" s="17" t="s">
        <v>43</v>
      </c>
      <c r="B8">
        <f>SQRT(B7)</f>
        <v>0.1</v>
      </c>
      <c r="C8">
        <f t="shared" ref="C8:D8" si="0">SQRT(C7)</f>
        <v>22.861537771878542</v>
      </c>
      <c r="D8">
        <f t="shared" si="0"/>
        <v>130.81538461538463</v>
      </c>
    </row>
    <row r="9" spans="1:10" x14ac:dyDescent="0.3">
      <c r="A9" s="17"/>
    </row>
    <row r="10" spans="1:10" x14ac:dyDescent="0.3">
      <c r="A10" s="25" t="s">
        <v>43</v>
      </c>
      <c r="B10" s="25"/>
      <c r="C10" s="25"/>
      <c r="D10" s="25"/>
      <c r="E10" s="25"/>
    </row>
    <row r="11" spans="1:10" x14ac:dyDescent="0.3">
      <c r="A11" s="25" t="s">
        <v>44</v>
      </c>
      <c r="B11" s="25"/>
      <c r="D11" s="23" t="s">
        <v>45</v>
      </c>
      <c r="E11" s="23"/>
    </row>
    <row r="12" spans="1:10" x14ac:dyDescent="0.3">
      <c r="A12" s="3" t="s">
        <v>41</v>
      </c>
      <c r="B12" s="19">
        <f>SUMPRODUCT(B8:D8,$B$5:$D$5)</f>
        <v>19.999999793102027</v>
      </c>
      <c r="D12" s="3" t="s">
        <v>46</v>
      </c>
      <c r="E12" s="19">
        <v>20</v>
      </c>
    </row>
    <row r="13" spans="1:10" x14ac:dyDescent="0.3">
      <c r="A13" s="17" t="s">
        <v>42</v>
      </c>
      <c r="B13" s="19">
        <f>SUMPRODUCT(B8:D8,$B$6:$D$6)</f>
        <v>70.009999862068028</v>
      </c>
      <c r="D13" s="3" t="s">
        <v>41</v>
      </c>
      <c r="E13" s="19">
        <f>B12-E5</f>
        <v>19.999999793102027</v>
      </c>
    </row>
    <row r="14" spans="1:10" x14ac:dyDescent="0.3">
      <c r="A14" s="3" t="s">
        <v>46</v>
      </c>
      <c r="B14">
        <v>0</v>
      </c>
      <c r="D14" s="3" t="s">
        <v>42</v>
      </c>
      <c r="E14" s="19">
        <f>B13-E6</f>
        <v>20.009999862068028</v>
      </c>
    </row>
    <row r="19" spans="1:3" x14ac:dyDescent="0.3">
      <c r="A19" s="3" t="s">
        <v>51</v>
      </c>
      <c r="B19" s="8">
        <f>SUMPRODUCT(B7:D7,B6:D6)</f>
        <v>8660.8654078945092</v>
      </c>
      <c r="C19" s="7" t="s">
        <v>31</v>
      </c>
    </row>
  </sheetData>
  <mergeCells count="7">
    <mergeCell ref="G2:J2"/>
    <mergeCell ref="G1:J1"/>
    <mergeCell ref="A11:B11"/>
    <mergeCell ref="A10:E10"/>
    <mergeCell ref="D11:E11"/>
    <mergeCell ref="A1:E1"/>
    <mergeCell ref="A3:B3"/>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649C11-85D8-4CA2-9510-5D4E6861BC62}">
  <sheetPr>
    <tabColor theme="9"/>
  </sheetPr>
  <dimension ref="A1:O26"/>
  <sheetViews>
    <sheetView zoomScaleNormal="100" workbookViewId="0">
      <selection activeCell="R18" sqref="R18"/>
    </sheetView>
  </sheetViews>
  <sheetFormatPr defaultRowHeight="14.4" x14ac:dyDescent="0.3"/>
  <cols>
    <col min="1" max="1" width="15.109375" bestFit="1" customWidth="1"/>
    <col min="5" max="5" width="19.77734375" bestFit="1" customWidth="1"/>
    <col min="6" max="6" width="14.88671875" bestFit="1" customWidth="1"/>
    <col min="8" max="8" width="31" bestFit="1" customWidth="1"/>
    <col min="9" max="9" width="14.5546875" bestFit="1" customWidth="1"/>
    <col min="10" max="10" width="12.77734375" bestFit="1" customWidth="1"/>
  </cols>
  <sheetData>
    <row r="1" spans="1:15" x14ac:dyDescent="0.3">
      <c r="A1" s="23" t="s">
        <v>52</v>
      </c>
      <c r="B1" s="23"/>
      <c r="C1" s="23"/>
      <c r="E1" s="2" t="s">
        <v>56</v>
      </c>
      <c r="F1" s="2" t="s">
        <v>54</v>
      </c>
      <c r="I1" s="2" t="s">
        <v>57</v>
      </c>
      <c r="J1" s="2" t="s">
        <v>58</v>
      </c>
    </row>
    <row r="2" spans="1:15" x14ac:dyDescent="0.3">
      <c r="A2" s="2" t="s">
        <v>53</v>
      </c>
      <c r="B2" s="2" t="s">
        <v>54</v>
      </c>
      <c r="C2" s="2" t="s">
        <v>55</v>
      </c>
      <c r="E2">
        <v>40</v>
      </c>
      <c r="F2">
        <v>8</v>
      </c>
      <c r="H2" s="2" t="s">
        <v>59</v>
      </c>
      <c r="I2">
        <v>160</v>
      </c>
    </row>
    <row r="3" spans="1:15" x14ac:dyDescent="0.3">
      <c r="A3">
        <v>1</v>
      </c>
      <c r="B3">
        <v>3</v>
      </c>
      <c r="C3">
        <v>6</v>
      </c>
      <c r="H3" s="2" t="s">
        <v>60</v>
      </c>
      <c r="I3">
        <v>40</v>
      </c>
      <c r="J3">
        <v>18</v>
      </c>
    </row>
    <row r="4" spans="1:15" x14ac:dyDescent="0.3">
      <c r="A4">
        <v>2</v>
      </c>
      <c r="B4">
        <v>5</v>
      </c>
      <c r="C4">
        <v>5</v>
      </c>
      <c r="H4" s="2" t="s">
        <v>61</v>
      </c>
      <c r="I4">
        <v>40</v>
      </c>
      <c r="J4">
        <v>22</v>
      </c>
    </row>
    <row r="5" spans="1:15" x14ac:dyDescent="0.3">
      <c r="A5">
        <v>3</v>
      </c>
      <c r="B5">
        <v>4</v>
      </c>
      <c r="C5">
        <v>4</v>
      </c>
    </row>
    <row r="6" spans="1:15" x14ac:dyDescent="0.3">
      <c r="A6">
        <v>4</v>
      </c>
      <c r="B6">
        <v>4</v>
      </c>
      <c r="C6">
        <v>5</v>
      </c>
    </row>
    <row r="7" spans="1:15" x14ac:dyDescent="0.3">
      <c r="A7">
        <v>5</v>
      </c>
      <c r="B7">
        <v>2</v>
      </c>
      <c r="C7">
        <v>4</v>
      </c>
    </row>
    <row r="8" spans="1:15" x14ac:dyDescent="0.3">
      <c r="A8">
        <v>6</v>
      </c>
      <c r="B8">
        <v>3</v>
      </c>
      <c r="C8">
        <v>4</v>
      </c>
    </row>
    <row r="9" spans="1:15" x14ac:dyDescent="0.3">
      <c r="A9">
        <v>7</v>
      </c>
      <c r="B9">
        <v>2</v>
      </c>
      <c r="C9">
        <v>4</v>
      </c>
    </row>
    <row r="10" spans="1:15" x14ac:dyDescent="0.3">
      <c r="A10">
        <v>8</v>
      </c>
      <c r="B10">
        <v>5</v>
      </c>
      <c r="C10">
        <v>5</v>
      </c>
    </row>
    <row r="11" spans="1:15" x14ac:dyDescent="0.3">
      <c r="A11">
        <v>9</v>
      </c>
      <c r="B11">
        <v>4</v>
      </c>
      <c r="C11">
        <v>7</v>
      </c>
    </row>
    <row r="13" spans="1:15" x14ac:dyDescent="0.3">
      <c r="A13" s="2" t="s">
        <v>53</v>
      </c>
      <c r="B13" s="2" t="s">
        <v>62</v>
      </c>
      <c r="C13" s="2" t="s">
        <v>63</v>
      </c>
      <c r="F13" s="2" t="s">
        <v>70</v>
      </c>
      <c r="G13" s="22">
        <v>1</v>
      </c>
      <c r="H13" s="22">
        <v>2</v>
      </c>
      <c r="I13" s="22">
        <v>3</v>
      </c>
      <c r="J13" s="22">
        <v>4</v>
      </c>
      <c r="K13" s="22">
        <v>5</v>
      </c>
      <c r="L13" s="22">
        <v>6</v>
      </c>
      <c r="M13" s="22">
        <v>7</v>
      </c>
      <c r="N13" s="22">
        <v>8</v>
      </c>
      <c r="O13" s="22">
        <v>9</v>
      </c>
    </row>
    <row r="14" spans="1:15" x14ac:dyDescent="0.3">
      <c r="A14">
        <v>1</v>
      </c>
      <c r="B14" s="4">
        <v>1</v>
      </c>
      <c r="C14">
        <f>B14+B3-1</f>
        <v>3</v>
      </c>
      <c r="F14" s="22">
        <f>B14</f>
        <v>1</v>
      </c>
      <c r="G14">
        <f>IF(AND(G$13&gt;=$B14,G$13&lt;=$C14),($E$2),0)</f>
        <v>40</v>
      </c>
      <c r="H14">
        <f t="shared" ref="H14:O22" si="0">IF(AND(H$13&gt;=$B14,H$13&lt;=$C14),($E$2),0)</f>
        <v>40</v>
      </c>
      <c r="I14">
        <f t="shared" si="0"/>
        <v>40</v>
      </c>
      <c r="J14">
        <f t="shared" si="0"/>
        <v>0</v>
      </c>
      <c r="K14">
        <f t="shared" si="0"/>
        <v>0</v>
      </c>
      <c r="L14">
        <f t="shared" si="0"/>
        <v>0</v>
      </c>
      <c r="M14">
        <f t="shared" si="0"/>
        <v>0</v>
      </c>
      <c r="N14">
        <f t="shared" si="0"/>
        <v>0</v>
      </c>
      <c r="O14">
        <f t="shared" si="0"/>
        <v>0</v>
      </c>
    </row>
    <row r="15" spans="1:15" x14ac:dyDescent="0.3">
      <c r="A15">
        <v>2</v>
      </c>
      <c r="B15" s="4">
        <v>5</v>
      </c>
      <c r="C15">
        <f t="shared" ref="C15:C22" si="1">B15+B4-1</f>
        <v>9</v>
      </c>
      <c r="F15" s="22">
        <f t="shared" ref="F15:F22" si="2">B15</f>
        <v>5</v>
      </c>
      <c r="G15">
        <f t="shared" ref="G15:G22" si="3">IF(AND(G$13&gt;=$B15,G$13&lt;=$C15),($E$2),0)</f>
        <v>0</v>
      </c>
      <c r="H15">
        <f t="shared" si="0"/>
        <v>0</v>
      </c>
      <c r="I15">
        <f t="shared" si="0"/>
        <v>0</v>
      </c>
      <c r="J15">
        <f t="shared" si="0"/>
        <v>0</v>
      </c>
      <c r="K15">
        <f t="shared" si="0"/>
        <v>40</v>
      </c>
      <c r="L15">
        <f t="shared" si="0"/>
        <v>40</v>
      </c>
      <c r="M15">
        <f t="shared" si="0"/>
        <v>40</v>
      </c>
      <c r="N15">
        <f t="shared" si="0"/>
        <v>40</v>
      </c>
      <c r="O15">
        <f t="shared" si="0"/>
        <v>40</v>
      </c>
    </row>
    <row r="16" spans="1:15" x14ac:dyDescent="0.3">
      <c r="A16">
        <v>3</v>
      </c>
      <c r="B16" s="4">
        <v>7</v>
      </c>
      <c r="C16">
        <f t="shared" si="1"/>
        <v>10</v>
      </c>
      <c r="F16" s="22">
        <f t="shared" si="2"/>
        <v>7</v>
      </c>
      <c r="G16">
        <f t="shared" si="3"/>
        <v>0</v>
      </c>
      <c r="H16">
        <f t="shared" si="0"/>
        <v>0</v>
      </c>
      <c r="I16">
        <f t="shared" si="0"/>
        <v>0</v>
      </c>
      <c r="J16">
        <f t="shared" si="0"/>
        <v>0</v>
      </c>
      <c r="K16">
        <f t="shared" si="0"/>
        <v>0</v>
      </c>
      <c r="L16">
        <f t="shared" si="0"/>
        <v>0</v>
      </c>
      <c r="M16">
        <f t="shared" si="0"/>
        <v>40</v>
      </c>
      <c r="N16">
        <f t="shared" si="0"/>
        <v>40</v>
      </c>
      <c r="O16">
        <f t="shared" si="0"/>
        <v>40</v>
      </c>
    </row>
    <row r="17" spans="1:15" x14ac:dyDescent="0.3">
      <c r="A17">
        <v>4</v>
      </c>
      <c r="B17" s="4">
        <v>8</v>
      </c>
      <c r="C17">
        <f t="shared" si="1"/>
        <v>11</v>
      </c>
      <c r="F17" s="22">
        <f t="shared" si="2"/>
        <v>8</v>
      </c>
      <c r="G17">
        <f t="shared" si="3"/>
        <v>0</v>
      </c>
      <c r="H17">
        <f t="shared" si="0"/>
        <v>0</v>
      </c>
      <c r="I17">
        <f t="shared" si="0"/>
        <v>0</v>
      </c>
      <c r="J17">
        <f t="shared" si="0"/>
        <v>0</v>
      </c>
      <c r="K17">
        <f t="shared" si="0"/>
        <v>0</v>
      </c>
      <c r="L17">
        <f t="shared" si="0"/>
        <v>0</v>
      </c>
      <c r="M17">
        <f t="shared" si="0"/>
        <v>0</v>
      </c>
      <c r="N17">
        <f t="shared" si="0"/>
        <v>40</v>
      </c>
      <c r="O17">
        <f t="shared" si="0"/>
        <v>40</v>
      </c>
    </row>
    <row r="18" spans="1:15" x14ac:dyDescent="0.3">
      <c r="A18">
        <v>5</v>
      </c>
      <c r="B18" s="4">
        <v>5</v>
      </c>
      <c r="C18">
        <f t="shared" si="1"/>
        <v>6</v>
      </c>
      <c r="F18" s="22">
        <f t="shared" si="2"/>
        <v>5</v>
      </c>
      <c r="G18">
        <f t="shared" si="3"/>
        <v>0</v>
      </c>
      <c r="H18">
        <f t="shared" si="0"/>
        <v>0</v>
      </c>
      <c r="I18">
        <f t="shared" si="0"/>
        <v>0</v>
      </c>
      <c r="J18">
        <f t="shared" si="0"/>
        <v>0</v>
      </c>
      <c r="K18">
        <f t="shared" si="0"/>
        <v>40</v>
      </c>
      <c r="L18">
        <f t="shared" si="0"/>
        <v>40</v>
      </c>
      <c r="M18">
        <f t="shared" si="0"/>
        <v>0</v>
      </c>
      <c r="N18">
        <f t="shared" si="0"/>
        <v>0</v>
      </c>
      <c r="O18">
        <f t="shared" si="0"/>
        <v>0</v>
      </c>
    </row>
    <row r="19" spans="1:15" x14ac:dyDescent="0.3">
      <c r="A19">
        <v>6</v>
      </c>
      <c r="B19" s="4">
        <v>5</v>
      </c>
      <c r="C19">
        <f t="shared" si="1"/>
        <v>7</v>
      </c>
      <c r="F19" s="22">
        <f t="shared" si="2"/>
        <v>5</v>
      </c>
      <c r="G19">
        <f t="shared" si="3"/>
        <v>0</v>
      </c>
      <c r="H19">
        <f t="shared" si="0"/>
        <v>0</v>
      </c>
      <c r="I19">
        <f t="shared" si="0"/>
        <v>0</v>
      </c>
      <c r="J19">
        <f t="shared" si="0"/>
        <v>0</v>
      </c>
      <c r="K19">
        <f t="shared" si="0"/>
        <v>40</v>
      </c>
      <c r="L19">
        <f t="shared" si="0"/>
        <v>40</v>
      </c>
      <c r="M19">
        <f t="shared" si="0"/>
        <v>40</v>
      </c>
      <c r="N19">
        <f t="shared" si="0"/>
        <v>0</v>
      </c>
      <c r="O19">
        <f t="shared" si="0"/>
        <v>0</v>
      </c>
    </row>
    <row r="20" spans="1:15" x14ac:dyDescent="0.3">
      <c r="A20">
        <v>7</v>
      </c>
      <c r="B20" s="4">
        <v>3</v>
      </c>
      <c r="C20">
        <f t="shared" si="1"/>
        <v>4</v>
      </c>
      <c r="F20" s="22">
        <f t="shared" si="2"/>
        <v>3</v>
      </c>
      <c r="G20">
        <f t="shared" si="3"/>
        <v>0</v>
      </c>
      <c r="H20">
        <f t="shared" si="0"/>
        <v>0</v>
      </c>
      <c r="I20">
        <f t="shared" si="0"/>
        <v>40</v>
      </c>
      <c r="J20">
        <f t="shared" si="0"/>
        <v>40</v>
      </c>
      <c r="K20">
        <f t="shared" si="0"/>
        <v>0</v>
      </c>
      <c r="L20">
        <f t="shared" si="0"/>
        <v>0</v>
      </c>
      <c r="M20">
        <f t="shared" si="0"/>
        <v>0</v>
      </c>
      <c r="N20">
        <f t="shared" si="0"/>
        <v>0</v>
      </c>
      <c r="O20">
        <f t="shared" si="0"/>
        <v>0</v>
      </c>
    </row>
    <row r="21" spans="1:15" x14ac:dyDescent="0.3">
      <c r="A21">
        <v>8</v>
      </c>
      <c r="B21" s="4">
        <v>8</v>
      </c>
      <c r="C21">
        <f t="shared" si="1"/>
        <v>12</v>
      </c>
      <c r="F21" s="22">
        <f t="shared" si="2"/>
        <v>8</v>
      </c>
      <c r="G21">
        <f t="shared" si="3"/>
        <v>0</v>
      </c>
      <c r="H21">
        <f t="shared" si="0"/>
        <v>0</v>
      </c>
      <c r="I21">
        <f t="shared" si="0"/>
        <v>0</v>
      </c>
      <c r="J21">
        <f t="shared" si="0"/>
        <v>0</v>
      </c>
      <c r="K21">
        <f t="shared" si="0"/>
        <v>0</v>
      </c>
      <c r="L21">
        <f t="shared" si="0"/>
        <v>0</v>
      </c>
      <c r="M21">
        <f t="shared" si="0"/>
        <v>0</v>
      </c>
      <c r="N21">
        <f t="shared" si="0"/>
        <v>40</v>
      </c>
      <c r="O21">
        <f t="shared" si="0"/>
        <v>40</v>
      </c>
    </row>
    <row r="22" spans="1:15" x14ac:dyDescent="0.3">
      <c r="A22">
        <v>9</v>
      </c>
      <c r="B22" s="4">
        <v>2</v>
      </c>
      <c r="C22">
        <f t="shared" si="1"/>
        <v>5</v>
      </c>
      <c r="F22" s="22">
        <f t="shared" si="2"/>
        <v>2</v>
      </c>
      <c r="G22">
        <f t="shared" si="3"/>
        <v>0</v>
      </c>
      <c r="H22">
        <f t="shared" si="0"/>
        <v>40</v>
      </c>
      <c r="I22">
        <f t="shared" si="0"/>
        <v>40</v>
      </c>
      <c r="J22">
        <f t="shared" si="0"/>
        <v>40</v>
      </c>
      <c r="K22">
        <f t="shared" si="0"/>
        <v>40</v>
      </c>
      <c r="L22">
        <f t="shared" si="0"/>
        <v>0</v>
      </c>
      <c r="M22">
        <f t="shared" si="0"/>
        <v>0</v>
      </c>
      <c r="N22">
        <f t="shared" si="0"/>
        <v>0</v>
      </c>
      <c r="O22">
        <f t="shared" si="0"/>
        <v>0</v>
      </c>
    </row>
    <row r="23" spans="1:15" x14ac:dyDescent="0.3">
      <c r="F23" s="2" t="s">
        <v>65</v>
      </c>
      <c r="G23">
        <f>SUM(G14:G22)</f>
        <v>40</v>
      </c>
      <c r="H23">
        <f t="shared" ref="H23:O23" si="4">SUM(H14:H22)</f>
        <v>80</v>
      </c>
      <c r="I23">
        <f t="shared" si="4"/>
        <v>120</v>
      </c>
      <c r="J23">
        <f t="shared" si="4"/>
        <v>80</v>
      </c>
      <c r="K23">
        <f t="shared" si="4"/>
        <v>160</v>
      </c>
      <c r="L23">
        <f t="shared" si="4"/>
        <v>120</v>
      </c>
      <c r="M23">
        <f t="shared" si="4"/>
        <v>120</v>
      </c>
      <c r="N23">
        <f t="shared" si="4"/>
        <v>160</v>
      </c>
      <c r="O23">
        <f t="shared" si="4"/>
        <v>160</v>
      </c>
    </row>
    <row r="24" spans="1:15" x14ac:dyDescent="0.3">
      <c r="F24" s="2" t="s">
        <v>66</v>
      </c>
      <c r="G24">
        <f>MAX(G23-$I$2,0)</f>
        <v>0</v>
      </c>
      <c r="H24">
        <f t="shared" ref="H24:O24" si="5">MAX(H23-$I$2,0)</f>
        <v>0</v>
      </c>
      <c r="I24">
        <f t="shared" si="5"/>
        <v>0</v>
      </c>
      <c r="J24">
        <f t="shared" si="5"/>
        <v>0</v>
      </c>
      <c r="K24">
        <f t="shared" si="5"/>
        <v>0</v>
      </c>
      <c r="L24">
        <f t="shared" si="5"/>
        <v>0</v>
      </c>
      <c r="M24">
        <f t="shared" si="5"/>
        <v>0</v>
      </c>
      <c r="N24">
        <f t="shared" si="5"/>
        <v>0</v>
      </c>
      <c r="O24">
        <f t="shared" si="5"/>
        <v>0</v>
      </c>
    </row>
    <row r="25" spans="1:15" x14ac:dyDescent="0.3">
      <c r="F25" s="2" t="s">
        <v>67</v>
      </c>
      <c r="G25">
        <f>IF(G24=0,0,IF(G24&lt;=$I$3,$J$3*G24,$I$3*$J$3+$J$4*(G24-$I$4)))</f>
        <v>0</v>
      </c>
      <c r="H25">
        <f t="shared" ref="H25:O25" si="6">IF(H24=0,0,IF(H24&lt;=$I$3,$J$3*H24,$I$3*$J$3+$J$4*(H24-$I$4)))</f>
        <v>0</v>
      </c>
      <c r="I25">
        <f t="shared" si="6"/>
        <v>0</v>
      </c>
      <c r="J25">
        <f t="shared" si="6"/>
        <v>0</v>
      </c>
      <c r="K25">
        <f t="shared" si="6"/>
        <v>0</v>
      </c>
      <c r="L25">
        <f t="shared" si="6"/>
        <v>0</v>
      </c>
      <c r="M25">
        <f t="shared" si="6"/>
        <v>0</v>
      </c>
      <c r="N25">
        <f t="shared" si="6"/>
        <v>0</v>
      </c>
      <c r="O25">
        <f t="shared" si="6"/>
        <v>0</v>
      </c>
    </row>
    <row r="26" spans="1:15" x14ac:dyDescent="0.3">
      <c r="F26" s="2" t="s">
        <v>68</v>
      </c>
      <c r="G26" s="7">
        <f>SUM(G25:O25)+100000*SUM(D14:D22)</f>
        <v>0</v>
      </c>
      <c r="H26" s="7" t="s">
        <v>31</v>
      </c>
    </row>
  </sheetData>
  <mergeCells count="1">
    <mergeCell ref="A1:C1"/>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376767-BB4B-40F8-A6B0-8B80B7C6424C}">
  <sheetPr>
    <tabColor theme="9"/>
  </sheetPr>
  <dimension ref="A1:O26"/>
  <sheetViews>
    <sheetView tabSelected="1" workbookViewId="0">
      <selection activeCell="S23" sqref="S23"/>
    </sheetView>
  </sheetViews>
  <sheetFormatPr defaultRowHeight="14.4" x14ac:dyDescent="0.3"/>
  <cols>
    <col min="5" max="5" width="18.44140625" bestFit="1" customWidth="1"/>
    <col min="6" max="6" width="13.88671875" bestFit="1" customWidth="1"/>
    <col min="7" max="7" width="13.5546875" bestFit="1" customWidth="1"/>
    <col min="8" max="8" width="31.109375" bestFit="1" customWidth="1"/>
    <col min="9" max="9" width="14.5546875" bestFit="1" customWidth="1"/>
    <col min="10" max="10" width="12.21875" bestFit="1" customWidth="1"/>
  </cols>
  <sheetData>
    <row r="1" spans="1:15" x14ac:dyDescent="0.3">
      <c r="A1" s="23" t="s">
        <v>52</v>
      </c>
      <c r="B1" s="23"/>
      <c r="C1" s="23"/>
      <c r="E1" s="2" t="s">
        <v>56</v>
      </c>
      <c r="F1" s="2" t="s">
        <v>54</v>
      </c>
      <c r="G1" s="2" t="s">
        <v>69</v>
      </c>
      <c r="I1" s="2" t="s">
        <v>57</v>
      </c>
      <c r="J1" s="2" t="s">
        <v>58</v>
      </c>
    </row>
    <row r="2" spans="1:15" x14ac:dyDescent="0.3">
      <c r="A2" s="2" t="s">
        <v>53</v>
      </c>
      <c r="B2" s="2" t="s">
        <v>54</v>
      </c>
      <c r="C2" s="2" t="s">
        <v>55</v>
      </c>
      <c r="E2">
        <v>40</v>
      </c>
      <c r="F2">
        <v>8</v>
      </c>
      <c r="G2">
        <f>500*7</f>
        <v>3500</v>
      </c>
      <c r="H2" s="2" t="s">
        <v>59</v>
      </c>
      <c r="I2">
        <v>160</v>
      </c>
    </row>
    <row r="3" spans="1:15" x14ac:dyDescent="0.3">
      <c r="A3">
        <v>1</v>
      </c>
      <c r="B3">
        <v>3</v>
      </c>
      <c r="C3">
        <v>6</v>
      </c>
      <c r="H3" s="2" t="s">
        <v>60</v>
      </c>
      <c r="I3">
        <v>40</v>
      </c>
      <c r="J3">
        <v>18</v>
      </c>
    </row>
    <row r="4" spans="1:15" x14ac:dyDescent="0.3">
      <c r="A4">
        <v>2</v>
      </c>
      <c r="B4">
        <v>5</v>
      </c>
      <c r="C4">
        <v>5</v>
      </c>
      <c r="H4" s="2" t="s">
        <v>61</v>
      </c>
      <c r="I4">
        <v>40</v>
      </c>
      <c r="J4">
        <v>22</v>
      </c>
    </row>
    <row r="5" spans="1:15" x14ac:dyDescent="0.3">
      <c r="A5">
        <v>3</v>
      </c>
      <c r="B5">
        <v>4</v>
      </c>
      <c r="C5">
        <v>4</v>
      </c>
    </row>
    <row r="6" spans="1:15" x14ac:dyDescent="0.3">
      <c r="A6">
        <v>4</v>
      </c>
      <c r="B6">
        <v>4</v>
      </c>
      <c r="C6">
        <v>5</v>
      </c>
    </row>
    <row r="7" spans="1:15" x14ac:dyDescent="0.3">
      <c r="A7">
        <v>5</v>
      </c>
      <c r="B7">
        <v>2</v>
      </c>
      <c r="C7">
        <v>4</v>
      </c>
    </row>
    <row r="8" spans="1:15" x14ac:dyDescent="0.3">
      <c r="A8">
        <v>6</v>
      </c>
      <c r="B8">
        <v>3</v>
      </c>
      <c r="C8">
        <v>4</v>
      </c>
    </row>
    <row r="9" spans="1:15" x14ac:dyDescent="0.3">
      <c r="A9">
        <v>7</v>
      </c>
      <c r="B9">
        <v>2</v>
      </c>
      <c r="C9">
        <v>4</v>
      </c>
    </row>
    <row r="10" spans="1:15" x14ac:dyDescent="0.3">
      <c r="A10">
        <v>8</v>
      </c>
      <c r="B10">
        <v>5</v>
      </c>
      <c r="C10">
        <v>5</v>
      </c>
    </row>
    <row r="11" spans="1:15" x14ac:dyDescent="0.3">
      <c r="A11">
        <v>9</v>
      </c>
      <c r="B11">
        <v>4</v>
      </c>
      <c r="C11">
        <v>7</v>
      </c>
    </row>
    <row r="13" spans="1:15" x14ac:dyDescent="0.3">
      <c r="A13" s="2" t="s">
        <v>53</v>
      </c>
      <c r="B13" s="2" t="s">
        <v>62</v>
      </c>
      <c r="C13" s="2" t="s">
        <v>63</v>
      </c>
      <c r="D13" s="2" t="s">
        <v>64</v>
      </c>
      <c r="F13" s="2" t="s">
        <v>70</v>
      </c>
      <c r="G13">
        <v>1</v>
      </c>
      <c r="H13">
        <v>2</v>
      </c>
      <c r="I13">
        <v>3</v>
      </c>
      <c r="J13">
        <v>4</v>
      </c>
      <c r="K13">
        <v>5</v>
      </c>
      <c r="L13">
        <v>6</v>
      </c>
      <c r="M13">
        <v>7</v>
      </c>
      <c r="N13">
        <v>8</v>
      </c>
      <c r="O13">
        <v>9</v>
      </c>
    </row>
    <row r="14" spans="1:15" x14ac:dyDescent="0.3">
      <c r="A14">
        <v>1</v>
      </c>
      <c r="B14" s="4">
        <v>4</v>
      </c>
      <c r="C14">
        <f>B14+B3-1</f>
        <v>6</v>
      </c>
      <c r="D14">
        <f>MAX(C14-C3,0)</f>
        <v>0</v>
      </c>
      <c r="F14">
        <f>B14</f>
        <v>4</v>
      </c>
      <c r="G14">
        <f>IF(AND(G$13&gt;=$B14,G$13&lt;=$C14),($E$2),0)</f>
        <v>0</v>
      </c>
      <c r="H14">
        <f t="shared" ref="H14:O22" si="0">IF(AND(H$13&gt;=$B14,H$13&lt;=$C14),($E$2),0)</f>
        <v>0</v>
      </c>
      <c r="I14">
        <f t="shared" si="0"/>
        <v>0</v>
      </c>
      <c r="J14">
        <f t="shared" si="0"/>
        <v>40</v>
      </c>
      <c r="K14">
        <f t="shared" si="0"/>
        <v>40</v>
      </c>
      <c r="L14">
        <f t="shared" si="0"/>
        <v>40</v>
      </c>
      <c r="M14">
        <f t="shared" si="0"/>
        <v>0</v>
      </c>
      <c r="N14">
        <f t="shared" si="0"/>
        <v>0</v>
      </c>
      <c r="O14">
        <f t="shared" si="0"/>
        <v>0</v>
      </c>
    </row>
    <row r="15" spans="1:15" x14ac:dyDescent="0.3">
      <c r="A15">
        <v>2</v>
      </c>
      <c r="B15" s="4">
        <v>1</v>
      </c>
      <c r="C15">
        <f t="shared" ref="C15:C22" si="1">B15+B4-1</f>
        <v>5</v>
      </c>
      <c r="D15">
        <f t="shared" ref="D15:D22" si="2">MAX(C15-C4,0)</f>
        <v>0</v>
      </c>
      <c r="F15">
        <f t="shared" ref="F15:F22" si="3">B15</f>
        <v>1</v>
      </c>
      <c r="G15">
        <f t="shared" ref="G15:G22" si="4">IF(AND(G$13&gt;=$B15,G$13&lt;=$C15),($E$2),0)</f>
        <v>40</v>
      </c>
      <c r="H15">
        <f t="shared" si="0"/>
        <v>40</v>
      </c>
      <c r="I15">
        <f t="shared" si="0"/>
        <v>40</v>
      </c>
      <c r="J15">
        <f t="shared" si="0"/>
        <v>40</v>
      </c>
      <c r="K15">
        <f t="shared" si="0"/>
        <v>40</v>
      </c>
      <c r="L15">
        <f t="shared" si="0"/>
        <v>0</v>
      </c>
      <c r="M15">
        <f t="shared" si="0"/>
        <v>0</v>
      </c>
      <c r="N15">
        <f t="shared" si="0"/>
        <v>0</v>
      </c>
      <c r="O15">
        <f t="shared" si="0"/>
        <v>0</v>
      </c>
    </row>
    <row r="16" spans="1:15" x14ac:dyDescent="0.3">
      <c r="A16">
        <v>3</v>
      </c>
      <c r="B16" s="4">
        <v>1</v>
      </c>
      <c r="C16">
        <f t="shared" si="1"/>
        <v>4</v>
      </c>
      <c r="D16">
        <f t="shared" si="2"/>
        <v>0</v>
      </c>
      <c r="F16">
        <f t="shared" si="3"/>
        <v>1</v>
      </c>
      <c r="G16">
        <f t="shared" si="4"/>
        <v>40</v>
      </c>
      <c r="H16">
        <f t="shared" si="0"/>
        <v>40</v>
      </c>
      <c r="I16">
        <f t="shared" si="0"/>
        <v>40</v>
      </c>
      <c r="J16">
        <f t="shared" si="0"/>
        <v>40</v>
      </c>
      <c r="K16">
        <f t="shared" si="0"/>
        <v>0</v>
      </c>
      <c r="L16">
        <f t="shared" si="0"/>
        <v>0</v>
      </c>
      <c r="M16">
        <f t="shared" si="0"/>
        <v>0</v>
      </c>
      <c r="N16">
        <f t="shared" si="0"/>
        <v>0</v>
      </c>
      <c r="O16">
        <f t="shared" si="0"/>
        <v>0</v>
      </c>
    </row>
    <row r="17" spans="1:15" x14ac:dyDescent="0.3">
      <c r="A17">
        <v>4</v>
      </c>
      <c r="B17" s="4">
        <v>2</v>
      </c>
      <c r="C17">
        <f t="shared" si="1"/>
        <v>5</v>
      </c>
      <c r="D17">
        <f t="shared" si="2"/>
        <v>0</v>
      </c>
      <c r="F17">
        <f t="shared" si="3"/>
        <v>2</v>
      </c>
      <c r="G17">
        <f t="shared" si="4"/>
        <v>0</v>
      </c>
      <c r="H17">
        <f t="shared" si="0"/>
        <v>40</v>
      </c>
      <c r="I17">
        <f t="shared" si="0"/>
        <v>40</v>
      </c>
      <c r="J17">
        <f t="shared" si="0"/>
        <v>40</v>
      </c>
      <c r="K17">
        <f t="shared" si="0"/>
        <v>40</v>
      </c>
      <c r="L17">
        <f t="shared" si="0"/>
        <v>0</v>
      </c>
      <c r="M17">
        <f t="shared" si="0"/>
        <v>0</v>
      </c>
      <c r="N17">
        <f t="shared" si="0"/>
        <v>0</v>
      </c>
      <c r="O17">
        <f t="shared" si="0"/>
        <v>0</v>
      </c>
    </row>
    <row r="18" spans="1:15" x14ac:dyDescent="0.3">
      <c r="A18">
        <v>5</v>
      </c>
      <c r="B18" s="4">
        <v>1</v>
      </c>
      <c r="C18">
        <f t="shared" si="1"/>
        <v>2</v>
      </c>
      <c r="D18">
        <f t="shared" si="2"/>
        <v>0</v>
      </c>
      <c r="F18">
        <f t="shared" si="3"/>
        <v>1</v>
      </c>
      <c r="G18">
        <f t="shared" si="4"/>
        <v>40</v>
      </c>
      <c r="H18">
        <f t="shared" si="0"/>
        <v>40</v>
      </c>
      <c r="I18">
        <f t="shared" si="0"/>
        <v>0</v>
      </c>
      <c r="J18">
        <f t="shared" si="0"/>
        <v>0</v>
      </c>
      <c r="K18">
        <f t="shared" si="0"/>
        <v>0</v>
      </c>
      <c r="L18">
        <f t="shared" si="0"/>
        <v>0</v>
      </c>
      <c r="M18">
        <f t="shared" si="0"/>
        <v>0</v>
      </c>
      <c r="N18">
        <f t="shared" si="0"/>
        <v>0</v>
      </c>
      <c r="O18">
        <f t="shared" si="0"/>
        <v>0</v>
      </c>
    </row>
    <row r="19" spans="1:15" x14ac:dyDescent="0.3">
      <c r="A19">
        <v>6</v>
      </c>
      <c r="B19" s="4">
        <v>1</v>
      </c>
      <c r="C19">
        <f t="shared" si="1"/>
        <v>3</v>
      </c>
      <c r="D19">
        <f t="shared" si="2"/>
        <v>0</v>
      </c>
      <c r="F19">
        <f t="shared" si="3"/>
        <v>1</v>
      </c>
      <c r="G19">
        <f t="shared" si="4"/>
        <v>40</v>
      </c>
      <c r="H19">
        <f t="shared" si="0"/>
        <v>40</v>
      </c>
      <c r="I19">
        <f t="shared" si="0"/>
        <v>40</v>
      </c>
      <c r="J19">
        <f t="shared" si="0"/>
        <v>0</v>
      </c>
      <c r="K19">
        <f t="shared" si="0"/>
        <v>0</v>
      </c>
      <c r="L19">
        <f t="shared" si="0"/>
        <v>0</v>
      </c>
      <c r="M19">
        <f t="shared" si="0"/>
        <v>0</v>
      </c>
      <c r="N19">
        <f t="shared" si="0"/>
        <v>0</v>
      </c>
      <c r="O19">
        <f t="shared" si="0"/>
        <v>0</v>
      </c>
    </row>
    <row r="20" spans="1:15" x14ac:dyDescent="0.3">
      <c r="A20">
        <v>7</v>
      </c>
      <c r="B20" s="4">
        <v>1</v>
      </c>
      <c r="C20">
        <f t="shared" si="1"/>
        <v>2</v>
      </c>
      <c r="D20">
        <f t="shared" si="2"/>
        <v>0</v>
      </c>
      <c r="F20">
        <f t="shared" si="3"/>
        <v>1</v>
      </c>
      <c r="G20">
        <f t="shared" si="4"/>
        <v>40</v>
      </c>
      <c r="H20">
        <f t="shared" si="0"/>
        <v>40</v>
      </c>
      <c r="I20">
        <f t="shared" si="0"/>
        <v>0</v>
      </c>
      <c r="J20">
        <f t="shared" si="0"/>
        <v>0</v>
      </c>
      <c r="K20">
        <f t="shared" si="0"/>
        <v>0</v>
      </c>
      <c r="L20">
        <f t="shared" si="0"/>
        <v>0</v>
      </c>
      <c r="M20">
        <f t="shared" si="0"/>
        <v>0</v>
      </c>
      <c r="N20">
        <f t="shared" si="0"/>
        <v>0</v>
      </c>
      <c r="O20">
        <f t="shared" si="0"/>
        <v>0</v>
      </c>
    </row>
    <row r="21" spans="1:15" x14ac:dyDescent="0.3">
      <c r="A21">
        <v>8</v>
      </c>
      <c r="B21" s="4">
        <v>1</v>
      </c>
      <c r="C21">
        <f t="shared" si="1"/>
        <v>5</v>
      </c>
      <c r="D21">
        <f t="shared" si="2"/>
        <v>0</v>
      </c>
      <c r="F21">
        <f t="shared" si="3"/>
        <v>1</v>
      </c>
      <c r="G21">
        <f t="shared" si="4"/>
        <v>40</v>
      </c>
      <c r="H21">
        <f t="shared" si="0"/>
        <v>40</v>
      </c>
      <c r="I21">
        <f t="shared" si="0"/>
        <v>40</v>
      </c>
      <c r="J21">
        <f t="shared" si="0"/>
        <v>40</v>
      </c>
      <c r="K21">
        <f t="shared" si="0"/>
        <v>40</v>
      </c>
      <c r="L21">
        <f t="shared" si="0"/>
        <v>0</v>
      </c>
      <c r="M21">
        <f t="shared" si="0"/>
        <v>0</v>
      </c>
      <c r="N21">
        <f t="shared" si="0"/>
        <v>0</v>
      </c>
      <c r="O21">
        <f t="shared" si="0"/>
        <v>0</v>
      </c>
    </row>
    <row r="22" spans="1:15" x14ac:dyDescent="0.3">
      <c r="A22">
        <v>9</v>
      </c>
      <c r="B22" s="4">
        <v>4</v>
      </c>
      <c r="C22">
        <f t="shared" si="1"/>
        <v>7</v>
      </c>
      <c r="D22">
        <f t="shared" si="2"/>
        <v>0</v>
      </c>
      <c r="F22">
        <f t="shared" si="3"/>
        <v>4</v>
      </c>
      <c r="G22">
        <f t="shared" si="4"/>
        <v>0</v>
      </c>
      <c r="H22">
        <f t="shared" si="0"/>
        <v>0</v>
      </c>
      <c r="I22">
        <f t="shared" si="0"/>
        <v>0</v>
      </c>
      <c r="J22">
        <f t="shared" si="0"/>
        <v>40</v>
      </c>
      <c r="K22">
        <f t="shared" si="0"/>
        <v>40</v>
      </c>
      <c r="L22">
        <f t="shared" si="0"/>
        <v>40</v>
      </c>
      <c r="M22">
        <f t="shared" si="0"/>
        <v>40</v>
      </c>
      <c r="N22">
        <f t="shared" si="0"/>
        <v>0</v>
      </c>
      <c r="O22">
        <f t="shared" si="0"/>
        <v>0</v>
      </c>
    </row>
    <row r="23" spans="1:15" x14ac:dyDescent="0.3">
      <c r="F23" s="2" t="s">
        <v>65</v>
      </c>
      <c r="G23">
        <f>SUM(G14:G22)</f>
        <v>240</v>
      </c>
      <c r="H23">
        <f t="shared" ref="H23:O23" si="5">SUM(H14:H22)</f>
        <v>280</v>
      </c>
      <c r="I23">
        <f t="shared" si="5"/>
        <v>200</v>
      </c>
      <c r="J23">
        <f t="shared" si="5"/>
        <v>240</v>
      </c>
      <c r="K23">
        <f t="shared" si="5"/>
        <v>200</v>
      </c>
      <c r="L23">
        <f t="shared" si="5"/>
        <v>80</v>
      </c>
      <c r="M23">
        <f t="shared" si="5"/>
        <v>40</v>
      </c>
      <c r="N23">
        <f t="shared" si="5"/>
        <v>0</v>
      </c>
      <c r="O23">
        <f t="shared" si="5"/>
        <v>0</v>
      </c>
    </row>
    <row r="24" spans="1:15" x14ac:dyDescent="0.3">
      <c r="F24" s="2" t="s">
        <v>66</v>
      </c>
      <c r="G24">
        <f>MAX(G23-$I$2,0)</f>
        <v>80</v>
      </c>
      <c r="H24">
        <f t="shared" ref="H24:O24" si="6">MAX(H23-$I$2,0)</f>
        <v>120</v>
      </c>
      <c r="I24">
        <f t="shared" si="6"/>
        <v>40</v>
      </c>
      <c r="J24">
        <f t="shared" si="6"/>
        <v>80</v>
      </c>
      <c r="K24">
        <f t="shared" si="6"/>
        <v>40</v>
      </c>
      <c r="L24">
        <f t="shared" si="6"/>
        <v>0</v>
      </c>
      <c r="M24">
        <f t="shared" si="6"/>
        <v>0</v>
      </c>
      <c r="N24">
        <f t="shared" si="6"/>
        <v>0</v>
      </c>
      <c r="O24">
        <f t="shared" si="6"/>
        <v>0</v>
      </c>
    </row>
    <row r="25" spans="1:15" x14ac:dyDescent="0.3">
      <c r="F25" s="2" t="s">
        <v>67</v>
      </c>
      <c r="G25">
        <f>IF(G24=0,0,IF(G24&lt;=$I$3,$J$3*G24,$I$3*$J$3+$J$4*(G24-$I$4)))</f>
        <v>1600</v>
      </c>
      <c r="H25">
        <f t="shared" ref="H25:O25" si="7">IF(H24=0,0,IF(H24&lt;=$I$3,$J$3*H24,$I$3*$J$3+$J$4*(H24-$I$4)))</f>
        <v>2480</v>
      </c>
      <c r="I25">
        <f t="shared" si="7"/>
        <v>720</v>
      </c>
      <c r="J25">
        <f t="shared" si="7"/>
        <v>1600</v>
      </c>
      <c r="K25">
        <f t="shared" si="7"/>
        <v>720</v>
      </c>
      <c r="L25">
        <f t="shared" si="7"/>
        <v>0</v>
      </c>
      <c r="M25">
        <f t="shared" si="7"/>
        <v>0</v>
      </c>
      <c r="N25">
        <f t="shared" si="7"/>
        <v>0</v>
      </c>
      <c r="O25">
        <f t="shared" si="7"/>
        <v>0</v>
      </c>
    </row>
    <row r="26" spans="1:15" x14ac:dyDescent="0.3">
      <c r="F26" s="2" t="s">
        <v>68</v>
      </c>
      <c r="G26" s="7">
        <f>SUM(G25:O25)+G2*SUM(D14:D22)</f>
        <v>7120</v>
      </c>
      <c r="H26" s="7" t="s">
        <v>31</v>
      </c>
    </row>
  </sheetData>
  <mergeCells count="1">
    <mergeCell ref="A1:C1"/>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7.54</vt:lpstr>
      <vt:lpstr>7.62a</vt:lpstr>
      <vt:lpstr>7.70a</vt:lpstr>
      <vt:lpstr>7.70b</vt:lpstr>
      <vt:lpstr>7.71</vt:lpstr>
      <vt:lpstr>8.21a</vt:lpstr>
      <vt:lpstr>8.21b</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E G</cp:lastModifiedBy>
  <dcterms:created xsi:type="dcterms:W3CDTF">2019-11-12T00:35:04Z</dcterms:created>
  <dcterms:modified xsi:type="dcterms:W3CDTF">2021-07-08T08:10:47Z</dcterms:modified>
</cp:coreProperties>
</file>