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eaglesewu-my.sharepoint.com/personal/eglushchenko_eagles_ewu_edu/Documents/EWU/Portfolio/DSCI/DSCI 445-040 Optimization Via Management/DSCI 445/"/>
    </mc:Choice>
  </mc:AlternateContent>
  <xr:revisionPtr revIDLastSave="4632" documentId="8_{3BADD49F-5355-4FB0-96F8-AFB68A3F7AB2}" xr6:coauthVersionLast="47" xr6:coauthVersionMax="47" xr10:uidLastSave="{2DDC137F-06A1-4D59-AADD-64D48A86E7D6}"/>
  <bookViews>
    <workbookView xWindow="28680" yWindow="-1560" windowWidth="29040" windowHeight="15840" xr2:uid="{CAFCAB01-B66C-4057-B049-E877F6DF2AA7}"/>
  </bookViews>
  <sheets>
    <sheet name="5.43" sheetId="1" r:id="rId1"/>
    <sheet name="5.62" sheetId="2" r:id="rId2"/>
    <sheet name="5.66" sheetId="3" r:id="rId3"/>
    <sheet name="5.71" sheetId="4" r:id="rId4"/>
    <sheet name="5.79" sheetId="5" r:id="rId5"/>
  </sheets>
  <definedNames>
    <definedName name="solver_adj" localSheetId="0" hidden="1">'5.43'!$C$3:$C$16</definedName>
    <definedName name="solver_adj" localSheetId="1" hidden="1">'5.62'!$C$9:$C$27</definedName>
    <definedName name="solver_adj" localSheetId="2" hidden="1">'5.66'!$B$13:$D$19</definedName>
    <definedName name="solver_adj" localSheetId="3" hidden="1">'5.71'!$B$18:$C$29</definedName>
    <definedName name="solver_adj" localSheetId="4" hidden="1">'5.79'!$B$15:$E$17</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0" hidden="1">2</definedName>
    <definedName name="solver_drv" localSheetId="1" hidden="1">1</definedName>
    <definedName name="solver_drv" localSheetId="2" hidden="1">2</definedName>
    <definedName name="solver_drv" localSheetId="3" hidden="1">2</definedName>
    <definedName name="solver_drv" localSheetId="4" hidden="1">1</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hs1" localSheetId="0" hidden="1">'5.43'!$K$3:$K$10</definedName>
    <definedName name="solver_lhs1" localSheetId="1" hidden="1">'5.62'!$F$10:$F$17</definedName>
    <definedName name="solver_lhs1" localSheetId="2" hidden="1">'5.66'!$B$20:$D$20</definedName>
    <definedName name="solver_lhs1" localSheetId="3" hidden="1">'5.71'!$B$30:$C$30</definedName>
    <definedName name="solver_lhs1" localSheetId="4" hidden="1">'5.79'!$B$18:$E$18</definedName>
    <definedName name="solver_lhs2" localSheetId="1" hidden="1">'5.62'!$F$20:$F$25</definedName>
    <definedName name="solver_lhs2" localSheetId="2" hidden="1">'5.66'!$E$13:$E$19</definedName>
    <definedName name="solver_lhs2" localSheetId="3" hidden="1">'5.71'!$D$18:$D$29</definedName>
    <definedName name="solver_lhs2" localSheetId="4" hidden="1">'5.79'!$B$19:$E$19</definedName>
    <definedName name="solver_lhs3" localSheetId="4" hidden="1">'5.79'!$J$3:$J$6</definedName>
    <definedName name="solver_lhs4" localSheetId="4" hidden="1">'5.79'!$J$9:$J$12</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0" hidden="1">1</definedName>
    <definedName name="solver_num" localSheetId="1" hidden="1">2</definedName>
    <definedName name="solver_num" localSheetId="2" hidden="1">2</definedName>
    <definedName name="solver_num" localSheetId="3" hidden="1">2</definedName>
    <definedName name="solver_num" localSheetId="4" hidden="1">4</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0" hidden="1">'5.43'!$D$17</definedName>
    <definedName name="solver_opt" localSheetId="1" hidden="1">'5.62'!$C$28</definedName>
    <definedName name="solver_opt" localSheetId="2" hidden="1">'5.66'!$B$31</definedName>
    <definedName name="solver_opt" localSheetId="3" hidden="1">'5.71'!$B$33</definedName>
    <definedName name="solver_opt" localSheetId="4" hidden="1">'5.79'!$B$21</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0" hidden="1">2</definedName>
    <definedName name="solver_rbv" localSheetId="1" hidden="1">1</definedName>
    <definedName name="solver_rbv" localSheetId="2" hidden="1">2</definedName>
    <definedName name="solver_rbv" localSheetId="3" hidden="1">2</definedName>
    <definedName name="solver_rbv" localSheetId="4" hidden="1">1</definedName>
    <definedName name="solver_rel1" localSheetId="0" hidden="1">2</definedName>
    <definedName name="solver_rel1" localSheetId="1" hidden="1">2</definedName>
    <definedName name="solver_rel1" localSheetId="2" hidden="1">2</definedName>
    <definedName name="solver_rel1" localSheetId="3" hidden="1">1</definedName>
    <definedName name="solver_rel1" localSheetId="4" hidden="1">1</definedName>
    <definedName name="solver_rel2" localSheetId="1" hidden="1">1</definedName>
    <definedName name="solver_rel2" localSheetId="2" hidden="1">2</definedName>
    <definedName name="solver_rel2" localSheetId="3" hidden="1">2</definedName>
    <definedName name="solver_rel2" localSheetId="4" hidden="1">3</definedName>
    <definedName name="solver_rel3" localSheetId="4" hidden="1">1</definedName>
    <definedName name="solver_rel4" localSheetId="4" hidden="1">2</definedName>
    <definedName name="solver_rhs1" localSheetId="0" hidden="1">'5.43'!$M$3:$M$10</definedName>
    <definedName name="solver_rhs1" localSheetId="1" hidden="1">'5.62'!$H$10:$H$17</definedName>
    <definedName name="solver_rhs1" localSheetId="2" hidden="1">'5.66'!$B$22:$D$22</definedName>
    <definedName name="solver_rhs1" localSheetId="3" hidden="1">'5.71'!$B$32:$C$32</definedName>
    <definedName name="solver_rhs1" localSheetId="4" hidden="1">'5.79'!$B$19:$E$19</definedName>
    <definedName name="solver_rhs2" localSheetId="1" hidden="1">'5.62'!$H$20:$H$25</definedName>
    <definedName name="solver_rhs2" localSheetId="2" hidden="1">'5.66'!$G$13:$G$19</definedName>
    <definedName name="solver_rhs2" localSheetId="3" hidden="1">'5.71'!$E$18:$E$29</definedName>
    <definedName name="solver_rhs2" localSheetId="4" hidden="1">'5.79'!$B$20:$E$20</definedName>
    <definedName name="solver_rhs3" localSheetId="4" hidden="1">'5.79'!$L$3:$L$6</definedName>
    <definedName name="solver_rhs4" localSheetId="4" hidden="1">'5.79'!$L$9:$L$12</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0" hidden="1">2</definedName>
    <definedName name="solver_scl" localSheetId="1" hidden="1">1</definedName>
    <definedName name="solver_scl" localSheetId="2" hidden="1">2</definedName>
    <definedName name="solver_scl" localSheetId="3" hidden="1">2</definedName>
    <definedName name="solver_scl" localSheetId="4" hidden="1">1</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0" hidden="1">2</definedName>
    <definedName name="solver_typ" localSheetId="1" hidden="1">1</definedName>
    <definedName name="solver_typ" localSheetId="2" hidden="1">2</definedName>
    <definedName name="solver_typ" localSheetId="3" hidden="1">2</definedName>
    <definedName name="solver_typ" localSheetId="4"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5" l="1"/>
  <c r="D19" i="5"/>
  <c r="C19" i="5"/>
  <c r="B19" i="5"/>
  <c r="B18" i="5"/>
  <c r="C18" i="5"/>
  <c r="D18" i="5"/>
  <c r="E18" i="5"/>
  <c r="J10" i="5"/>
  <c r="J11" i="5"/>
  <c r="J12" i="5"/>
  <c r="J9" i="5"/>
  <c r="J4" i="5"/>
  <c r="J5" i="5"/>
  <c r="J6" i="5"/>
  <c r="J3" i="5"/>
  <c r="F3" i="5" l="1"/>
  <c r="F4" i="5"/>
  <c r="F5" i="5"/>
  <c r="F6" i="5"/>
  <c r="F7" i="5"/>
  <c r="F8" i="5"/>
  <c r="F9" i="5"/>
  <c r="F10" i="5"/>
  <c r="F2" i="5"/>
  <c r="F11" i="5" l="1"/>
  <c r="D20" i="3"/>
  <c r="C20" i="3"/>
  <c r="B20" i="3"/>
  <c r="D30" i="3"/>
  <c r="C30" i="3"/>
  <c r="B30" i="3"/>
  <c r="E19" i="3"/>
  <c r="D29" i="3"/>
  <c r="C29" i="3"/>
  <c r="B29" i="3"/>
  <c r="E18" i="3"/>
  <c r="D28" i="3"/>
  <c r="C28" i="3"/>
  <c r="B28" i="3"/>
  <c r="E17" i="3"/>
  <c r="D27" i="3"/>
  <c r="C27" i="3"/>
  <c r="B27" i="3"/>
  <c r="E16" i="3"/>
  <c r="D26" i="3"/>
  <c r="C26" i="3"/>
  <c r="B26" i="3"/>
  <c r="E15" i="3"/>
  <c r="D25" i="3"/>
  <c r="C25" i="3"/>
  <c r="B25" i="3"/>
  <c r="E14" i="3"/>
  <c r="D24" i="3"/>
  <c r="C24" i="3"/>
  <c r="B24" i="3"/>
  <c r="B31" i="3" s="1"/>
  <c r="E13" i="3"/>
  <c r="F16" i="5" l="1"/>
  <c r="F17" i="5"/>
  <c r="F15" i="5"/>
  <c r="B21" i="5" s="1"/>
  <c r="B33" i="4"/>
  <c r="C30" i="4"/>
  <c r="B30" i="4"/>
  <c r="D19" i="4"/>
  <c r="D20" i="4"/>
  <c r="D21" i="4"/>
  <c r="D22" i="4"/>
  <c r="D23" i="4"/>
  <c r="D24" i="4"/>
  <c r="D25" i="4"/>
  <c r="D26" i="4"/>
  <c r="D27" i="4"/>
  <c r="D28" i="4"/>
  <c r="D29" i="4"/>
  <c r="D18" i="4"/>
  <c r="F21" i="2" l="1"/>
  <c r="F22" i="2"/>
  <c r="F23" i="2"/>
  <c r="F24" i="2"/>
  <c r="F25" i="2"/>
  <c r="F20" i="2"/>
  <c r="F16" i="2"/>
  <c r="F17" i="2"/>
  <c r="F11" i="2"/>
  <c r="F12" i="2"/>
  <c r="F13" i="2"/>
  <c r="F14" i="2"/>
  <c r="F15" i="2"/>
  <c r="F10" i="2"/>
  <c r="C28" i="2"/>
  <c r="J4" i="1"/>
  <c r="J5" i="1"/>
  <c r="J6" i="1"/>
  <c r="J7" i="1"/>
  <c r="J8" i="1"/>
  <c r="J9" i="1"/>
  <c r="J10" i="1"/>
  <c r="J3" i="1"/>
  <c r="I4" i="1"/>
  <c r="I5" i="1"/>
  <c r="I6" i="1"/>
  <c r="I7" i="1"/>
  <c r="I8" i="1"/>
  <c r="I9" i="1"/>
  <c r="I10" i="1"/>
  <c r="I3" i="1"/>
  <c r="E4" i="1"/>
  <c r="E5" i="1"/>
  <c r="E6" i="1"/>
  <c r="E7" i="1"/>
  <c r="E8" i="1"/>
  <c r="E9" i="1"/>
  <c r="E10" i="1"/>
  <c r="E11" i="1"/>
  <c r="E12" i="1"/>
  <c r="E13" i="1"/>
  <c r="E14" i="1"/>
  <c r="E15" i="1"/>
  <c r="E16" i="1"/>
  <c r="E3" i="1"/>
  <c r="K10" i="1" l="1"/>
  <c r="K8" i="1"/>
  <c r="K6" i="1"/>
  <c r="K4" i="1"/>
  <c r="K9" i="1"/>
  <c r="K7" i="1"/>
  <c r="K5" i="1"/>
  <c r="K3" i="1"/>
  <c r="D17" i="1"/>
</calcChain>
</file>

<file path=xl/sharedStrings.xml><?xml version="1.0" encoding="utf-8"?>
<sst xmlns="http://schemas.openxmlformats.org/spreadsheetml/2006/main" count="230" uniqueCount="92">
  <si>
    <t>ARCS</t>
  </si>
  <si>
    <t>From</t>
  </si>
  <si>
    <t xml:space="preserve">To </t>
  </si>
  <si>
    <t>New York</t>
  </si>
  <si>
    <t>Cleveland</t>
  </si>
  <si>
    <t>St. Louis</t>
  </si>
  <si>
    <t>Nashville</t>
  </si>
  <si>
    <t>Phoenix</t>
  </si>
  <si>
    <t>Dallas</t>
  </si>
  <si>
    <t>Salt Lake City</t>
  </si>
  <si>
    <t>Los Angeles</t>
  </si>
  <si>
    <t>Unit Cost</t>
  </si>
  <si>
    <t>Total</t>
  </si>
  <si>
    <t># of cars</t>
  </si>
  <si>
    <t>Total Total</t>
  </si>
  <si>
    <t>MIN</t>
  </si>
  <si>
    <t>Nodes</t>
  </si>
  <si>
    <t>City</t>
  </si>
  <si>
    <t>Inflow</t>
  </si>
  <si>
    <t>Outflow</t>
  </si>
  <si>
    <t>Net</t>
  </si>
  <si>
    <t>Supply(-) Or demand(+)</t>
  </si>
  <si>
    <t>=</t>
  </si>
  <si>
    <t>Delko data</t>
  </si>
  <si>
    <t>Job type</t>
  </si>
  <si>
    <t>People required</t>
  </si>
  <si>
    <t>Person type</t>
  </si>
  <si>
    <t>Jobs qualified for</t>
  </si>
  <si>
    <t>1,3</t>
  </si>
  <si>
    <t>2,3,5</t>
  </si>
  <si>
    <t>3,4</t>
  </si>
  <si>
    <t>2,4</t>
  </si>
  <si>
    <t>1,5,6</t>
  </si>
  <si>
    <t>3,6</t>
  </si>
  <si>
    <t>4,5,6</t>
  </si>
  <si>
    <t>5,6</t>
  </si>
  <si>
    <t>Number available</t>
  </si>
  <si>
    <t>Job Type</t>
  </si>
  <si>
    <t>Person Type</t>
  </si>
  <si>
    <t>Assigned</t>
  </si>
  <si>
    <t>MAX</t>
  </si>
  <si>
    <t>Node</t>
  </si>
  <si>
    <t>EQ</t>
  </si>
  <si>
    <t>Reqiured</t>
  </si>
  <si>
    <t>LE</t>
  </si>
  <si>
    <t>Available</t>
  </si>
  <si>
    <t>Hospital data</t>
  </si>
  <si>
    <t>Travel time per call from each district to each hospital, and calls per hour</t>
  </si>
  <si>
    <t>District</t>
  </si>
  <si>
    <t>Hospital 1</t>
  </si>
  <si>
    <t>Hospital 2</t>
  </si>
  <si>
    <t>Calls/hour</t>
  </si>
  <si>
    <t>Fast Service</t>
  </si>
  <si>
    <t>Slow Service</t>
  </si>
  <si>
    <t>Grand Total</t>
  </si>
  <si>
    <t>Day</t>
  </si>
  <si>
    <t>Fire engine data</t>
  </si>
  <si>
    <t>Travel times to fires</t>
  </si>
  <si>
    <t>Fire 1</t>
  </si>
  <si>
    <t>Fire 2</t>
  </si>
  <si>
    <t>Fire 3</t>
  </si>
  <si>
    <t>Company 1</t>
  </si>
  <si>
    <t>Company 2</t>
  </si>
  <si>
    <t>Company 3</t>
  </si>
  <si>
    <t>Fire</t>
  </si>
  <si>
    <t>Cost</t>
  </si>
  <si>
    <t>Buy New</t>
  </si>
  <si>
    <t>&lt;=</t>
  </si>
  <si>
    <t>Contraint</t>
  </si>
  <si>
    <t>FE 1</t>
  </si>
  <si>
    <t>FE 2</t>
  </si>
  <si>
    <t>FE 3</t>
  </si>
  <si>
    <t>Com</t>
  </si>
  <si>
    <t># E A</t>
  </si>
  <si>
    <t># E Needed</t>
  </si>
  <si>
    <t>6t 11 + 4t 12</t>
  </si>
  <si>
    <t>7t 21 + 3t 22</t>
  </si>
  <si>
    <t>9t 31 + 8t 32 + 5t 33</t>
  </si>
  <si>
    <t>Notes</t>
  </si>
  <si>
    <t>To</t>
  </si>
  <si>
    <t>Number</t>
  </si>
  <si>
    <t>Supplies</t>
  </si>
  <si>
    <t>Demand</t>
  </si>
  <si>
    <t>day 1</t>
  </si>
  <si>
    <t>day 2</t>
  </si>
  <si>
    <t>day 3</t>
  </si>
  <si>
    <t>day 4</t>
  </si>
  <si>
    <t>New</t>
  </si>
  <si>
    <t>Buy</t>
  </si>
  <si>
    <t>FC</t>
  </si>
  <si>
    <t>SC</t>
  </si>
  <si>
    <t>Cost Per Napkin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</si>
</sst>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6">
    <xf numFmtId="0" fontId="0" fillId="0" borderId="0" xfId="0"/>
    <xf numFmtId="0" fontId="0" fillId="3" borderId="1" xfId="0" applyFill="1" applyBorder="1"/>
    <xf numFmtId="0" fontId="1" fillId="2" borderId="0" xfId="1"/>
    <xf numFmtId="0" fontId="0" fillId="0" borderId="2" xfId="0" applyBorder="1"/>
    <xf numFmtId="0" fontId="0" fillId="0" borderId="5" xfId="0" applyBorder="1"/>
    <xf numFmtId="0" fontId="0" fillId="0" borderId="6" xfId="0" applyBorder="1"/>
    <xf numFmtId="0" fontId="0" fillId="0" borderId="7" xfId="0" applyBorder="1"/>
    <xf numFmtId="0" fontId="0" fillId="0" borderId="1" xfId="0" applyBorder="1"/>
    <xf numFmtId="0" fontId="0" fillId="3" borderId="8" xfId="0" applyFill="1" applyBorder="1"/>
    <xf numFmtId="0" fontId="0" fillId="0" borderId="9" xfId="0" applyBorder="1"/>
    <xf numFmtId="0" fontId="0" fillId="0" borderId="10" xfId="0" applyBorder="1"/>
    <xf numFmtId="0" fontId="0" fillId="0" borderId="0" xfId="0" applyBorder="1"/>
    <xf numFmtId="0" fontId="0" fillId="0" borderId="4" xfId="0" applyBorder="1"/>
    <xf numFmtId="0" fontId="0" fillId="0" borderId="11" xfId="0" applyBorder="1"/>
    <xf numFmtId="0" fontId="0" fillId="0" borderId="8" xfId="0" applyBorder="1"/>
    <xf numFmtId="0" fontId="0" fillId="0" borderId="12" xfId="0" applyBorder="1"/>
    <xf numFmtId="0" fontId="0" fillId="0" borderId="13" xfId="0" applyBorder="1"/>
    <xf numFmtId="0" fontId="0" fillId="0" borderId="4" xfId="0" applyBorder="1" applyAlignment="1">
      <alignment horizontal="center"/>
    </xf>
    <xf numFmtId="0" fontId="0" fillId="0" borderId="11"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0" borderId="14" xfId="0" applyBorder="1"/>
    <xf numFmtId="0" fontId="0" fillId="0" borderId="6" xfId="0" applyBorder="1" applyAlignment="1">
      <alignment horizontal="center"/>
    </xf>
    <xf numFmtId="0" fontId="3" fillId="0" borderId="1" xfId="0" applyFont="1" applyBorder="1" applyAlignment="1">
      <alignment horizontal="center"/>
    </xf>
    <xf numFmtId="0" fontId="3" fillId="0" borderId="7" xfId="0" applyFont="1" applyBorder="1" applyAlignment="1">
      <alignment horizontal="center"/>
    </xf>
    <xf numFmtId="0" fontId="3" fillId="0" borderId="1" xfId="0" applyFont="1" applyBorder="1"/>
    <xf numFmtId="0" fontId="3" fillId="0" borderId="4" xfId="0" applyFont="1" applyBorder="1"/>
    <xf numFmtId="0" fontId="3" fillId="0" borderId="11" xfId="0" applyFont="1" applyBorder="1"/>
    <xf numFmtId="0" fontId="3" fillId="0" borderId="8" xfId="0" applyFont="1" applyBorder="1"/>
    <xf numFmtId="0" fontId="3" fillId="0" borderId="6" xfId="0" applyFont="1" applyBorder="1" applyAlignment="1">
      <alignment horizontal="center"/>
    </xf>
    <xf numFmtId="0" fontId="3" fillId="0" borderId="2" xfId="0" applyFont="1" applyBorder="1"/>
    <xf numFmtId="0" fontId="3" fillId="0" borderId="3" xfId="0" applyFont="1" applyBorder="1"/>
    <xf numFmtId="0" fontId="3" fillId="0" borderId="5" xfId="0" applyFont="1" applyBorder="1"/>
    <xf numFmtId="0" fontId="3" fillId="0" borderId="14" xfId="0" applyFont="1" applyBorder="1"/>
    <xf numFmtId="0" fontId="3" fillId="0" borderId="6" xfId="0" applyFont="1" applyBorder="1"/>
    <xf numFmtId="0" fontId="3" fillId="0" borderId="7" xfId="0" applyFont="1" applyBorder="1"/>
    <xf numFmtId="0" fontId="3" fillId="0" borderId="14" xfId="0" applyFont="1" applyBorder="1" applyAlignment="1">
      <alignment horizontal="center"/>
    </xf>
    <xf numFmtId="0" fontId="3" fillId="0" borderId="1" xfId="0" applyFont="1" applyFill="1" applyBorder="1"/>
    <xf numFmtId="0" fontId="3" fillId="0" borderId="1" xfId="0" applyFont="1" applyBorder="1" applyAlignment="1">
      <alignment horizontal="right"/>
    </xf>
    <xf numFmtId="0" fontId="3" fillId="0" borderId="1" xfId="0" applyFont="1" applyBorder="1" applyAlignment="1">
      <alignment horizontal="left" indent="4"/>
    </xf>
    <xf numFmtId="0" fontId="3" fillId="0" borderId="14"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left" indent="4"/>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7</xdr:col>
      <xdr:colOff>11430</xdr:colOff>
      <xdr:row>10</xdr:row>
      <xdr:rowOff>173356</xdr:rowOff>
    </xdr:from>
    <xdr:to>
      <xdr:col>13</xdr:col>
      <xdr:colOff>0</xdr:colOff>
      <xdr:row>17</xdr:row>
      <xdr:rowOff>1</xdr:rowOff>
    </xdr:to>
    <xdr:sp macro="" textlink="">
      <xdr:nvSpPr>
        <xdr:cNvPr id="2" name="TextBox 1">
          <a:extLst>
            <a:ext uri="{FF2B5EF4-FFF2-40B4-BE49-F238E27FC236}">
              <a16:creationId xmlns:a16="http://schemas.microsoft.com/office/drawing/2014/main" id="{0FDC4C35-B822-4DD0-83B0-C0F03BF37321}"/>
            </a:ext>
          </a:extLst>
        </xdr:cNvPr>
        <xdr:cNvSpPr txBox="1"/>
      </xdr:nvSpPr>
      <xdr:spPr>
        <a:xfrm>
          <a:off x="4888230" y="1983106"/>
          <a:ext cx="4293870" cy="10934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 truck must travel from New York to Los Angeles. As shown in Figure 5.44, several routes are available. The number associated with each arc is the number of gallons of fuel required by the truck to traverse the arc. Determine the route from New York to Los Angeles that uses the minimum amount of gas.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xdr:row>
      <xdr:rowOff>0</xdr:rowOff>
    </xdr:from>
    <xdr:to>
      <xdr:col>14</xdr:col>
      <xdr:colOff>9525</xdr:colOff>
      <xdr:row>24</xdr:row>
      <xdr:rowOff>171450</xdr:rowOff>
    </xdr:to>
    <xdr:sp macro="" textlink="">
      <xdr:nvSpPr>
        <xdr:cNvPr id="2" name="TextBox 1">
          <a:extLst>
            <a:ext uri="{FF2B5EF4-FFF2-40B4-BE49-F238E27FC236}">
              <a16:creationId xmlns:a16="http://schemas.microsoft.com/office/drawing/2014/main" id="{44A1E1C9-3F8F-493F-87EB-894E00DCB6C0}"/>
            </a:ext>
          </a:extLst>
        </xdr:cNvPr>
        <xdr:cNvSpPr txBox="1"/>
      </xdr:nvSpPr>
      <xdr:spPr>
        <a:xfrm>
          <a:off x="6743700" y="361950"/>
          <a:ext cx="2447925" cy="415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Delko is considering hiring people for four types of jobs. The company would like to hire the number of people listed in the file P05_62.xlsx for each type of job. Delko can hire eight types of people. Each type is qualified to perform two or more types of jobs, as shown in this same file, along with the number of each type who have applied for jobs. Determine how Delko can maximize the number of employees assigned to suitable jobs, assuming that each person can be assigned to at most one job. (Hint: Set this up as a transportation model where the “supplies” are the applicants.)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1</xdr:row>
      <xdr:rowOff>9525</xdr:rowOff>
    </xdr:from>
    <xdr:to>
      <xdr:col>12</xdr:col>
      <xdr:colOff>9525</xdr:colOff>
      <xdr:row>31</xdr:row>
      <xdr:rowOff>0</xdr:rowOff>
    </xdr:to>
    <xdr:sp macro="" textlink="">
      <xdr:nvSpPr>
        <xdr:cNvPr id="2" name="TextBox 1">
          <a:extLst>
            <a:ext uri="{FF2B5EF4-FFF2-40B4-BE49-F238E27FC236}">
              <a16:creationId xmlns:a16="http://schemas.microsoft.com/office/drawing/2014/main" id="{C7EB7897-F9BF-4B99-B79B-78FEE9D568D6}"/>
            </a:ext>
          </a:extLst>
        </xdr:cNvPr>
        <xdr:cNvSpPr txBox="1"/>
      </xdr:nvSpPr>
      <xdr:spPr>
        <a:xfrm>
          <a:off x="6696075" y="190500"/>
          <a:ext cx="2447925" cy="541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Based on Denardo et al. (1988). Three fires have just broken out in New York. Fires 1 and 2 each require two fire engines, and fire 3 requires three fire engines. The “cost” of responding to each fire depends on the time at which the fire engines arrive. Let t ij be the time in minutes when the engine j arrives at fire i (if it is dispatched to that location). Then the cost of responding to each fire is as follows: fire 1, 6t 11 1 4t 12; fire 2, 7t 21 1 3t 22; fire 3, 9t 31 1 8t 32 1 5t 33. There are three fire companies that can respond to the three fires. Company 1 has three engines available, and companies 2 and 3 each have two engines available. The time (in minutes) it takes an engine to travel from each company to each fire is shown in the file P05_66.xlsx. a. Determine how to minimize the cost associated with assigning the fire engines. (Hint: A network with seven destination nodes is necessary.) b. Would the formulation in part a still be valid if the cost of fire 1 were 4t 11 1 6t 12?</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1</xdr:row>
      <xdr:rowOff>3809</xdr:rowOff>
    </xdr:from>
    <xdr:to>
      <xdr:col>10</xdr:col>
      <xdr:colOff>0</xdr:colOff>
      <xdr:row>33</xdr:row>
      <xdr:rowOff>1904</xdr:rowOff>
    </xdr:to>
    <xdr:sp macro="" textlink="">
      <xdr:nvSpPr>
        <xdr:cNvPr id="2" name="TextBox 1">
          <a:extLst>
            <a:ext uri="{FF2B5EF4-FFF2-40B4-BE49-F238E27FC236}">
              <a16:creationId xmlns:a16="http://schemas.microsoft.com/office/drawing/2014/main" id="{E7E46C63-A99A-4D32-A5CC-BE07D2A12C9D}"/>
            </a:ext>
          </a:extLst>
        </xdr:cNvPr>
        <xdr:cNvSpPr txBox="1"/>
      </xdr:nvSpPr>
      <xdr:spPr>
        <a:xfrm>
          <a:off x="4152900" y="184784"/>
          <a:ext cx="2438400" cy="5789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Bloomington has two hospitals. Hospital 1 has four ambulances, and hospital 2 has two ambulances. Ambulance service is deemed adequate if there is only a 10% chance that no ambulance will be available when an ambulance call is received by a hospital. The average length of an ambulance service call is 20 minutes. Given this information, queueing theory indicates that hospital 1 can be assigned up to 4.9 calls per hour and that hospital 2 can be assigned up to 5.5 calls per hour. Bloomington has been divided into 12 districts. The average number of calls per hour emanating from each district is given in the file P05_71.xlsx. This file also shows the travel time (in minutes) needed to get from each district to each hospital. The objective is to minimize the average travel time needed to respond to a call. Determine the proper assignment of districts to hospitals. (Note: A given district’s calls do not all have to be assigned to the same hospital.)</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714375</xdr:colOff>
      <xdr:row>14</xdr:row>
      <xdr:rowOff>0</xdr:rowOff>
    </xdr:from>
    <xdr:to>
      <xdr:col>14</xdr:col>
      <xdr:colOff>0</xdr:colOff>
      <xdr:row>29</xdr:row>
      <xdr:rowOff>9525</xdr:rowOff>
    </xdr:to>
    <xdr:sp macro="" textlink="">
      <xdr:nvSpPr>
        <xdr:cNvPr id="2" name="TextBox 1">
          <a:extLst>
            <a:ext uri="{FF2B5EF4-FFF2-40B4-BE49-F238E27FC236}">
              <a16:creationId xmlns:a16="http://schemas.microsoft.com/office/drawing/2014/main" id="{8F8E1021-78E7-473F-807E-7D84DE4B5675}"/>
            </a:ext>
          </a:extLst>
        </xdr:cNvPr>
        <xdr:cNvSpPr txBox="1"/>
      </xdr:nvSpPr>
      <xdr:spPr>
        <a:xfrm>
          <a:off x="6219825" y="2533650"/>
          <a:ext cx="3667125" cy="272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Based on Jacobs (1954). The Carter Caterer Company must have the following number of clean napkins available at the beginning of each of the next four days: day 1, 1500; day 2, 1200; day 3, 1800; day 4, 600. After being used, a napkin can be cleaned by one of two methods: fast service or slow service. Fast service costs 50 cents per napkin, and a napkin cleaned via fast service is available for use the day after it is last used. Slow service costs 30 cents per napkin, and these napkins can be reused two days after they are last used. New napkins can be purchased for a cost of 95 cents per napkin. Determine how to minimize the cost of meeting the demand for napkins during the next four days. (Note: There are at least two possible modeling approaches, one network and one nonnetwork. See if you can model it each way.)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C1B94-47F2-48B6-A892-194220806647}">
  <dimension ref="A1:M17"/>
  <sheetViews>
    <sheetView tabSelected="1" zoomScaleNormal="100" workbookViewId="0">
      <selection activeCell="J21" sqref="J21"/>
    </sheetView>
  </sheetViews>
  <sheetFormatPr defaultRowHeight="14.4" x14ac:dyDescent="0.3"/>
  <cols>
    <col min="1" max="1" width="11.77734375" bestFit="1" customWidth="1"/>
    <col min="2" max="2" width="12.44140625" bestFit="1" customWidth="1"/>
    <col min="3" max="3" width="10.33203125" bestFit="1" customWidth="1"/>
    <col min="4" max="4" width="9.88671875" bestFit="1" customWidth="1"/>
    <col min="8" max="8" width="11.77734375" bestFit="1" customWidth="1"/>
    <col min="12" max="12" width="21.6640625" bestFit="1" customWidth="1"/>
    <col min="13" max="13" width="2.6640625" bestFit="1" customWidth="1"/>
  </cols>
  <sheetData>
    <row r="1" spans="1:13" x14ac:dyDescent="0.3">
      <c r="A1" s="40" t="s">
        <v>0</v>
      </c>
      <c r="B1" s="41"/>
      <c r="C1" s="41"/>
      <c r="D1" s="41"/>
      <c r="E1" s="42"/>
      <c r="H1" s="40" t="s">
        <v>16</v>
      </c>
      <c r="I1" s="41"/>
      <c r="J1" s="41"/>
      <c r="K1" s="41"/>
      <c r="L1" s="41"/>
      <c r="M1" s="42"/>
    </row>
    <row r="2" spans="1:13" x14ac:dyDescent="0.3">
      <c r="A2" s="23" t="s">
        <v>1</v>
      </c>
      <c r="B2" s="23" t="s">
        <v>2</v>
      </c>
      <c r="C2" s="23" t="s">
        <v>13</v>
      </c>
      <c r="D2" s="23" t="s">
        <v>11</v>
      </c>
      <c r="E2" s="23" t="s">
        <v>12</v>
      </c>
      <c r="H2" s="23" t="s">
        <v>17</v>
      </c>
      <c r="I2" s="23" t="s">
        <v>18</v>
      </c>
      <c r="J2" s="23" t="s">
        <v>19</v>
      </c>
      <c r="K2" s="23" t="s">
        <v>20</v>
      </c>
      <c r="L2" s="23" t="s">
        <v>21</v>
      </c>
      <c r="M2" s="24"/>
    </row>
    <row r="3" spans="1:13" x14ac:dyDescent="0.3">
      <c r="A3" s="7" t="s">
        <v>3</v>
      </c>
      <c r="B3" s="7" t="s">
        <v>4</v>
      </c>
      <c r="C3" s="1">
        <v>0</v>
      </c>
      <c r="D3" s="7">
        <v>400</v>
      </c>
      <c r="E3" s="7">
        <f>C3*D3</f>
        <v>0</v>
      </c>
      <c r="H3" s="13" t="s">
        <v>3</v>
      </c>
      <c r="I3" s="13">
        <f>SUMIF(B$3:B$16,"="&amp;$H3,$C$3:$C$16)</f>
        <v>0</v>
      </c>
      <c r="J3" s="13">
        <f>SUMIF(A$3:A$16,"="&amp;$H3,$C$3:$C$16)</f>
        <v>1</v>
      </c>
      <c r="K3" s="13">
        <f>I3-J3</f>
        <v>-1</v>
      </c>
      <c r="L3" s="18" t="s">
        <v>22</v>
      </c>
      <c r="M3" s="10">
        <v>-1</v>
      </c>
    </row>
    <row r="4" spans="1:13" x14ac:dyDescent="0.3">
      <c r="A4" s="7" t="s">
        <v>3</v>
      </c>
      <c r="B4" s="7" t="s">
        <v>5</v>
      </c>
      <c r="C4" s="1">
        <v>1</v>
      </c>
      <c r="D4" s="7">
        <v>950</v>
      </c>
      <c r="E4" s="7">
        <f t="shared" ref="E4:E16" si="0">C4*D4</f>
        <v>950</v>
      </c>
      <c r="H4" s="13" t="s">
        <v>4</v>
      </c>
      <c r="I4" s="13">
        <f t="shared" ref="I4:I10" si="1">SUMIF(B$3:B$16,"="&amp;$H4,$C$3:$C$16)</f>
        <v>0</v>
      </c>
      <c r="J4" s="13">
        <f t="shared" ref="J4:J10" si="2">SUMIF(A$3:A$16,"="&amp;$H4,$C$3:$C$16)</f>
        <v>0</v>
      </c>
      <c r="K4" s="13">
        <f t="shared" ref="K4:K10" si="3">I4-J4</f>
        <v>0</v>
      </c>
      <c r="L4" s="18" t="s">
        <v>22</v>
      </c>
      <c r="M4" s="10">
        <v>0</v>
      </c>
    </row>
    <row r="5" spans="1:13" x14ac:dyDescent="0.3">
      <c r="A5" s="7" t="s">
        <v>3</v>
      </c>
      <c r="B5" s="7" t="s">
        <v>6</v>
      </c>
      <c r="C5" s="1">
        <v>0</v>
      </c>
      <c r="D5" s="7">
        <v>800</v>
      </c>
      <c r="E5" s="7">
        <f t="shared" si="0"/>
        <v>0</v>
      </c>
      <c r="H5" s="13" t="s">
        <v>5</v>
      </c>
      <c r="I5" s="13">
        <f t="shared" si="1"/>
        <v>1</v>
      </c>
      <c r="J5" s="13">
        <f t="shared" si="2"/>
        <v>1</v>
      </c>
      <c r="K5" s="13">
        <f t="shared" si="3"/>
        <v>0</v>
      </c>
      <c r="L5" s="18" t="s">
        <v>22</v>
      </c>
      <c r="M5" s="10">
        <v>0</v>
      </c>
    </row>
    <row r="6" spans="1:13" x14ac:dyDescent="0.3">
      <c r="A6" s="7" t="s">
        <v>4</v>
      </c>
      <c r="B6" s="7" t="s">
        <v>7</v>
      </c>
      <c r="C6" s="1">
        <v>0</v>
      </c>
      <c r="D6" s="7">
        <v>1800</v>
      </c>
      <c r="E6" s="7">
        <f t="shared" si="0"/>
        <v>0</v>
      </c>
      <c r="H6" s="13" t="s">
        <v>6</v>
      </c>
      <c r="I6" s="13">
        <f t="shared" si="1"/>
        <v>0</v>
      </c>
      <c r="J6" s="13">
        <f t="shared" si="2"/>
        <v>0</v>
      </c>
      <c r="K6" s="13">
        <f t="shared" si="3"/>
        <v>0</v>
      </c>
      <c r="L6" s="18" t="s">
        <v>22</v>
      </c>
      <c r="M6" s="10">
        <v>0</v>
      </c>
    </row>
    <row r="7" spans="1:13" x14ac:dyDescent="0.3">
      <c r="A7" s="7" t="s">
        <v>4</v>
      </c>
      <c r="B7" s="7" t="s">
        <v>8</v>
      </c>
      <c r="C7" s="1">
        <v>0</v>
      </c>
      <c r="D7" s="7">
        <v>900</v>
      </c>
      <c r="E7" s="7">
        <f t="shared" si="0"/>
        <v>0</v>
      </c>
      <c r="H7" s="13" t="s">
        <v>7</v>
      </c>
      <c r="I7" s="13">
        <f t="shared" si="1"/>
        <v>1</v>
      </c>
      <c r="J7" s="13">
        <f t="shared" si="2"/>
        <v>1</v>
      </c>
      <c r="K7" s="13">
        <f t="shared" si="3"/>
        <v>0</v>
      </c>
      <c r="L7" s="18" t="s">
        <v>22</v>
      </c>
      <c r="M7" s="10">
        <v>0</v>
      </c>
    </row>
    <row r="8" spans="1:13" x14ac:dyDescent="0.3">
      <c r="A8" s="7" t="s">
        <v>5</v>
      </c>
      <c r="B8" s="7" t="s">
        <v>7</v>
      </c>
      <c r="C8" s="1">
        <v>1</v>
      </c>
      <c r="D8" s="7">
        <v>1100</v>
      </c>
      <c r="E8" s="7">
        <f t="shared" si="0"/>
        <v>1100</v>
      </c>
      <c r="H8" s="13" t="s">
        <v>8</v>
      </c>
      <c r="I8" s="13">
        <f t="shared" si="1"/>
        <v>0</v>
      </c>
      <c r="J8" s="13">
        <f t="shared" si="2"/>
        <v>0</v>
      </c>
      <c r="K8" s="13">
        <f t="shared" si="3"/>
        <v>0</v>
      </c>
      <c r="L8" s="18" t="s">
        <v>22</v>
      </c>
      <c r="M8" s="10">
        <v>0</v>
      </c>
    </row>
    <row r="9" spans="1:13" x14ac:dyDescent="0.3">
      <c r="A9" s="7" t="s">
        <v>5</v>
      </c>
      <c r="B9" s="7" t="s">
        <v>8</v>
      </c>
      <c r="C9" s="1">
        <v>0</v>
      </c>
      <c r="D9" s="7">
        <v>600</v>
      </c>
      <c r="E9" s="7">
        <f t="shared" si="0"/>
        <v>0</v>
      </c>
      <c r="H9" s="13" t="s">
        <v>9</v>
      </c>
      <c r="I9" s="13">
        <f t="shared" si="1"/>
        <v>0</v>
      </c>
      <c r="J9" s="13">
        <f t="shared" si="2"/>
        <v>0</v>
      </c>
      <c r="K9" s="13">
        <f t="shared" si="3"/>
        <v>0</v>
      </c>
      <c r="L9" s="18" t="s">
        <v>22</v>
      </c>
      <c r="M9" s="10">
        <v>0</v>
      </c>
    </row>
    <row r="10" spans="1:13" x14ac:dyDescent="0.3">
      <c r="A10" s="7" t="s">
        <v>6</v>
      </c>
      <c r="B10" s="7" t="s">
        <v>8</v>
      </c>
      <c r="C10" s="1">
        <v>0</v>
      </c>
      <c r="D10" s="7">
        <v>600</v>
      </c>
      <c r="E10" s="7">
        <f t="shared" si="0"/>
        <v>0</v>
      </c>
      <c r="H10" s="14" t="s">
        <v>10</v>
      </c>
      <c r="I10" s="14">
        <f t="shared" si="1"/>
        <v>1</v>
      </c>
      <c r="J10" s="14">
        <f t="shared" si="2"/>
        <v>0</v>
      </c>
      <c r="K10" s="14">
        <f t="shared" si="3"/>
        <v>1</v>
      </c>
      <c r="L10" s="19" t="s">
        <v>22</v>
      </c>
      <c r="M10" s="9">
        <v>1</v>
      </c>
    </row>
    <row r="11" spans="1:13" x14ac:dyDescent="0.3">
      <c r="A11" s="7" t="s">
        <v>6</v>
      </c>
      <c r="B11" s="7" t="s">
        <v>9</v>
      </c>
      <c r="C11" s="1">
        <v>0</v>
      </c>
      <c r="D11" s="7">
        <v>1200</v>
      </c>
      <c r="E11" s="7">
        <f t="shared" si="0"/>
        <v>0</v>
      </c>
    </row>
    <row r="12" spans="1:13" x14ac:dyDescent="0.3">
      <c r="A12" s="7" t="s">
        <v>7</v>
      </c>
      <c r="B12" s="7" t="s">
        <v>10</v>
      </c>
      <c r="C12" s="1">
        <v>1</v>
      </c>
      <c r="D12" s="7">
        <v>400</v>
      </c>
      <c r="E12" s="7">
        <f t="shared" si="0"/>
        <v>400</v>
      </c>
    </row>
    <row r="13" spans="1:13" x14ac:dyDescent="0.3">
      <c r="A13" s="7" t="s">
        <v>8</v>
      </c>
      <c r="B13" s="7" t="s">
        <v>7</v>
      </c>
      <c r="C13" s="1">
        <v>0</v>
      </c>
      <c r="D13" s="7">
        <v>900</v>
      </c>
      <c r="E13" s="7">
        <f t="shared" si="0"/>
        <v>0</v>
      </c>
    </row>
    <row r="14" spans="1:13" x14ac:dyDescent="0.3">
      <c r="A14" s="7" t="s">
        <v>8</v>
      </c>
      <c r="B14" s="7" t="s">
        <v>9</v>
      </c>
      <c r="C14" s="1">
        <v>0</v>
      </c>
      <c r="D14" s="7">
        <v>1000</v>
      </c>
      <c r="E14" s="7">
        <f t="shared" si="0"/>
        <v>0</v>
      </c>
    </row>
    <row r="15" spans="1:13" x14ac:dyDescent="0.3">
      <c r="A15" s="7" t="s">
        <v>8</v>
      </c>
      <c r="B15" s="7" t="s">
        <v>10</v>
      </c>
      <c r="C15" s="1">
        <v>0</v>
      </c>
      <c r="D15" s="7">
        <v>1300</v>
      </c>
      <c r="E15" s="7">
        <f t="shared" si="0"/>
        <v>0</v>
      </c>
    </row>
    <row r="16" spans="1:13" x14ac:dyDescent="0.3">
      <c r="A16" s="7" t="s">
        <v>9</v>
      </c>
      <c r="B16" s="7" t="s">
        <v>10</v>
      </c>
      <c r="C16" s="1">
        <v>0</v>
      </c>
      <c r="D16" s="7">
        <v>600</v>
      </c>
      <c r="E16" s="7">
        <f t="shared" si="0"/>
        <v>0</v>
      </c>
    </row>
    <row r="17" spans="3:5" x14ac:dyDescent="0.3">
      <c r="C17" s="25" t="s">
        <v>14</v>
      </c>
      <c r="D17" s="2">
        <f>SUM(E3:E16)</f>
        <v>2450</v>
      </c>
      <c r="E17" s="2" t="s">
        <v>15</v>
      </c>
    </row>
  </sheetData>
  <mergeCells count="2">
    <mergeCell ref="A1:E1"/>
    <mergeCell ref="H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6B8CB-2104-4EE7-AAC9-E2686FCCEC9A}">
  <dimension ref="A1:I28"/>
  <sheetViews>
    <sheetView workbookViewId="0">
      <selection activeCell="P23" sqref="P23"/>
    </sheetView>
  </sheetViews>
  <sheetFormatPr defaultRowHeight="14.4" x14ac:dyDescent="0.3"/>
  <cols>
    <col min="1" max="1" width="16.33203125" bestFit="1" customWidth="1"/>
    <col min="5" max="5" width="10.88671875" bestFit="1" customWidth="1"/>
  </cols>
  <sheetData>
    <row r="1" spans="1:9" x14ac:dyDescent="0.3">
      <c r="A1" s="26" t="s">
        <v>23</v>
      </c>
    </row>
    <row r="2" spans="1:9" x14ac:dyDescent="0.3">
      <c r="A2" s="27" t="s">
        <v>24</v>
      </c>
      <c r="B2" s="21">
        <v>1</v>
      </c>
      <c r="C2" s="5">
        <v>2</v>
      </c>
      <c r="D2" s="5">
        <v>3</v>
      </c>
      <c r="E2" s="5">
        <v>4</v>
      </c>
      <c r="F2" s="5">
        <v>5</v>
      </c>
      <c r="G2" s="6">
        <v>6</v>
      </c>
    </row>
    <row r="3" spans="1:9" x14ac:dyDescent="0.3">
      <c r="A3" s="27" t="s">
        <v>25</v>
      </c>
      <c r="B3" s="21">
        <v>40</v>
      </c>
      <c r="C3" s="5">
        <v>20</v>
      </c>
      <c r="D3" s="5">
        <v>35</v>
      </c>
      <c r="E3" s="5">
        <v>30</v>
      </c>
      <c r="F3" s="5">
        <v>20</v>
      </c>
      <c r="G3" s="6">
        <v>45</v>
      </c>
    </row>
    <row r="4" spans="1:9" x14ac:dyDescent="0.3">
      <c r="A4" s="27" t="s">
        <v>26</v>
      </c>
      <c r="B4" s="21">
        <v>1</v>
      </c>
      <c r="C4" s="5">
        <v>2</v>
      </c>
      <c r="D4" s="5">
        <v>3</v>
      </c>
      <c r="E4" s="5">
        <v>4</v>
      </c>
      <c r="F4" s="5">
        <v>5</v>
      </c>
      <c r="G4" s="5">
        <v>6</v>
      </c>
      <c r="H4" s="5">
        <v>7</v>
      </c>
      <c r="I4" s="6">
        <v>8</v>
      </c>
    </row>
    <row r="5" spans="1:9" x14ac:dyDescent="0.3">
      <c r="A5" s="27" t="s">
        <v>27</v>
      </c>
      <c r="B5" s="21" t="s">
        <v>28</v>
      </c>
      <c r="C5" s="5" t="s">
        <v>29</v>
      </c>
      <c r="D5" s="5" t="s">
        <v>30</v>
      </c>
      <c r="E5" s="5" t="s">
        <v>31</v>
      </c>
      <c r="F5" s="5" t="s">
        <v>32</v>
      </c>
      <c r="G5" s="5" t="s">
        <v>33</v>
      </c>
      <c r="H5" s="5" t="s">
        <v>34</v>
      </c>
      <c r="I5" s="6" t="s">
        <v>35</v>
      </c>
    </row>
    <row r="6" spans="1:9" x14ac:dyDescent="0.3">
      <c r="A6" s="28" t="s">
        <v>36</v>
      </c>
      <c r="B6" s="21">
        <v>30</v>
      </c>
      <c r="C6" s="5">
        <v>15</v>
      </c>
      <c r="D6" s="5">
        <v>20</v>
      </c>
      <c r="E6" s="5">
        <v>35</v>
      </c>
      <c r="F6" s="5">
        <v>20</v>
      </c>
      <c r="G6" s="5">
        <v>35</v>
      </c>
      <c r="H6" s="5">
        <v>40</v>
      </c>
      <c r="I6" s="6">
        <v>25</v>
      </c>
    </row>
    <row r="8" spans="1:9" x14ac:dyDescent="0.3">
      <c r="A8" s="23" t="s">
        <v>38</v>
      </c>
      <c r="B8" s="29" t="s">
        <v>37</v>
      </c>
      <c r="C8" s="24" t="s">
        <v>39</v>
      </c>
      <c r="E8" s="43" t="s">
        <v>41</v>
      </c>
      <c r="F8" s="43"/>
      <c r="G8" s="43"/>
      <c r="H8" s="43"/>
    </row>
    <row r="9" spans="1:9" x14ac:dyDescent="0.3">
      <c r="A9" s="10">
        <v>1</v>
      </c>
      <c r="B9">
        <v>1</v>
      </c>
      <c r="C9" s="8">
        <v>30</v>
      </c>
      <c r="E9" s="30" t="s">
        <v>38</v>
      </c>
      <c r="F9" s="31" t="s">
        <v>39</v>
      </c>
      <c r="G9" s="31"/>
      <c r="H9" s="32" t="s">
        <v>43</v>
      </c>
    </row>
    <row r="10" spans="1:9" x14ac:dyDescent="0.3">
      <c r="A10" s="10">
        <v>1</v>
      </c>
      <c r="B10">
        <v>3</v>
      </c>
      <c r="C10" s="1">
        <v>0</v>
      </c>
      <c r="E10" s="3">
        <v>1</v>
      </c>
      <c r="F10" s="12">
        <f>SUMIF($A$9:$A$27, E10, $C$9:$C$27)</f>
        <v>30</v>
      </c>
      <c r="G10" s="17" t="s">
        <v>42</v>
      </c>
      <c r="H10" s="12">
        <v>30</v>
      </c>
    </row>
    <row r="11" spans="1:9" x14ac:dyDescent="0.3">
      <c r="A11" s="10">
        <v>2</v>
      </c>
      <c r="B11">
        <v>2</v>
      </c>
      <c r="C11" s="1">
        <v>0</v>
      </c>
      <c r="E11" s="15">
        <v>2</v>
      </c>
      <c r="F11" s="13">
        <f t="shared" ref="F11:F17" si="0">SUMIF($A$9:$A$27, E11, $C$9:$C$27)</f>
        <v>15</v>
      </c>
      <c r="G11" s="18" t="s">
        <v>42</v>
      </c>
      <c r="H11" s="13">
        <v>15</v>
      </c>
    </row>
    <row r="12" spans="1:9" x14ac:dyDescent="0.3">
      <c r="A12" s="10">
        <v>2</v>
      </c>
      <c r="B12">
        <v>3</v>
      </c>
      <c r="C12" s="1">
        <v>15</v>
      </c>
      <c r="E12" s="15">
        <v>3</v>
      </c>
      <c r="F12" s="13">
        <f t="shared" si="0"/>
        <v>20</v>
      </c>
      <c r="G12" s="18" t="s">
        <v>42</v>
      </c>
      <c r="H12" s="13">
        <v>20</v>
      </c>
    </row>
    <row r="13" spans="1:9" x14ac:dyDescent="0.3">
      <c r="A13" s="10">
        <v>2</v>
      </c>
      <c r="B13">
        <v>5</v>
      </c>
      <c r="C13" s="1">
        <v>0</v>
      </c>
      <c r="E13" s="15">
        <v>4</v>
      </c>
      <c r="F13" s="13">
        <f t="shared" si="0"/>
        <v>35</v>
      </c>
      <c r="G13" s="18" t="s">
        <v>42</v>
      </c>
      <c r="H13" s="13">
        <v>35</v>
      </c>
    </row>
    <row r="14" spans="1:9" x14ac:dyDescent="0.3">
      <c r="A14" s="10">
        <v>3</v>
      </c>
      <c r="B14">
        <v>3</v>
      </c>
      <c r="C14" s="1">
        <v>20</v>
      </c>
      <c r="E14" s="15">
        <v>5</v>
      </c>
      <c r="F14" s="13">
        <f t="shared" si="0"/>
        <v>10</v>
      </c>
      <c r="G14" s="18" t="s">
        <v>42</v>
      </c>
      <c r="H14" s="13">
        <v>20</v>
      </c>
    </row>
    <row r="15" spans="1:9" x14ac:dyDescent="0.3">
      <c r="A15" s="10">
        <v>3</v>
      </c>
      <c r="B15">
        <v>4</v>
      </c>
      <c r="C15" s="1">
        <v>0</v>
      </c>
      <c r="E15" s="15">
        <v>6</v>
      </c>
      <c r="F15" s="13">
        <f t="shared" si="0"/>
        <v>15</v>
      </c>
      <c r="G15" s="18" t="s">
        <v>42</v>
      </c>
      <c r="H15" s="13">
        <v>35</v>
      </c>
    </row>
    <row r="16" spans="1:9" x14ac:dyDescent="0.3">
      <c r="A16" s="10">
        <v>4</v>
      </c>
      <c r="B16">
        <v>2</v>
      </c>
      <c r="C16" s="1">
        <v>20</v>
      </c>
      <c r="E16" s="15">
        <v>7</v>
      </c>
      <c r="F16" s="13">
        <f t="shared" si="0"/>
        <v>40</v>
      </c>
      <c r="G16" s="18" t="s">
        <v>42</v>
      </c>
      <c r="H16" s="13">
        <v>40</v>
      </c>
    </row>
    <row r="17" spans="1:8" x14ac:dyDescent="0.3">
      <c r="A17" s="10">
        <v>4</v>
      </c>
      <c r="B17">
        <v>4</v>
      </c>
      <c r="C17" s="1">
        <v>15</v>
      </c>
      <c r="E17" s="16">
        <v>8</v>
      </c>
      <c r="F17" s="14">
        <f t="shared" si="0"/>
        <v>25</v>
      </c>
      <c r="G17" s="19" t="s">
        <v>42</v>
      </c>
      <c r="H17" s="14">
        <v>25</v>
      </c>
    </row>
    <row r="18" spans="1:8" x14ac:dyDescent="0.3">
      <c r="A18" s="10">
        <v>5</v>
      </c>
      <c r="B18">
        <v>1</v>
      </c>
      <c r="C18" s="1">
        <v>10</v>
      </c>
    </row>
    <row r="19" spans="1:8" x14ac:dyDescent="0.3">
      <c r="A19" s="10">
        <v>5</v>
      </c>
      <c r="B19">
        <v>5</v>
      </c>
      <c r="C19" s="1">
        <v>0</v>
      </c>
      <c r="E19" s="30" t="s">
        <v>37</v>
      </c>
      <c r="F19" s="31" t="s">
        <v>39</v>
      </c>
      <c r="G19" s="31"/>
      <c r="H19" s="32" t="s">
        <v>45</v>
      </c>
    </row>
    <row r="20" spans="1:8" x14ac:dyDescent="0.3">
      <c r="A20" s="10">
        <v>5</v>
      </c>
      <c r="B20">
        <v>6</v>
      </c>
      <c r="C20" s="1">
        <v>0</v>
      </c>
      <c r="E20" s="12">
        <v>1</v>
      </c>
      <c r="F20" s="12">
        <f>SUMIF($B$9:$B$27, E20, $C$9:$C$27)</f>
        <v>40</v>
      </c>
      <c r="G20" s="17" t="s">
        <v>44</v>
      </c>
      <c r="H20" s="12">
        <v>40</v>
      </c>
    </row>
    <row r="21" spans="1:8" x14ac:dyDescent="0.3">
      <c r="A21" s="10">
        <v>6</v>
      </c>
      <c r="B21">
        <v>3</v>
      </c>
      <c r="C21" s="1">
        <v>0</v>
      </c>
      <c r="E21" s="13">
        <v>2</v>
      </c>
      <c r="F21" s="13">
        <f t="shared" ref="F21:F25" si="1">SUMIF($B$9:$B$27, E21, $C$9:$C$27)</f>
        <v>20</v>
      </c>
      <c r="G21" s="18" t="s">
        <v>44</v>
      </c>
      <c r="H21" s="13">
        <v>20</v>
      </c>
    </row>
    <row r="22" spans="1:8" x14ac:dyDescent="0.3">
      <c r="A22" s="10">
        <v>6</v>
      </c>
      <c r="B22">
        <v>6</v>
      </c>
      <c r="C22" s="1">
        <v>15</v>
      </c>
      <c r="E22" s="13">
        <v>3</v>
      </c>
      <c r="F22" s="13">
        <f t="shared" si="1"/>
        <v>35</v>
      </c>
      <c r="G22" s="18" t="s">
        <v>44</v>
      </c>
      <c r="H22" s="13">
        <v>35</v>
      </c>
    </row>
    <row r="23" spans="1:8" x14ac:dyDescent="0.3">
      <c r="A23" s="10">
        <v>7</v>
      </c>
      <c r="B23">
        <v>4</v>
      </c>
      <c r="C23" s="1">
        <v>15</v>
      </c>
      <c r="E23" s="13">
        <v>4</v>
      </c>
      <c r="F23" s="13">
        <f t="shared" si="1"/>
        <v>30</v>
      </c>
      <c r="G23" s="18" t="s">
        <v>44</v>
      </c>
      <c r="H23" s="13">
        <v>30</v>
      </c>
    </row>
    <row r="24" spans="1:8" x14ac:dyDescent="0.3">
      <c r="A24" s="10">
        <v>7</v>
      </c>
      <c r="B24">
        <v>5</v>
      </c>
      <c r="C24" s="1">
        <v>0</v>
      </c>
      <c r="E24" s="13">
        <v>5</v>
      </c>
      <c r="F24" s="13">
        <f t="shared" si="1"/>
        <v>20</v>
      </c>
      <c r="G24" s="18" t="s">
        <v>44</v>
      </c>
      <c r="H24" s="13">
        <v>20</v>
      </c>
    </row>
    <row r="25" spans="1:8" x14ac:dyDescent="0.3">
      <c r="A25" s="10">
        <v>7</v>
      </c>
      <c r="B25">
        <v>6</v>
      </c>
      <c r="C25" s="1">
        <v>25</v>
      </c>
      <c r="E25" s="14">
        <v>6</v>
      </c>
      <c r="F25" s="14">
        <f t="shared" si="1"/>
        <v>45</v>
      </c>
      <c r="G25" s="19" t="s">
        <v>44</v>
      </c>
      <c r="H25" s="14">
        <v>45</v>
      </c>
    </row>
    <row r="26" spans="1:8" x14ac:dyDescent="0.3">
      <c r="A26" s="10">
        <v>8</v>
      </c>
      <c r="B26">
        <v>5</v>
      </c>
      <c r="C26" s="1">
        <v>20</v>
      </c>
      <c r="E26" s="11"/>
      <c r="F26" s="11"/>
      <c r="G26" s="11"/>
      <c r="H26" s="11"/>
    </row>
    <row r="27" spans="1:8" x14ac:dyDescent="0.3">
      <c r="A27" s="9">
        <v>8</v>
      </c>
      <c r="B27" s="9">
        <v>6</v>
      </c>
      <c r="C27" s="1">
        <v>5</v>
      </c>
    </row>
    <row r="28" spans="1:8" x14ac:dyDescent="0.3">
      <c r="B28" s="25" t="s">
        <v>12</v>
      </c>
      <c r="C28" s="2">
        <f>SUM(C9:C27)</f>
        <v>190</v>
      </c>
      <c r="D28" s="2" t="s">
        <v>40</v>
      </c>
    </row>
  </sheetData>
  <mergeCells count="1">
    <mergeCell ref="E8:H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8BD25-3185-451B-97E8-A337F0FE6ABD}">
  <dimension ref="A1:G31"/>
  <sheetViews>
    <sheetView zoomScaleNormal="100" workbookViewId="0">
      <selection activeCell="P24" sqref="P24"/>
    </sheetView>
  </sheetViews>
  <sheetFormatPr defaultRowHeight="14.4" x14ac:dyDescent="0.3"/>
  <cols>
    <col min="1" max="1" width="17.33203125" bestFit="1" customWidth="1"/>
    <col min="2" max="3" width="12.21875" bestFit="1" customWidth="1"/>
    <col min="4" max="4" width="18.88671875" bestFit="1" customWidth="1"/>
    <col min="8" max="8" width="10.21875" bestFit="1" customWidth="1"/>
    <col min="18" max="20" width="10.88671875" bestFit="1" customWidth="1"/>
  </cols>
  <sheetData>
    <row r="1" spans="1:7" x14ac:dyDescent="0.3">
      <c r="A1" t="s">
        <v>56</v>
      </c>
      <c r="B1" s="40" t="s">
        <v>57</v>
      </c>
      <c r="C1" s="41"/>
      <c r="D1" s="42"/>
    </row>
    <row r="2" spans="1:7" x14ac:dyDescent="0.3">
      <c r="B2" s="23" t="s">
        <v>61</v>
      </c>
      <c r="C2" s="23" t="s">
        <v>62</v>
      </c>
      <c r="D2" s="23" t="s">
        <v>63</v>
      </c>
    </row>
    <row r="3" spans="1:7" x14ac:dyDescent="0.3">
      <c r="A3" s="26" t="s">
        <v>58</v>
      </c>
      <c r="B3" s="13">
        <v>6</v>
      </c>
      <c r="C3" s="13">
        <v>5</v>
      </c>
      <c r="D3" s="13">
        <v>6</v>
      </c>
    </row>
    <row r="4" spans="1:7" x14ac:dyDescent="0.3">
      <c r="A4" s="27" t="s">
        <v>59</v>
      </c>
      <c r="B4" s="13">
        <v>7</v>
      </c>
      <c r="C4" s="13">
        <v>8</v>
      </c>
      <c r="D4" s="13">
        <v>9</v>
      </c>
    </row>
    <row r="5" spans="1:7" x14ac:dyDescent="0.3">
      <c r="A5" s="27" t="s">
        <v>60</v>
      </c>
      <c r="B5" s="13">
        <v>9</v>
      </c>
      <c r="C5" s="13">
        <v>11</v>
      </c>
      <c r="D5" s="13">
        <v>10</v>
      </c>
    </row>
    <row r="6" spans="1:7" x14ac:dyDescent="0.3">
      <c r="A6" s="27" t="s">
        <v>72</v>
      </c>
      <c r="B6" s="13">
        <v>1</v>
      </c>
      <c r="C6" s="13">
        <v>2</v>
      </c>
      <c r="D6" s="13">
        <v>3</v>
      </c>
    </row>
    <row r="7" spans="1:7" x14ac:dyDescent="0.3">
      <c r="A7" s="27" t="s">
        <v>73</v>
      </c>
      <c r="B7" s="13">
        <v>3</v>
      </c>
      <c r="C7" s="13">
        <v>2</v>
      </c>
      <c r="D7" s="13">
        <v>1</v>
      </c>
    </row>
    <row r="8" spans="1:7" x14ac:dyDescent="0.3">
      <c r="A8" s="27" t="s">
        <v>64</v>
      </c>
      <c r="B8" s="13">
        <v>1</v>
      </c>
      <c r="C8" s="13">
        <v>2</v>
      </c>
      <c r="D8" s="13">
        <v>3</v>
      </c>
    </row>
    <row r="9" spans="1:7" x14ac:dyDescent="0.3">
      <c r="A9" s="27" t="s">
        <v>74</v>
      </c>
      <c r="B9" s="13">
        <v>2</v>
      </c>
      <c r="C9" s="13">
        <v>2</v>
      </c>
      <c r="D9" s="13">
        <v>3</v>
      </c>
    </row>
    <row r="10" spans="1:7" x14ac:dyDescent="0.3">
      <c r="A10" s="27" t="s">
        <v>64</v>
      </c>
      <c r="B10" s="14">
        <v>1</v>
      </c>
      <c r="C10" s="14">
        <v>2</v>
      </c>
      <c r="D10" s="14">
        <v>3</v>
      </c>
    </row>
    <row r="11" spans="1:7" x14ac:dyDescent="0.3">
      <c r="A11" s="28" t="s">
        <v>65</v>
      </c>
      <c r="B11" s="33" t="s">
        <v>75</v>
      </c>
      <c r="C11" s="34" t="s">
        <v>76</v>
      </c>
      <c r="D11" s="35" t="s">
        <v>77</v>
      </c>
    </row>
    <row r="12" spans="1:7" x14ac:dyDescent="0.3">
      <c r="B12" s="36" t="s">
        <v>61</v>
      </c>
      <c r="C12" s="29" t="s">
        <v>62</v>
      </c>
      <c r="D12" s="24" t="s">
        <v>63</v>
      </c>
      <c r="E12" s="23" t="s">
        <v>12</v>
      </c>
    </row>
    <row r="13" spans="1:7" x14ac:dyDescent="0.3">
      <c r="A13" s="26" t="s">
        <v>69</v>
      </c>
      <c r="B13" s="1">
        <v>0</v>
      </c>
      <c r="C13" s="1">
        <v>1</v>
      </c>
      <c r="D13" s="1">
        <v>0</v>
      </c>
      <c r="E13" s="12">
        <f t="shared" ref="E13:E19" si="0">SUM(B13:D13)</f>
        <v>1</v>
      </c>
      <c r="F13" s="17" t="s">
        <v>22</v>
      </c>
      <c r="G13" s="4">
        <v>1</v>
      </c>
    </row>
    <row r="14" spans="1:7" x14ac:dyDescent="0.3">
      <c r="A14" s="27" t="s">
        <v>69</v>
      </c>
      <c r="B14" s="1">
        <v>0</v>
      </c>
      <c r="C14" s="1">
        <v>1</v>
      </c>
      <c r="D14" s="1">
        <v>0</v>
      </c>
      <c r="E14" s="13">
        <f t="shared" si="0"/>
        <v>1</v>
      </c>
      <c r="F14" s="18" t="s">
        <v>22</v>
      </c>
      <c r="G14" s="10">
        <v>1</v>
      </c>
    </row>
    <row r="15" spans="1:7" x14ac:dyDescent="0.3">
      <c r="A15" s="27" t="s">
        <v>70</v>
      </c>
      <c r="B15" s="1">
        <v>1</v>
      </c>
      <c r="C15" s="1">
        <v>0</v>
      </c>
      <c r="D15" s="1">
        <v>0</v>
      </c>
      <c r="E15" s="13">
        <f t="shared" si="0"/>
        <v>1</v>
      </c>
      <c r="F15" s="18" t="s">
        <v>22</v>
      </c>
      <c r="G15" s="10">
        <v>1</v>
      </c>
    </row>
    <row r="16" spans="1:7" x14ac:dyDescent="0.3">
      <c r="A16" s="27" t="s">
        <v>70</v>
      </c>
      <c r="B16" s="1">
        <v>0</v>
      </c>
      <c r="C16" s="1">
        <v>0</v>
      </c>
      <c r="D16" s="1">
        <v>1</v>
      </c>
      <c r="E16" s="13">
        <f t="shared" si="0"/>
        <v>1</v>
      </c>
      <c r="F16" s="18" t="s">
        <v>22</v>
      </c>
      <c r="G16" s="10">
        <v>1</v>
      </c>
    </row>
    <row r="17" spans="1:7" x14ac:dyDescent="0.3">
      <c r="A17" s="27" t="s">
        <v>71</v>
      </c>
      <c r="B17" s="1">
        <v>1</v>
      </c>
      <c r="C17" s="1">
        <v>0</v>
      </c>
      <c r="D17" s="1">
        <v>0</v>
      </c>
      <c r="E17" s="13">
        <f t="shared" si="0"/>
        <v>1</v>
      </c>
      <c r="F17" s="18" t="s">
        <v>22</v>
      </c>
      <c r="G17" s="10">
        <v>1</v>
      </c>
    </row>
    <row r="18" spans="1:7" x14ac:dyDescent="0.3">
      <c r="A18" s="27" t="s">
        <v>71</v>
      </c>
      <c r="B18" s="1">
        <v>1</v>
      </c>
      <c r="C18" s="1">
        <v>0</v>
      </c>
      <c r="D18" s="1">
        <v>0</v>
      </c>
      <c r="E18" s="13">
        <f t="shared" si="0"/>
        <v>1</v>
      </c>
      <c r="F18" s="18" t="s">
        <v>22</v>
      </c>
      <c r="G18" s="10">
        <v>1</v>
      </c>
    </row>
    <row r="19" spans="1:7" x14ac:dyDescent="0.3">
      <c r="A19" s="28" t="s">
        <v>71</v>
      </c>
      <c r="B19" s="1">
        <v>0</v>
      </c>
      <c r="C19" s="1">
        <v>0</v>
      </c>
      <c r="D19" s="1">
        <v>1</v>
      </c>
      <c r="E19" s="14">
        <f t="shared" si="0"/>
        <v>1</v>
      </c>
      <c r="F19" s="19" t="s">
        <v>22</v>
      </c>
      <c r="G19" s="9">
        <v>1</v>
      </c>
    </row>
    <row r="20" spans="1:7" x14ac:dyDescent="0.3">
      <c r="A20" s="37" t="s">
        <v>12</v>
      </c>
      <c r="B20" s="21">
        <f>SUM(B13:B19)</f>
        <v>3</v>
      </c>
      <c r="C20" s="5">
        <f>SUM(C13:C19)</f>
        <v>2</v>
      </c>
      <c r="D20" s="6">
        <f>SUM(D13:D19)</f>
        <v>2</v>
      </c>
    </row>
    <row r="21" spans="1:7" x14ac:dyDescent="0.3">
      <c r="A21" s="11"/>
      <c r="B21" s="22" t="s">
        <v>22</v>
      </c>
      <c r="C21" s="22" t="s">
        <v>22</v>
      </c>
      <c r="D21" s="22" t="s">
        <v>22</v>
      </c>
      <c r="E21" s="11"/>
    </row>
    <row r="22" spans="1:7" x14ac:dyDescent="0.3">
      <c r="A22" s="10"/>
      <c r="B22" s="5">
        <v>3</v>
      </c>
      <c r="C22" s="5">
        <v>2</v>
      </c>
      <c r="D22" s="6">
        <v>2</v>
      </c>
    </row>
    <row r="23" spans="1:7" x14ac:dyDescent="0.3">
      <c r="B23" s="23" t="s">
        <v>61</v>
      </c>
      <c r="C23" s="23" t="s">
        <v>62</v>
      </c>
      <c r="D23" s="23" t="s">
        <v>63</v>
      </c>
    </row>
    <row r="24" spans="1:7" x14ac:dyDescent="0.3">
      <c r="A24" s="26" t="s">
        <v>69</v>
      </c>
      <c r="B24" s="13">
        <f>6*B3</f>
        <v>36</v>
      </c>
      <c r="C24" s="13">
        <f>6*C3</f>
        <v>30</v>
      </c>
      <c r="D24" s="13">
        <f>6*D3</f>
        <v>36</v>
      </c>
    </row>
    <row r="25" spans="1:7" x14ac:dyDescent="0.3">
      <c r="A25" s="27" t="s">
        <v>69</v>
      </c>
      <c r="B25" s="13">
        <f>4*B3</f>
        <v>24</v>
      </c>
      <c r="C25" s="13">
        <f>4*C3</f>
        <v>20</v>
      </c>
      <c r="D25" s="13">
        <f>4*D3</f>
        <v>24</v>
      </c>
    </row>
    <row r="26" spans="1:7" x14ac:dyDescent="0.3">
      <c r="A26" s="27" t="s">
        <v>70</v>
      </c>
      <c r="B26" s="13">
        <f>7*B4</f>
        <v>49</v>
      </c>
      <c r="C26" s="13">
        <f>7*C4</f>
        <v>56</v>
      </c>
      <c r="D26" s="13">
        <f>7*D4</f>
        <v>63</v>
      </c>
    </row>
    <row r="27" spans="1:7" x14ac:dyDescent="0.3">
      <c r="A27" s="27" t="s">
        <v>70</v>
      </c>
      <c r="B27" s="13">
        <f>3*B4</f>
        <v>21</v>
      </c>
      <c r="C27" s="13">
        <f>3*C4</f>
        <v>24</v>
      </c>
      <c r="D27" s="13">
        <f>3*D4</f>
        <v>27</v>
      </c>
    </row>
    <row r="28" spans="1:7" x14ac:dyDescent="0.3">
      <c r="A28" s="27" t="s">
        <v>71</v>
      </c>
      <c r="B28" s="13">
        <f>9*B5</f>
        <v>81</v>
      </c>
      <c r="C28" s="13">
        <f>9*C5</f>
        <v>99</v>
      </c>
      <c r="D28" s="13">
        <f>9*D5</f>
        <v>90</v>
      </c>
    </row>
    <row r="29" spans="1:7" x14ac:dyDescent="0.3">
      <c r="A29" s="27" t="s">
        <v>71</v>
      </c>
      <c r="B29" s="13">
        <f>8*B5</f>
        <v>72</v>
      </c>
      <c r="C29" s="13">
        <f>8*C5</f>
        <v>88</v>
      </c>
      <c r="D29" s="13">
        <f>8*D5</f>
        <v>80</v>
      </c>
    </row>
    <row r="30" spans="1:7" x14ac:dyDescent="0.3">
      <c r="A30" s="28" t="s">
        <v>71</v>
      </c>
      <c r="B30" s="14">
        <f>5*B5</f>
        <v>45</v>
      </c>
      <c r="C30" s="14">
        <f>5*C5</f>
        <v>55</v>
      </c>
      <c r="D30" s="14">
        <f>5*D5</f>
        <v>50</v>
      </c>
    </row>
    <row r="31" spans="1:7" x14ac:dyDescent="0.3">
      <c r="A31" s="25" t="s">
        <v>12</v>
      </c>
      <c r="B31" s="2">
        <f>SUMPRODUCT(B24:D30,B13:D19)</f>
        <v>329</v>
      </c>
      <c r="C31" s="2" t="s">
        <v>15</v>
      </c>
    </row>
  </sheetData>
  <mergeCells count="1">
    <mergeCell ref="B1:D1"/>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5FE1D-67B0-44C0-A0B2-14ADF7B75971}">
  <dimension ref="A1:E33"/>
  <sheetViews>
    <sheetView workbookViewId="0">
      <selection activeCell="K30" sqref="K30"/>
    </sheetView>
  </sheetViews>
  <sheetFormatPr defaultRowHeight="14.4" x14ac:dyDescent="0.3"/>
  <cols>
    <col min="1" max="1" width="11.77734375" bestFit="1" customWidth="1"/>
    <col min="2" max="2" width="9.109375" bestFit="1" customWidth="1"/>
    <col min="3" max="3" width="9.44140625" bestFit="1" customWidth="1"/>
    <col min="4" max="4" width="9.88671875" bestFit="1" customWidth="1"/>
    <col min="5" max="5" width="11.33203125" bestFit="1" customWidth="1"/>
  </cols>
  <sheetData>
    <row r="1" spans="1:4" x14ac:dyDescent="0.3">
      <c r="A1" s="43" t="s">
        <v>46</v>
      </c>
      <c r="B1" s="43"/>
      <c r="C1" s="43"/>
      <c r="D1" s="43"/>
    </row>
    <row r="2" spans="1:4" x14ac:dyDescent="0.3">
      <c r="A2" s="44" t="s">
        <v>47</v>
      </c>
      <c r="B2" s="44"/>
      <c r="C2" s="44"/>
      <c r="D2" s="44"/>
    </row>
    <row r="3" spans="1:4" x14ac:dyDescent="0.3">
      <c r="A3" s="44"/>
      <c r="B3" s="44"/>
      <c r="C3" s="44"/>
      <c r="D3" s="44"/>
    </row>
    <row r="4" spans="1:4" x14ac:dyDescent="0.3">
      <c r="A4" s="33" t="s">
        <v>48</v>
      </c>
      <c r="B4" s="34" t="s">
        <v>49</v>
      </c>
      <c r="C4" s="34" t="s">
        <v>50</v>
      </c>
      <c r="D4" s="35" t="s">
        <v>51</v>
      </c>
    </row>
    <row r="5" spans="1:4" x14ac:dyDescent="0.3">
      <c r="A5" s="7">
        <v>1</v>
      </c>
      <c r="B5" s="7">
        <v>8</v>
      </c>
      <c r="C5" s="7">
        <v>5</v>
      </c>
      <c r="D5" s="7">
        <v>1.2</v>
      </c>
    </row>
    <row r="6" spans="1:4" x14ac:dyDescent="0.3">
      <c r="A6" s="7">
        <v>2</v>
      </c>
      <c r="B6" s="7">
        <v>9</v>
      </c>
      <c r="C6" s="7">
        <v>6</v>
      </c>
      <c r="D6" s="7">
        <v>0.4</v>
      </c>
    </row>
    <row r="7" spans="1:4" x14ac:dyDescent="0.3">
      <c r="A7" s="7">
        <v>3</v>
      </c>
      <c r="B7" s="7">
        <v>10</v>
      </c>
      <c r="C7" s="7">
        <v>7</v>
      </c>
      <c r="D7" s="7">
        <v>0.7</v>
      </c>
    </row>
    <row r="8" spans="1:4" x14ac:dyDescent="0.3">
      <c r="A8" s="7">
        <v>4</v>
      </c>
      <c r="B8" s="7">
        <v>7</v>
      </c>
      <c r="C8" s="7">
        <v>5</v>
      </c>
      <c r="D8" s="7">
        <v>0.5</v>
      </c>
    </row>
    <row r="9" spans="1:4" x14ac:dyDescent="0.3">
      <c r="A9" s="7">
        <v>5</v>
      </c>
      <c r="B9" s="7">
        <v>8</v>
      </c>
      <c r="C9" s="7">
        <v>6</v>
      </c>
      <c r="D9" s="7">
        <v>0.9</v>
      </c>
    </row>
    <row r="10" spans="1:4" x14ac:dyDescent="0.3">
      <c r="A10" s="7">
        <v>6</v>
      </c>
      <c r="B10" s="7">
        <v>9</v>
      </c>
      <c r="C10" s="7">
        <v>7</v>
      </c>
      <c r="D10" s="7">
        <v>0.6</v>
      </c>
    </row>
    <row r="11" spans="1:4" x14ac:dyDescent="0.3">
      <c r="A11" s="7">
        <v>7</v>
      </c>
      <c r="B11" s="7">
        <v>5</v>
      </c>
      <c r="C11" s="7">
        <v>9</v>
      </c>
      <c r="D11" s="7">
        <v>0.9</v>
      </c>
    </row>
    <row r="12" spans="1:4" x14ac:dyDescent="0.3">
      <c r="A12" s="7">
        <v>8</v>
      </c>
      <c r="B12" s="7">
        <v>6</v>
      </c>
      <c r="C12" s="7">
        <v>10</v>
      </c>
      <c r="D12" s="7">
        <v>0.8</v>
      </c>
    </row>
    <row r="13" spans="1:4" x14ac:dyDescent="0.3">
      <c r="A13" s="7">
        <v>9</v>
      </c>
      <c r="B13" s="7">
        <v>7</v>
      </c>
      <c r="C13" s="7">
        <v>11</v>
      </c>
      <c r="D13" s="7">
        <v>0.9</v>
      </c>
    </row>
    <row r="14" spans="1:4" x14ac:dyDescent="0.3">
      <c r="A14" s="7">
        <v>10</v>
      </c>
      <c r="B14" s="7">
        <v>3</v>
      </c>
      <c r="C14" s="7">
        <v>7</v>
      </c>
      <c r="D14" s="7">
        <v>0.6</v>
      </c>
    </row>
    <row r="15" spans="1:4" x14ac:dyDescent="0.3">
      <c r="A15" s="7">
        <v>11</v>
      </c>
      <c r="B15" s="7">
        <v>4</v>
      </c>
      <c r="C15" s="7">
        <v>8</v>
      </c>
      <c r="D15" s="7">
        <v>1.3</v>
      </c>
    </row>
    <row r="16" spans="1:4" x14ac:dyDescent="0.3">
      <c r="A16" s="7">
        <v>12</v>
      </c>
      <c r="B16" s="7">
        <v>5</v>
      </c>
      <c r="C16" s="7">
        <v>9</v>
      </c>
      <c r="D16" s="12">
        <v>1</v>
      </c>
    </row>
    <row r="17" spans="1:5" x14ac:dyDescent="0.3">
      <c r="A17" s="36" t="s">
        <v>48</v>
      </c>
      <c r="B17" s="34" t="s">
        <v>49</v>
      </c>
      <c r="C17" s="35" t="s">
        <v>50</v>
      </c>
      <c r="D17" s="23" t="s">
        <v>22</v>
      </c>
      <c r="E17" s="23" t="s">
        <v>51</v>
      </c>
    </row>
    <row r="18" spans="1:5" x14ac:dyDescent="0.3">
      <c r="A18" s="7">
        <v>1</v>
      </c>
      <c r="B18" s="8">
        <v>0</v>
      </c>
      <c r="C18" s="8">
        <v>1.2</v>
      </c>
      <c r="D18" s="7">
        <f>B18+C18</f>
        <v>1.2</v>
      </c>
      <c r="E18" s="7">
        <v>1.2</v>
      </c>
    </row>
    <row r="19" spans="1:5" x14ac:dyDescent="0.3">
      <c r="A19" s="7">
        <v>2</v>
      </c>
      <c r="B19" s="1">
        <v>0</v>
      </c>
      <c r="C19" s="1">
        <v>0.4</v>
      </c>
      <c r="D19" s="7">
        <f t="shared" ref="D19:D29" si="0">B19+C19</f>
        <v>0.4</v>
      </c>
      <c r="E19" s="7">
        <v>0.4</v>
      </c>
    </row>
    <row r="20" spans="1:5" x14ac:dyDescent="0.3">
      <c r="A20" s="7">
        <v>3</v>
      </c>
      <c r="B20" s="1">
        <v>0</v>
      </c>
      <c r="C20" s="1">
        <v>0.6999999999999994</v>
      </c>
      <c r="D20" s="7">
        <f t="shared" si="0"/>
        <v>0.6999999999999994</v>
      </c>
      <c r="E20" s="7">
        <v>0.7</v>
      </c>
    </row>
    <row r="21" spans="1:5" x14ac:dyDescent="0.3">
      <c r="A21" s="7">
        <v>4</v>
      </c>
      <c r="B21" s="1">
        <v>0</v>
      </c>
      <c r="C21" s="1">
        <v>0.5</v>
      </c>
      <c r="D21" s="7">
        <f t="shared" si="0"/>
        <v>0.5</v>
      </c>
      <c r="E21" s="7">
        <v>0.5</v>
      </c>
    </row>
    <row r="22" spans="1:5" x14ac:dyDescent="0.3">
      <c r="A22" s="7">
        <v>5</v>
      </c>
      <c r="B22" s="1">
        <v>0</v>
      </c>
      <c r="C22" s="1">
        <v>0.9</v>
      </c>
      <c r="D22" s="7">
        <f t="shared" si="0"/>
        <v>0.9</v>
      </c>
      <c r="E22" s="7">
        <v>0.9</v>
      </c>
    </row>
    <row r="23" spans="1:5" x14ac:dyDescent="0.3">
      <c r="A23" s="7">
        <v>6</v>
      </c>
      <c r="B23" s="1">
        <v>0</v>
      </c>
      <c r="C23" s="1">
        <v>0.6</v>
      </c>
      <c r="D23" s="7">
        <f t="shared" si="0"/>
        <v>0.6</v>
      </c>
      <c r="E23" s="7">
        <v>0.6</v>
      </c>
    </row>
    <row r="24" spans="1:5" x14ac:dyDescent="0.3">
      <c r="A24" s="7">
        <v>7</v>
      </c>
      <c r="B24" s="1">
        <v>0.29999999999999993</v>
      </c>
      <c r="C24" s="1">
        <v>0.60000000000000009</v>
      </c>
      <c r="D24" s="7">
        <f t="shared" si="0"/>
        <v>0.9</v>
      </c>
      <c r="E24" s="7">
        <v>0.9</v>
      </c>
    </row>
    <row r="25" spans="1:5" x14ac:dyDescent="0.3">
      <c r="A25" s="7">
        <v>8</v>
      </c>
      <c r="B25" s="1">
        <v>0.8</v>
      </c>
      <c r="C25" s="1">
        <v>0</v>
      </c>
      <c r="D25" s="7">
        <f t="shared" si="0"/>
        <v>0.8</v>
      </c>
      <c r="E25" s="7">
        <v>0.8</v>
      </c>
    </row>
    <row r="26" spans="1:5" x14ac:dyDescent="0.3">
      <c r="A26" s="7">
        <v>9</v>
      </c>
      <c r="B26" s="1">
        <v>0.90000000000000058</v>
      </c>
      <c r="C26" s="1">
        <v>0</v>
      </c>
      <c r="D26" s="7">
        <f t="shared" si="0"/>
        <v>0.90000000000000058</v>
      </c>
      <c r="E26" s="7">
        <v>0.9</v>
      </c>
    </row>
    <row r="27" spans="1:5" x14ac:dyDescent="0.3">
      <c r="A27" s="7">
        <v>10</v>
      </c>
      <c r="B27" s="1">
        <v>0.6</v>
      </c>
      <c r="C27" s="1">
        <v>0</v>
      </c>
      <c r="D27" s="7">
        <f t="shared" si="0"/>
        <v>0.6</v>
      </c>
      <c r="E27" s="7">
        <v>0.6</v>
      </c>
    </row>
    <row r="28" spans="1:5" x14ac:dyDescent="0.3">
      <c r="A28" s="7">
        <v>11</v>
      </c>
      <c r="B28" s="1">
        <v>1.3</v>
      </c>
      <c r="C28" s="1">
        <v>0</v>
      </c>
      <c r="D28" s="7">
        <f t="shared" si="0"/>
        <v>1.3</v>
      </c>
      <c r="E28" s="7">
        <v>1.3</v>
      </c>
    </row>
    <row r="29" spans="1:5" x14ac:dyDescent="0.3">
      <c r="A29" s="7">
        <v>12</v>
      </c>
      <c r="B29" s="1">
        <v>1</v>
      </c>
      <c r="C29" s="1">
        <v>0</v>
      </c>
      <c r="D29" s="7">
        <f t="shared" si="0"/>
        <v>1</v>
      </c>
      <c r="E29" s="7">
        <v>1</v>
      </c>
    </row>
    <row r="30" spans="1:5" x14ac:dyDescent="0.3">
      <c r="A30" s="25" t="s">
        <v>12</v>
      </c>
      <c r="B30" s="7">
        <f>SUM(B18:B29)</f>
        <v>4.9000000000000012</v>
      </c>
      <c r="C30" s="7">
        <f>SUM(C18:C29)</f>
        <v>4.8999999999999986</v>
      </c>
    </row>
    <row r="31" spans="1:5" x14ac:dyDescent="0.3">
      <c r="B31" s="20" t="s">
        <v>67</v>
      </c>
      <c r="C31" s="20" t="s">
        <v>67</v>
      </c>
    </row>
    <row r="32" spans="1:5" x14ac:dyDescent="0.3">
      <c r="B32" s="7">
        <v>4.9000000000000004</v>
      </c>
      <c r="C32" s="7">
        <v>5.5</v>
      </c>
    </row>
    <row r="33" spans="1:3" x14ac:dyDescent="0.3">
      <c r="A33" s="25" t="s">
        <v>54</v>
      </c>
      <c r="B33" s="2">
        <f>SUMPRODUCT(B18:C29, B5:C16)</f>
        <v>55.4</v>
      </c>
      <c r="C33" s="2" t="s">
        <v>15</v>
      </c>
    </row>
  </sheetData>
  <mergeCells count="2">
    <mergeCell ref="A2:D3"/>
    <mergeCell ref="A1:D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27EB1-F42B-4261-86FC-1D7925895606}">
  <dimension ref="A1:L21"/>
  <sheetViews>
    <sheetView workbookViewId="0">
      <selection activeCell="Q28" sqref="Q28"/>
    </sheetView>
  </sheetViews>
  <sheetFormatPr defaultRowHeight="14.4" x14ac:dyDescent="0.3"/>
  <cols>
    <col min="1" max="1" width="11.109375" bestFit="1" customWidth="1"/>
    <col min="2" max="3" width="10.5546875" bestFit="1" customWidth="1"/>
    <col min="4" max="4" width="11.109375" bestFit="1" customWidth="1"/>
    <col min="5" max="6" width="11.109375" customWidth="1"/>
    <col min="7" max="7" width="14.6640625" bestFit="1" customWidth="1"/>
    <col min="8" max="8" width="10.5546875" bestFit="1" customWidth="1"/>
  </cols>
  <sheetData>
    <row r="1" spans="1:12" x14ac:dyDescent="0.3">
      <c r="A1" s="23" t="s">
        <v>78</v>
      </c>
      <c r="B1" s="23" t="s">
        <v>1</v>
      </c>
      <c r="C1" s="23" t="s">
        <v>79</v>
      </c>
      <c r="D1" s="23" t="s">
        <v>65</v>
      </c>
      <c r="E1" s="23" t="s">
        <v>80</v>
      </c>
      <c r="F1" s="23" t="s">
        <v>12</v>
      </c>
      <c r="I1" s="43" t="s">
        <v>16</v>
      </c>
      <c r="J1" s="43"/>
      <c r="K1" s="43"/>
      <c r="L1" s="43"/>
    </row>
    <row r="2" spans="1:12" x14ac:dyDescent="0.3">
      <c r="A2" s="7" t="s">
        <v>88</v>
      </c>
      <c r="B2" s="7" t="s">
        <v>87</v>
      </c>
      <c r="C2" s="7" t="s">
        <v>83</v>
      </c>
      <c r="D2" s="7">
        <v>0.95</v>
      </c>
      <c r="E2" s="1">
        <v>1500</v>
      </c>
      <c r="F2" s="7">
        <f>D2*E2</f>
        <v>1425</v>
      </c>
      <c r="I2" s="39" t="s">
        <v>81</v>
      </c>
      <c r="J2" s="39"/>
      <c r="K2" s="39"/>
      <c r="L2" s="39"/>
    </row>
    <row r="3" spans="1:12" x14ac:dyDescent="0.3">
      <c r="A3" s="7" t="s">
        <v>88</v>
      </c>
      <c r="B3" s="7" t="s">
        <v>87</v>
      </c>
      <c r="C3" s="7" t="s">
        <v>84</v>
      </c>
      <c r="D3" s="7">
        <v>0.95</v>
      </c>
      <c r="E3" s="1">
        <v>300</v>
      </c>
      <c r="F3" s="7">
        <f t="shared" ref="F3:F10" si="0">D3*E3</f>
        <v>285</v>
      </c>
      <c r="I3" s="7" t="s">
        <v>87</v>
      </c>
      <c r="J3" s="7">
        <f>SUMIF($B$2:$B$10,"="&amp;I3,$E$2:$E$10)</f>
        <v>1800</v>
      </c>
      <c r="K3" s="20" t="s">
        <v>67</v>
      </c>
      <c r="L3" s="7">
        <v>5100</v>
      </c>
    </row>
    <row r="4" spans="1:12" x14ac:dyDescent="0.3">
      <c r="A4" s="7" t="s">
        <v>88</v>
      </c>
      <c r="B4" s="7" t="s">
        <v>87</v>
      </c>
      <c r="C4" s="7" t="s">
        <v>85</v>
      </c>
      <c r="D4" s="7">
        <v>0.95</v>
      </c>
      <c r="E4" s="1">
        <v>0</v>
      </c>
      <c r="F4" s="7">
        <f t="shared" si="0"/>
        <v>0</v>
      </c>
      <c r="I4" s="7" t="s">
        <v>83</v>
      </c>
      <c r="J4" s="7">
        <f t="shared" ref="J4:J6" si="1">SUMIF($B$2:$B$10,"="&amp;I4,$E$2:$E$10)</f>
        <v>1500</v>
      </c>
      <c r="K4" s="20" t="s">
        <v>67</v>
      </c>
      <c r="L4" s="7">
        <v>1500</v>
      </c>
    </row>
    <row r="5" spans="1:12" x14ac:dyDescent="0.3">
      <c r="A5" s="7" t="s">
        <v>88</v>
      </c>
      <c r="B5" s="7" t="s">
        <v>87</v>
      </c>
      <c r="C5" s="7" t="s">
        <v>86</v>
      </c>
      <c r="D5" s="7">
        <v>0.95</v>
      </c>
      <c r="E5" s="1">
        <v>0</v>
      </c>
      <c r="F5" s="7">
        <f t="shared" si="0"/>
        <v>0</v>
      </c>
      <c r="I5" s="7" t="s">
        <v>84</v>
      </c>
      <c r="J5" s="7">
        <f t="shared" si="1"/>
        <v>1200</v>
      </c>
      <c r="K5" s="20" t="s">
        <v>67</v>
      </c>
      <c r="L5" s="7">
        <v>1200</v>
      </c>
    </row>
    <row r="6" spans="1:12" x14ac:dyDescent="0.3">
      <c r="A6" s="7" t="s">
        <v>89</v>
      </c>
      <c r="B6" s="7" t="s">
        <v>83</v>
      </c>
      <c r="C6" s="7" t="s">
        <v>84</v>
      </c>
      <c r="D6" s="7">
        <v>0.5</v>
      </c>
      <c r="E6" s="1">
        <v>900</v>
      </c>
      <c r="F6" s="7">
        <f t="shared" si="0"/>
        <v>450</v>
      </c>
      <c r="I6" s="7" t="s">
        <v>85</v>
      </c>
      <c r="J6" s="7">
        <f t="shared" si="1"/>
        <v>600</v>
      </c>
      <c r="K6" s="20" t="s">
        <v>67</v>
      </c>
      <c r="L6" s="7">
        <v>1800</v>
      </c>
    </row>
    <row r="7" spans="1:12" x14ac:dyDescent="0.3">
      <c r="A7" s="7" t="s">
        <v>90</v>
      </c>
      <c r="B7" s="7" t="s">
        <v>83</v>
      </c>
      <c r="C7" s="7" t="s">
        <v>85</v>
      </c>
      <c r="D7" s="7">
        <v>0.3</v>
      </c>
      <c r="E7" s="1">
        <v>600</v>
      </c>
      <c r="F7" s="7">
        <f t="shared" si="0"/>
        <v>180</v>
      </c>
    </row>
    <row r="8" spans="1:12" x14ac:dyDescent="0.3">
      <c r="A8" s="7" t="s">
        <v>89</v>
      </c>
      <c r="B8" s="7" t="s">
        <v>84</v>
      </c>
      <c r="C8" s="7" t="s">
        <v>85</v>
      </c>
      <c r="D8" s="7">
        <v>0.5</v>
      </c>
      <c r="E8" s="1">
        <v>1200</v>
      </c>
      <c r="F8" s="7">
        <f t="shared" si="0"/>
        <v>600</v>
      </c>
      <c r="I8" s="45" t="s">
        <v>82</v>
      </c>
      <c r="J8" s="45"/>
      <c r="K8" s="45"/>
      <c r="L8" s="45"/>
    </row>
    <row r="9" spans="1:12" x14ac:dyDescent="0.3">
      <c r="A9" s="7" t="s">
        <v>90</v>
      </c>
      <c r="B9" s="7" t="s">
        <v>84</v>
      </c>
      <c r="C9" s="7" t="s">
        <v>86</v>
      </c>
      <c r="D9" s="7">
        <v>0.3</v>
      </c>
      <c r="E9" s="1">
        <v>0</v>
      </c>
      <c r="F9" s="7">
        <f t="shared" si="0"/>
        <v>0</v>
      </c>
      <c r="I9" s="7" t="s">
        <v>83</v>
      </c>
      <c r="J9" s="7">
        <f>SUMIF($C$2:$C$10,"="&amp;I9,$E$2:$E$10)</f>
        <v>1500</v>
      </c>
      <c r="K9" s="20" t="s">
        <v>22</v>
      </c>
      <c r="L9" s="7">
        <v>1500</v>
      </c>
    </row>
    <row r="10" spans="1:12" x14ac:dyDescent="0.3">
      <c r="A10" s="7" t="s">
        <v>89</v>
      </c>
      <c r="B10" s="7" t="s">
        <v>85</v>
      </c>
      <c r="C10" s="7" t="s">
        <v>86</v>
      </c>
      <c r="D10" s="7">
        <v>0.5</v>
      </c>
      <c r="E10" s="1">
        <v>600</v>
      </c>
      <c r="F10" s="7">
        <f t="shared" si="0"/>
        <v>300</v>
      </c>
      <c r="I10" s="7" t="s">
        <v>84</v>
      </c>
      <c r="J10" s="7">
        <f t="shared" ref="J10:J12" si="2">SUMIF($C$2:$C$10,"="&amp;I10,$E$2:$E$10)</f>
        <v>1200</v>
      </c>
      <c r="K10" s="20" t="s">
        <v>22</v>
      </c>
      <c r="L10" s="7">
        <v>1200</v>
      </c>
    </row>
    <row r="11" spans="1:12" x14ac:dyDescent="0.3">
      <c r="E11" s="38" t="s">
        <v>12</v>
      </c>
      <c r="F11" s="2">
        <f>SUM(F2:F10)</f>
        <v>3240</v>
      </c>
      <c r="G11" s="2" t="s">
        <v>15</v>
      </c>
      <c r="I11" s="7" t="s">
        <v>85</v>
      </c>
      <c r="J11" s="7">
        <f t="shared" si="2"/>
        <v>1800</v>
      </c>
      <c r="K11" s="20" t="s">
        <v>22</v>
      </c>
      <c r="L11" s="7">
        <v>1800</v>
      </c>
    </row>
    <row r="12" spans="1:12" x14ac:dyDescent="0.3">
      <c r="I12" s="7" t="s">
        <v>86</v>
      </c>
      <c r="J12" s="7">
        <f t="shared" si="2"/>
        <v>600</v>
      </c>
      <c r="K12" s="20" t="s">
        <v>22</v>
      </c>
      <c r="L12" s="7">
        <v>600</v>
      </c>
    </row>
    <row r="14" spans="1:12" x14ac:dyDescent="0.3">
      <c r="A14" s="25" t="s">
        <v>55</v>
      </c>
      <c r="B14" s="23">
        <v>1</v>
      </c>
      <c r="C14" s="23">
        <v>2</v>
      </c>
      <c r="D14" s="23">
        <v>3</v>
      </c>
      <c r="E14" s="23">
        <v>4</v>
      </c>
      <c r="F14" s="23" t="s">
        <v>12</v>
      </c>
      <c r="G14" s="23" t="s">
        <v>91</v>
      </c>
    </row>
    <row r="15" spans="1:12" x14ac:dyDescent="0.3">
      <c r="A15" s="25" t="s">
        <v>52</v>
      </c>
      <c r="B15" s="1">
        <v>900</v>
      </c>
      <c r="C15" s="1">
        <v>1200</v>
      </c>
      <c r="D15" s="1">
        <v>600</v>
      </c>
      <c r="E15" s="1">
        <v>0</v>
      </c>
      <c r="F15" s="7">
        <f>SUM(B15:E15)</f>
        <v>2700</v>
      </c>
      <c r="G15" s="7">
        <v>0.5</v>
      </c>
    </row>
    <row r="16" spans="1:12" x14ac:dyDescent="0.3">
      <c r="A16" s="25" t="s">
        <v>53</v>
      </c>
      <c r="B16" s="1">
        <v>600</v>
      </c>
      <c r="C16" s="1">
        <v>0</v>
      </c>
      <c r="D16" s="1">
        <v>0</v>
      </c>
      <c r="E16" s="1">
        <v>0</v>
      </c>
      <c r="F16" s="7">
        <f>SUM(B16:E16)</f>
        <v>600</v>
      </c>
      <c r="G16" s="7">
        <v>0.3</v>
      </c>
    </row>
    <row r="17" spans="1:7" x14ac:dyDescent="0.3">
      <c r="A17" s="25" t="s">
        <v>66</v>
      </c>
      <c r="B17" s="1">
        <v>1500</v>
      </c>
      <c r="C17" s="1">
        <v>300</v>
      </c>
      <c r="D17" s="1">
        <v>0</v>
      </c>
      <c r="E17" s="1">
        <v>0</v>
      </c>
      <c r="F17" s="7">
        <f>SUM(B17:E17)</f>
        <v>1800</v>
      </c>
      <c r="G17" s="7">
        <v>0.95</v>
      </c>
    </row>
    <row r="18" spans="1:7" x14ac:dyDescent="0.3">
      <c r="A18" s="25" t="s">
        <v>12</v>
      </c>
      <c r="B18" s="7">
        <f>SUM(B15:B16)</f>
        <v>1500</v>
      </c>
      <c r="C18" s="7">
        <f t="shared" ref="C18:E18" si="3">SUM(C15:C16)</f>
        <v>1200</v>
      </c>
      <c r="D18" s="7">
        <f t="shared" si="3"/>
        <v>600</v>
      </c>
      <c r="E18" s="7">
        <f t="shared" si="3"/>
        <v>0</v>
      </c>
    </row>
    <row r="19" spans="1:7" x14ac:dyDescent="0.3">
      <c r="A19" s="25" t="s">
        <v>45</v>
      </c>
      <c r="B19" s="7">
        <f>SUM(B17)</f>
        <v>1500</v>
      </c>
      <c r="C19" s="7">
        <f>SUM(C17,B15)</f>
        <v>1200</v>
      </c>
      <c r="D19" s="7">
        <f>SUM(D17,C15,B16)</f>
        <v>1800</v>
      </c>
      <c r="E19" s="7">
        <f>SUM(E17,D15,C16)</f>
        <v>600</v>
      </c>
    </row>
    <row r="20" spans="1:7" x14ac:dyDescent="0.3">
      <c r="A20" s="25" t="s">
        <v>68</v>
      </c>
      <c r="B20" s="7">
        <v>1500</v>
      </c>
      <c r="C20" s="7">
        <v>1200</v>
      </c>
      <c r="D20" s="7">
        <v>1800</v>
      </c>
      <c r="E20" s="7">
        <v>600</v>
      </c>
    </row>
    <row r="21" spans="1:7" x14ac:dyDescent="0.3">
      <c r="A21" s="25" t="s">
        <v>54</v>
      </c>
      <c r="B21" s="2">
        <f>SUMPRODUCT(F15:F17,G15:G17)</f>
        <v>3240</v>
      </c>
      <c r="C21" s="2" t="s">
        <v>15</v>
      </c>
    </row>
  </sheetData>
  <mergeCells count="2">
    <mergeCell ref="I8:L8"/>
    <mergeCell ref="I1:L1"/>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5.43</vt:lpstr>
      <vt:lpstr>5.62</vt:lpstr>
      <vt:lpstr>5.66</vt:lpstr>
      <vt:lpstr>5.71</vt:lpstr>
      <vt:lpstr>5.79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 G</cp:lastModifiedBy>
  <dcterms:created xsi:type="dcterms:W3CDTF">2019-10-28T23:38:41Z</dcterms:created>
  <dcterms:modified xsi:type="dcterms:W3CDTF">2021-07-08T07:49:14Z</dcterms:modified>
</cp:coreProperties>
</file>