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eaglesewu-my.sharepoint.com/personal/eglushchenko_eagles_ewu_edu/Documents/EWU/Portfolio/DSCI/GitHub/"/>
    </mc:Choice>
  </mc:AlternateContent>
  <xr:revisionPtr revIDLastSave="0" documentId="8_{DC1187B1-D6A9-4B76-8189-3F2C3A867959}" xr6:coauthVersionLast="47" xr6:coauthVersionMax="47" xr10:uidLastSave="{00000000-0000-0000-0000-000000000000}"/>
  <bookViews>
    <workbookView xWindow="28680" yWindow="-1560" windowWidth="29040" windowHeight="15840" xr2:uid="{1737642A-FDE8-454D-B5C7-B8170D103C23}"/>
  </bookViews>
  <sheets>
    <sheet name="4.4" sheetId="2" r:id="rId1"/>
    <sheet name="ST 4.4" sheetId="3" r:id="rId2"/>
  </sheets>
  <externalReferences>
    <externalReference r:id="rId3"/>
  </externalReferences>
  <definedNames>
    <definedName name="ChartData" localSheetId="1">'ST 4.4'!$K$5:$K$14</definedName>
    <definedName name="InputValues" localSheetId="1">'ST 4.4'!$A$5:$A$14</definedName>
    <definedName name="OutputAddresses" localSheetId="1">'ST 4.4'!$B$4</definedName>
    <definedName name="OutputValues" localSheetId="1">'ST 4.4'!$B$5:$B$14</definedName>
    <definedName name="solver_adj" localSheetId="0" hidden="1">'4.4'!$B$13:$F$13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'4.4'!$K$2</definedName>
    <definedName name="solver_lhs2" localSheetId="0" hidden="1">'4.4'!$I$2:$I$11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'4.4'!$L$2</definedName>
    <definedName name="solver_pre" localSheetId="0" hidden="1">0.000001</definedName>
    <definedName name="solver_rbv" localSheetId="0" hidden="1">1</definedName>
    <definedName name="solver_rel1" localSheetId="0" hidden="1">2</definedName>
    <definedName name="solver_rel2" localSheetId="0" hidden="1">1</definedName>
    <definedName name="solver_rhs1" localSheetId="0" hidden="1">1</definedName>
    <definedName name="solver_rhs2"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3" l="1"/>
  <c r="K14" i="3" s="1"/>
  <c r="K1" i="3"/>
  <c r="I11" i="2"/>
  <c r="H11" i="2"/>
  <c r="G11" i="2"/>
  <c r="H10" i="2"/>
  <c r="I10" i="2" s="1"/>
  <c r="G10" i="2"/>
  <c r="H9" i="2"/>
  <c r="I9" i="2" s="1"/>
  <c r="G9" i="2"/>
  <c r="I8" i="2"/>
  <c r="H8" i="2"/>
  <c r="G8" i="2"/>
  <c r="I7" i="2"/>
  <c r="H7" i="2"/>
  <c r="G7" i="2"/>
  <c r="O6" i="2"/>
  <c r="N6" i="2"/>
  <c r="M6" i="2"/>
  <c r="H6" i="2"/>
  <c r="L2" i="2" s="1"/>
  <c r="G6" i="2"/>
  <c r="H5" i="2"/>
  <c r="I5" i="2" s="1"/>
  <c r="G5" i="2"/>
  <c r="H4" i="2"/>
  <c r="G4" i="2"/>
  <c r="I4" i="2" s="1"/>
  <c r="H3" i="2"/>
  <c r="I3" i="2" s="1"/>
  <c r="G3" i="2"/>
  <c r="Q2" i="2"/>
  <c r="Q6" i="2" s="1"/>
  <c r="P2" i="2"/>
  <c r="P6" i="2" s="1"/>
  <c r="O2" i="2"/>
  <c r="N2" i="2"/>
  <c r="M2" i="2"/>
  <c r="K2" i="2"/>
  <c r="H2" i="2"/>
  <c r="I2" i="2" s="1"/>
  <c r="G2" i="2"/>
  <c r="K5" i="3" l="1"/>
  <c r="K6" i="3"/>
  <c r="K7" i="3"/>
  <c r="K8" i="3"/>
  <c r="K9" i="3"/>
  <c r="K10" i="3"/>
  <c r="K11" i="3"/>
  <c r="K12" i="3"/>
  <c r="K13" i="3"/>
  <c r="I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5" authorId="0" shapeId="0" xr:uid="{88FCFCC2-6BC6-4D35-BCD4-4FDD97A46E18}">
      <text>
        <r>
          <rPr>
            <sz val="9"/>
            <color indexed="81"/>
            <rFont val="Tahoma"/>
            <family val="2"/>
          </rPr>
          <t>Solver found a solution. All constraints and optimality conditions are satisfied.</t>
        </r>
      </text>
    </comment>
    <comment ref="B6" authorId="0" shapeId="0" xr:uid="{1C87BA2F-F7B3-485C-AB97-F0E9CC26B216}">
      <text>
        <r>
          <rPr>
            <sz val="9"/>
            <color indexed="81"/>
            <rFont val="Tahoma"/>
            <family val="2"/>
          </rPr>
          <t>Solver found a solution. All constraints and optimality conditions are satisfied.</t>
        </r>
      </text>
    </comment>
    <comment ref="B7" authorId="0" shapeId="0" xr:uid="{8E7A20E6-2D3E-4E6A-B5CD-635140FE0C15}">
      <text>
        <r>
          <rPr>
            <sz val="9"/>
            <color indexed="81"/>
            <rFont val="Tahoma"/>
            <family val="2"/>
          </rPr>
          <t>Solver found a solution. All constraints and optimality conditions are satisfied.</t>
        </r>
      </text>
    </comment>
    <comment ref="B8" authorId="0" shapeId="0" xr:uid="{7CCFB385-FAF1-4487-9446-F5517A4EC135}">
      <text>
        <r>
          <rPr>
            <sz val="9"/>
            <color indexed="81"/>
            <rFont val="Tahoma"/>
            <family val="2"/>
          </rPr>
          <t>Solver found a solution. All constraints and optimality conditions are satisfied.</t>
        </r>
      </text>
    </comment>
    <comment ref="B9" authorId="0" shapeId="0" xr:uid="{433A6788-3A34-4D1A-B2E9-C56557A4030D}">
      <text>
        <r>
          <rPr>
            <sz val="9"/>
            <color indexed="81"/>
            <rFont val="Tahoma"/>
            <family val="2"/>
          </rPr>
          <t>Solver found a solution. All constraints and optimality conditions are satisfied.</t>
        </r>
      </text>
    </comment>
    <comment ref="B10" authorId="0" shapeId="0" xr:uid="{12B01475-BD39-491B-A8D4-4BDE341A9F9F}">
      <text>
        <r>
          <rPr>
            <sz val="9"/>
            <color indexed="81"/>
            <rFont val="Tahoma"/>
            <family val="2"/>
          </rPr>
          <t>Solver found a solution. All constraints and optimality conditions are satisfied.</t>
        </r>
      </text>
    </comment>
    <comment ref="B11" authorId="0" shapeId="0" xr:uid="{03368EE5-EAE7-49D3-82CE-3E3F01BF3437}">
      <text>
        <r>
          <rPr>
            <sz val="9"/>
            <color indexed="81"/>
            <rFont val="Tahoma"/>
            <family val="2"/>
          </rPr>
          <t>Solver found a solution. All constraints and optimality conditions are satisfied.</t>
        </r>
      </text>
    </comment>
    <comment ref="B12" authorId="0" shapeId="0" xr:uid="{77FEA8A6-FC66-466A-BF82-58FD61B41BD9}">
      <text>
        <r>
          <rPr>
            <sz val="9"/>
            <color indexed="81"/>
            <rFont val="Tahoma"/>
            <family val="2"/>
          </rPr>
          <t>Solver found a solution. All constraints and optimality conditions are satisfied.</t>
        </r>
      </text>
    </comment>
    <comment ref="B13" authorId="0" shapeId="0" xr:uid="{7F85E51F-EE6E-48A0-8D82-F1B6D652345D}">
      <text>
        <r>
          <rPr>
            <sz val="9"/>
            <color indexed="81"/>
            <rFont val="Tahoma"/>
            <family val="2"/>
          </rPr>
          <t>Solver found a solution. All constraints and optimality conditions are satisfied.</t>
        </r>
      </text>
    </comment>
    <comment ref="B14" authorId="0" shapeId="0" xr:uid="{7B12E075-6A11-4E8C-A3B0-C220738AEBED}">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<sst xmlns="http://schemas.openxmlformats.org/spreadsheetml/2006/main" count="24" uniqueCount="23">
  <si>
    <t>Branch</t>
  </si>
  <si>
    <t>Labor Hrs</t>
  </si>
  <si>
    <t>Oper. Costs</t>
  </si>
  <si>
    <t>ROA</t>
  </si>
  <si>
    <t>Repeat Orders</t>
  </si>
  <si>
    <t>Satisfaction</t>
  </si>
  <si>
    <t>vin</t>
  </si>
  <si>
    <t>Vout</t>
  </si>
  <si>
    <t>Diff</t>
  </si>
  <si>
    <t>Investigating Branch</t>
  </si>
  <si>
    <t>Vin bound = 1</t>
  </si>
  <si>
    <t>Max Eff</t>
  </si>
  <si>
    <t>min</t>
  </si>
  <si>
    <t>max</t>
  </si>
  <si>
    <t>Branch 5</t>
  </si>
  <si>
    <t>Difference</t>
  </si>
  <si>
    <t>Weights</t>
  </si>
  <si>
    <t>What input and output levels should branch 5 aspire to in order to become efficient?</t>
  </si>
  <si>
    <t>Lower labor hours by 3.36 hours, lower oper. Costs by 5.46, increase roa, repeat orders, and satis by .78,60, and 1% because they were negative</t>
  </si>
  <si>
    <t>Oneway analysis for Solver model in 4.4 worksheet</t>
  </si>
  <si>
    <t>Eff (cell $J$2) values along side, output cell(s) along top</t>
  </si>
  <si>
    <t>Data for chart</t>
  </si>
  <si>
    <t>$L$2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</si>
</sst>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hadow/>
      <sz val="12"/>
      <name val="Calibri Light"/>
      <family val="2"/>
      <scheme val="major"/>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rgb="FFC6EFCE"/>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s>
  <borders count="7">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3" borderId="0" xfId="0" applyFill="1" applyAlignment="1">
      <alignment horizontal="center"/>
    </xf>
    <xf numFmtId="0" fontId="0" fillId="3" borderId="1" xfId="0" applyFill="1" applyBorder="1" applyAlignment="1">
      <alignment horizontal="center"/>
    </xf>
    <xf numFmtId="0" fontId="0" fillId="3" borderId="0" xfId="0" applyFill="1" applyAlignment="1">
      <alignment horizontal="center"/>
    </xf>
    <xf numFmtId="0" fontId="0" fillId="0" borderId="1" xfId="0" applyBorder="1"/>
    <xf numFmtId="10" fontId="2" fillId="2" borderId="0" xfId="1" applyNumberFormat="1" applyFont="1" applyFill="1"/>
    <xf numFmtId="0" fontId="0" fillId="3" borderId="2" xfId="0" applyFill="1" applyBorder="1" applyAlignment="1">
      <alignment horizontal="center"/>
    </xf>
    <xf numFmtId="0" fontId="0" fillId="4" borderId="3" xfId="0" applyFill="1" applyBorder="1"/>
    <xf numFmtId="0" fontId="4" fillId="3" borderId="3" xfId="0" applyFont="1" applyFill="1" applyBorder="1" applyAlignment="1">
      <alignment wrapText="1"/>
    </xf>
    <xf numFmtId="0" fontId="0" fillId="3" borderId="3" xfId="0" applyFill="1" applyBorder="1" applyAlignment="1">
      <alignment vertical="top" wrapText="1"/>
    </xf>
    <xf numFmtId="0" fontId="3" fillId="0" borderId="0" xfId="0" applyFont="1"/>
    <xf numFmtId="0" fontId="5" fillId="0" borderId="0" xfId="0" applyFont="1"/>
    <xf numFmtId="0" fontId="0" fillId="0" borderId="0" xfId="0" applyAlignment="1">
      <alignment horizontal="right" textRotation="90"/>
    </xf>
    <xf numFmtId="0" fontId="0" fillId="5" borderId="0" xfId="0" applyFill="1" applyAlignment="1">
      <alignment horizontal="right" textRotation="90"/>
    </xf>
    <xf numFmtId="0" fontId="0" fillId="0" borderId="4" xfId="0" applyBorder="1"/>
    <xf numFmtId="0" fontId="0" fillId="0" borderId="5" xfId="0" applyBorder="1"/>
    <xf numFmtId="0" fontId="0" fillId="0" borderId="6"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 4.4'!$K$1</c:f>
          <c:strCache>
            <c:ptCount val="1"/>
            <c:pt idx="0">
              <c:v>Sensitivity of $L$2 to Eff</c:v>
            </c:pt>
          </c:strCache>
        </c:strRef>
      </c:tx>
      <c:overlay val="0"/>
      <c:txPr>
        <a:bodyPr/>
        <a:lstStyle/>
        <a:p>
          <a:pPr>
            <a:defRPr sz="1200"/>
          </a:pPr>
          <a:endParaRPr lang="en-US"/>
        </a:p>
      </c:txPr>
    </c:title>
    <c:autoTitleDeleted val="0"/>
    <c:plotArea>
      <c:layout/>
      <c:lineChart>
        <c:grouping val="standard"/>
        <c:varyColors val="0"/>
        <c:ser>
          <c:idx val="0"/>
          <c:order val="0"/>
          <c:cat>
            <c:numRef>
              <c:f>'ST 4.4'!$A$5:$A$14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'ST 4.4'!$K$5:$K$14</c:f>
              <c:numCache>
                <c:formatCode>General</c:formatCode>
                <c:ptCount val="10"/>
                <c:pt idx="0">
                  <c:v>1</c:v>
                </c:pt>
                <c:pt idx="1">
                  <c:v>1</c:v>
                </c:pt>
                <c:pt idx="2">
                  <c:v>0.82972534732138448</c:v>
                </c:pt>
                <c:pt idx="3">
                  <c:v>0.85314441825583898</c:v>
                </c:pt>
                <c:pt idx="4">
                  <c:v>0.78549993931482687</c:v>
                </c:pt>
                <c:pt idx="5">
                  <c:v>1.0000000000000002</c:v>
                </c:pt>
                <c:pt idx="6">
                  <c:v>0.80990314786833528</c:v>
                </c:pt>
                <c:pt idx="7">
                  <c:v>1</c:v>
                </c:pt>
                <c:pt idx="8">
                  <c:v>0.99221693963865709</c:v>
                </c:pt>
                <c:pt idx="9">
                  <c:v>0.88336338077081245</c:v>
                </c:pt>
              </c:numCache>
            </c:numRef>
          </c:val>
          <c:smooth val="0"/>
          <c:extLst>
            <c:ext xmlns:c16="http://schemas.microsoft.com/office/drawing/2014/chart" uri="{C3380CC4-5D6E-409C-BE32-E72D297353CC}">
              <c16:uniqueId val="{00000000-4F47-476F-BEC8-402F54C97AE3}"/>
            </c:ext>
          </c:extLst>
        </c:ser>
        <c:dLbls>
          <c:showLegendKey val="0"/>
          <c:showVal val="0"/>
          <c:showCatName val="0"/>
          <c:showSerName val="0"/>
          <c:showPercent val="0"/>
          <c:showBubbleSize val="0"/>
        </c:dLbls>
        <c:marker val="1"/>
        <c:smooth val="0"/>
        <c:axId val="839526728"/>
        <c:axId val="839525088"/>
      </c:lineChart>
      <c:catAx>
        <c:axId val="839526728"/>
        <c:scaling>
          <c:orientation val="minMax"/>
        </c:scaling>
        <c:delete val="0"/>
        <c:axPos val="b"/>
        <c:title>
          <c:tx>
            <c:rich>
              <a:bodyPr/>
              <a:lstStyle/>
              <a:p>
                <a:pPr>
                  <a:defRPr/>
                </a:pPr>
                <a:r>
                  <a:rPr lang="en-US"/>
                  <a:t>Eff ($J$2)</a:t>
                </a:r>
              </a:p>
            </c:rich>
          </c:tx>
          <c:overlay val="0"/>
        </c:title>
        <c:numFmt formatCode="General" sourceLinked="1"/>
        <c:majorTickMark val="out"/>
        <c:minorTickMark val="none"/>
        <c:tickLblPos val="nextTo"/>
        <c:crossAx val="839525088"/>
        <c:crosses val="autoZero"/>
        <c:auto val="1"/>
        <c:lblAlgn val="ctr"/>
        <c:lblOffset val="100"/>
        <c:noMultiLvlLbl val="0"/>
      </c:catAx>
      <c:valAx>
        <c:axId val="839525088"/>
        <c:scaling>
          <c:orientation val="minMax"/>
        </c:scaling>
        <c:delete val="0"/>
        <c:axPos val="l"/>
        <c:majorGridlines/>
        <c:numFmt formatCode="General" sourceLinked="1"/>
        <c:majorTickMark val="out"/>
        <c:minorTickMark val="none"/>
        <c:tickLblPos val="nextTo"/>
        <c:crossAx val="83952672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xdr:row>
      <xdr:rowOff>179069</xdr:rowOff>
    </xdr:from>
    <xdr:to>
      <xdr:col>17</xdr:col>
      <xdr:colOff>0</xdr:colOff>
      <xdr:row>11</xdr:row>
      <xdr:rowOff>0</xdr:rowOff>
    </xdr:to>
    <xdr:sp macro="" textlink="">
      <xdr:nvSpPr>
        <xdr:cNvPr id="2" name="TextBox 1">
          <a:extLst>
            <a:ext uri="{FF2B5EF4-FFF2-40B4-BE49-F238E27FC236}">
              <a16:creationId xmlns:a16="http://schemas.microsoft.com/office/drawing/2014/main" id="{DD678C80-FD59-46EF-AF45-0708ECD2D389}"/>
            </a:ext>
          </a:extLst>
        </xdr:cNvPr>
        <xdr:cNvSpPr txBox="1"/>
      </xdr:nvSpPr>
      <xdr:spPr>
        <a:xfrm>
          <a:off x="10144125" y="1264919"/>
          <a:ext cx="4743450" cy="7258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cap="small">
              <a:solidFill>
                <a:schemeClr val="dk1"/>
              </a:solidFill>
              <a:effectLst>
                <a:glow rad="38100">
                  <a:schemeClr val="bg1">
                    <a:lumMod val="50000"/>
                    <a:lumOff val="50000"/>
                    <a:alpha val="20000"/>
                  </a:schemeClr>
                </a:glow>
                <a:outerShdw blurRad="44450" dist="12700" dir="13860000" algn="tl" rotWithShape="0">
                  <a:srgbClr val="000000">
                    <a:alpha val="20000"/>
                  </a:srgbClr>
                </a:outerShdw>
              </a:effectLst>
              <a:latin typeface="+mn-lt"/>
              <a:ea typeface="+mn-ea"/>
              <a:cs typeface="+mn-cs"/>
            </a:rPr>
            <a:t>Acme Co. has identified the inputs and outputs in the table at right to be used in evaluating the efficiency of each of its branches.   What input and output levels should branch 5 aspire to in order to become efficient?</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11430</xdr:colOff>
      <xdr:row>2</xdr:row>
      <xdr:rowOff>177165</xdr:rowOff>
    </xdr:from>
    <xdr:to>
      <xdr:col>10</xdr:col>
      <xdr:colOff>11430</xdr:colOff>
      <xdr:row>17</xdr:row>
      <xdr:rowOff>173355</xdr:rowOff>
    </xdr:to>
    <xdr:graphicFrame macro="">
      <xdr:nvGraphicFramePr>
        <xdr:cNvPr id="2" name="STS_1_Chart">
          <a:extLst>
            <a:ext uri="{FF2B5EF4-FFF2-40B4-BE49-F238E27FC236}">
              <a16:creationId xmlns:a16="http://schemas.microsoft.com/office/drawing/2014/main" id="{8D61FAEB-A589-499C-BB10-C15304F4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20955</xdr:rowOff>
    </xdr:from>
    <xdr:to>
      <xdr:col>16</xdr:col>
      <xdr:colOff>0</xdr:colOff>
      <xdr:row>6</xdr:row>
      <xdr:rowOff>91440</xdr:rowOff>
    </xdr:to>
    <xdr:sp macro="" textlink="">
      <xdr:nvSpPr>
        <xdr:cNvPr id="3" name="TextBox 2">
          <a:extLst>
            <a:ext uri="{FF2B5EF4-FFF2-40B4-BE49-F238E27FC236}">
              <a16:creationId xmlns:a16="http://schemas.microsoft.com/office/drawing/2014/main" id="{6FD63D64-C74E-440D-A154-24987A907DE0}"/>
            </a:ext>
          </a:extLst>
        </xdr:cNvPr>
        <xdr:cNvSpPr txBox="1"/>
      </xdr:nvSpPr>
      <xdr:spPr>
        <a:xfrm>
          <a:off x="7315200" y="563880"/>
          <a:ext cx="2438400" cy="76581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glushchenko_eagles_ewu_edu/Documents/EWU/Portfolio/DSCI/DSCI%20445-040%20Optimization%20Via%20Management/DSCI%20445/Ephrem%20Glushchenko%20HW%2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1"/>
      <sheetName val="ST 4.1"/>
      <sheetName val="4.2"/>
      <sheetName val="4.3"/>
      <sheetName val="4.4"/>
      <sheetName val="ST 4.4"/>
      <sheetName val="4.5"/>
      <sheetName val="4.4_STS"/>
      <sheetName val="4.1_STS"/>
    </sheetNames>
    <sheetDataSet>
      <sheetData sheetId="0"/>
      <sheetData sheetId="1"/>
      <sheetData sheetId="2"/>
      <sheetData sheetId="3"/>
      <sheetData sheetId="4"/>
      <sheetData sheetId="5">
        <row r="1">
          <cell r="K1" t="str">
            <v>Sensitivity of $L$2 to Eff</v>
          </cell>
        </row>
        <row r="5">
          <cell r="A5">
            <v>1</v>
          </cell>
          <cell r="K5">
            <v>1</v>
          </cell>
        </row>
        <row r="6">
          <cell r="A6">
            <v>2</v>
          </cell>
          <cell r="K6">
            <v>1</v>
          </cell>
        </row>
        <row r="7">
          <cell r="A7">
            <v>3</v>
          </cell>
          <cell r="K7">
            <v>0.82972534732138448</v>
          </cell>
        </row>
        <row r="8">
          <cell r="A8">
            <v>4</v>
          </cell>
          <cell r="K8">
            <v>0.85314441825583898</v>
          </cell>
        </row>
        <row r="9">
          <cell r="A9">
            <v>5</v>
          </cell>
          <cell r="K9">
            <v>0.78549993931482687</v>
          </cell>
        </row>
        <row r="10">
          <cell r="A10">
            <v>6</v>
          </cell>
          <cell r="K10">
            <v>1.0000000000000002</v>
          </cell>
        </row>
        <row r="11">
          <cell r="A11">
            <v>7</v>
          </cell>
          <cell r="K11">
            <v>0.80990314786833528</v>
          </cell>
        </row>
        <row r="12">
          <cell r="A12">
            <v>8</v>
          </cell>
          <cell r="K12">
            <v>1</v>
          </cell>
        </row>
        <row r="13">
          <cell r="A13">
            <v>9</v>
          </cell>
          <cell r="K13">
            <v>0.99221693963865709</v>
          </cell>
        </row>
        <row r="14">
          <cell r="A14">
            <v>10</v>
          </cell>
          <cell r="K14">
            <v>0.88336338077081245</v>
          </cell>
        </row>
      </sheetData>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D2B7-6DC0-4806-8ACB-6BA292B31D72}">
  <sheetPr codeName="Sheet5"/>
  <dimension ref="A1:Q15"/>
  <sheetViews>
    <sheetView tabSelected="1" workbookViewId="0">
      <selection activeCell="O25" sqref="O25"/>
    </sheetView>
  </sheetViews>
  <sheetFormatPr defaultRowHeight="14.4" x14ac:dyDescent="0.3"/>
  <cols>
    <col min="1" max="1" width="20.33203125" customWidth="1"/>
    <col min="2" max="2" width="30.33203125" bestFit="1" customWidth="1"/>
    <col min="3" max="3" width="12" bestFit="1" customWidth="1"/>
    <col min="5" max="5" width="13.44140625" bestFit="1" customWidth="1"/>
    <col min="6" max="6" width="11" bestFit="1" customWidth="1"/>
    <col min="7" max="7" width="12" bestFit="1" customWidth="1"/>
    <col min="9" max="9" width="12.6640625" bestFit="1" customWidth="1"/>
    <col min="10" max="10" width="18.5546875" bestFit="1" customWidth="1"/>
    <col min="11" max="11" width="12.77734375" bestFit="1" customWidth="1"/>
    <col min="12" max="12" width="12" bestFit="1" customWidth="1"/>
  </cols>
  <sheetData>
    <row r="1" spans="1:17" x14ac:dyDescent="0.3">
      <c r="A1" s="1" t="s">
        <v>0</v>
      </c>
      <c r="B1" s="1" t="s">
        <v>1</v>
      </c>
      <c r="C1" s="1" t="s">
        <v>2</v>
      </c>
      <c r="D1" s="1" t="s">
        <v>3</v>
      </c>
      <c r="E1" s="1" t="s">
        <v>4</v>
      </c>
      <c r="F1" s="2" t="s">
        <v>5</v>
      </c>
      <c r="G1" s="1" t="s">
        <v>6</v>
      </c>
      <c r="H1" s="1" t="s">
        <v>7</v>
      </c>
      <c r="I1" s="1" t="s">
        <v>8</v>
      </c>
      <c r="J1" s="1" t="s">
        <v>9</v>
      </c>
      <c r="K1" s="1" t="s">
        <v>10</v>
      </c>
      <c r="L1" s="1" t="s">
        <v>11</v>
      </c>
      <c r="M1" s="3" t="s">
        <v>12</v>
      </c>
      <c r="N1" s="3"/>
      <c r="O1" s="3" t="s">
        <v>13</v>
      </c>
      <c r="P1" s="3"/>
      <c r="Q1" s="3"/>
    </row>
    <row r="2" spans="1:17" x14ac:dyDescent="0.3">
      <c r="A2">
        <v>1</v>
      </c>
      <c r="B2">
        <v>3.73</v>
      </c>
      <c r="C2">
        <v>6.34</v>
      </c>
      <c r="D2">
        <v>5.32</v>
      </c>
      <c r="E2">
        <v>770</v>
      </c>
      <c r="F2" s="4">
        <v>92</v>
      </c>
      <c r="G2">
        <f t="shared" ref="G2:G11" si="0">SUMPRODUCT(B2:C2,$B$13:$C$13)</f>
        <v>0.66532080922275783</v>
      </c>
      <c r="H2">
        <f t="shared" ref="H2:H11" si="1">SUMPRODUCT(D2:F2,$D$13:$F$13)</f>
        <v>0.66532079191878446</v>
      </c>
      <c r="I2">
        <f>H2-G2</f>
        <v>-1.7303973365301317E-8</v>
      </c>
      <c r="J2">
        <v>5</v>
      </c>
      <c r="K2">
        <f>VLOOKUP(J2,A2:I11,7)</f>
        <v>1.0000000089779495</v>
      </c>
      <c r="L2" s="5">
        <f>VLOOKUP(J2,A2:I11,8)</f>
        <v>0.78549992567859594</v>
      </c>
      <c r="M2">
        <f>MIN(B2:B11)</f>
        <v>3.46</v>
      </c>
      <c r="N2">
        <f>MIN(C2:C11)</f>
        <v>3.23</v>
      </c>
      <c r="O2">
        <f>MAX(D2:D11)</f>
        <v>7.18</v>
      </c>
      <c r="P2">
        <f>MAX(E2:E11)</f>
        <v>970</v>
      </c>
      <c r="Q2">
        <f>MAX(F2:F11)</f>
        <v>99</v>
      </c>
    </row>
    <row r="3" spans="1:17" x14ac:dyDescent="0.3">
      <c r="A3">
        <v>2</v>
      </c>
      <c r="B3">
        <v>3.49</v>
      </c>
      <c r="C3">
        <v>4.43</v>
      </c>
      <c r="D3">
        <v>3.39</v>
      </c>
      <c r="E3">
        <v>780</v>
      </c>
      <c r="F3" s="4">
        <v>94</v>
      </c>
      <c r="G3">
        <f t="shared" si="0"/>
        <v>0.5042431316152215</v>
      </c>
      <c r="H3">
        <f t="shared" si="1"/>
        <v>0.46549568378366529</v>
      </c>
      <c r="I3">
        <f t="shared" ref="I3:I11" si="2">H3-G3</f>
        <v>-3.8747447831556203E-2</v>
      </c>
      <c r="M3" s="3" t="s">
        <v>14</v>
      </c>
      <c r="N3" s="3"/>
      <c r="O3" s="3"/>
      <c r="P3" s="3"/>
      <c r="Q3" s="3"/>
    </row>
    <row r="4" spans="1:17" x14ac:dyDescent="0.3">
      <c r="A4">
        <v>3</v>
      </c>
      <c r="B4">
        <v>5.98</v>
      </c>
      <c r="C4">
        <v>6.31</v>
      </c>
      <c r="D4">
        <v>4.95</v>
      </c>
      <c r="E4">
        <v>790</v>
      </c>
      <c r="F4" s="4">
        <v>93</v>
      </c>
      <c r="G4">
        <f t="shared" si="0"/>
        <v>0.76316806577146057</v>
      </c>
      <c r="H4">
        <f t="shared" si="1"/>
        <v>0.62773638961371037</v>
      </c>
      <c r="I4">
        <f t="shared" si="2"/>
        <v>-0.1354316761577502</v>
      </c>
      <c r="M4">
        <v>7.09</v>
      </c>
      <c r="N4">
        <v>8.69</v>
      </c>
      <c r="O4">
        <v>6.4</v>
      </c>
      <c r="P4">
        <v>910</v>
      </c>
      <c r="Q4">
        <v>98</v>
      </c>
    </row>
    <row r="5" spans="1:17" x14ac:dyDescent="0.3">
      <c r="A5">
        <v>4</v>
      </c>
      <c r="B5">
        <v>6.49</v>
      </c>
      <c r="C5">
        <v>7.28</v>
      </c>
      <c r="D5">
        <v>6.01</v>
      </c>
      <c r="E5">
        <v>730</v>
      </c>
      <c r="F5" s="4">
        <v>82</v>
      </c>
      <c r="G5">
        <f t="shared" si="0"/>
        <v>0.86225759375840427</v>
      </c>
      <c r="H5">
        <f t="shared" si="1"/>
        <v>0.72585769428871572</v>
      </c>
      <c r="I5">
        <f t="shared" si="2"/>
        <v>-0.13639989946968856</v>
      </c>
      <c r="M5" s="3" t="s">
        <v>15</v>
      </c>
      <c r="N5" s="3"/>
      <c r="O5" s="3"/>
      <c r="P5" s="3"/>
      <c r="Q5" s="3"/>
    </row>
    <row r="6" spans="1:17" x14ac:dyDescent="0.3">
      <c r="A6">
        <v>5</v>
      </c>
      <c r="B6">
        <v>7.09</v>
      </c>
      <c r="C6">
        <v>8.69</v>
      </c>
      <c r="D6">
        <v>6.4</v>
      </c>
      <c r="E6">
        <v>910</v>
      </c>
      <c r="F6" s="4">
        <v>98</v>
      </c>
      <c r="G6">
        <f t="shared" si="0"/>
        <v>1.0000000089779495</v>
      </c>
      <c r="H6">
        <f t="shared" si="1"/>
        <v>0.78549992567859594</v>
      </c>
      <c r="I6">
        <f t="shared" si="2"/>
        <v>-0.21450008329935355</v>
      </c>
      <c r="M6">
        <f>M4-M2</f>
        <v>3.63</v>
      </c>
      <c r="N6">
        <f>N4-N2</f>
        <v>5.4599999999999991</v>
      </c>
      <c r="O6">
        <f>O2-O4</f>
        <v>0.77999999999999936</v>
      </c>
      <c r="P6">
        <f>P2-P4</f>
        <v>60</v>
      </c>
      <c r="Q6">
        <f>Q2-Q4</f>
        <v>1</v>
      </c>
    </row>
    <row r="7" spans="1:17" x14ac:dyDescent="0.3">
      <c r="A7">
        <v>6</v>
      </c>
      <c r="B7">
        <v>3.46</v>
      </c>
      <c r="C7">
        <v>3.23</v>
      </c>
      <c r="D7">
        <v>2.89</v>
      </c>
      <c r="E7">
        <v>860</v>
      </c>
      <c r="F7" s="4">
        <v>90</v>
      </c>
      <c r="G7">
        <f t="shared" si="0"/>
        <v>0.40842197395861152</v>
      </c>
      <c r="H7">
        <f t="shared" si="1"/>
        <v>0.40842196444980799</v>
      </c>
      <c r="I7">
        <f t="shared" si="2"/>
        <v>-9.5088035223511724E-9</v>
      </c>
    </row>
    <row r="8" spans="1:17" x14ac:dyDescent="0.3">
      <c r="A8">
        <v>7</v>
      </c>
      <c r="B8">
        <v>7.36</v>
      </c>
      <c r="C8">
        <v>9.07</v>
      </c>
      <c r="D8">
        <v>6.94</v>
      </c>
      <c r="E8">
        <v>880</v>
      </c>
      <c r="F8" s="4">
        <v>89</v>
      </c>
      <c r="G8">
        <f t="shared" si="0"/>
        <v>1.0419453951716424</v>
      </c>
      <c r="H8">
        <f t="shared" si="1"/>
        <v>0.83149812891613695</v>
      </c>
      <c r="I8">
        <f t="shared" si="2"/>
        <v>-0.21044726625550547</v>
      </c>
    </row>
    <row r="9" spans="1:17" x14ac:dyDescent="0.3">
      <c r="A9">
        <v>8</v>
      </c>
      <c r="B9">
        <v>6.38</v>
      </c>
      <c r="C9">
        <v>7.42</v>
      </c>
      <c r="D9">
        <v>7.18</v>
      </c>
      <c r="E9">
        <v>970</v>
      </c>
      <c r="F9" s="4">
        <v>99</v>
      </c>
      <c r="G9">
        <f t="shared" si="0"/>
        <v>0.86838172219693655</v>
      </c>
      <c r="H9">
        <f t="shared" si="1"/>
        <v>0.86838169904891394</v>
      </c>
      <c r="I9">
        <f t="shared" si="2"/>
        <v>-2.3148022609831287E-8</v>
      </c>
    </row>
    <row r="10" spans="1:17" x14ac:dyDescent="0.3">
      <c r="A10">
        <v>9</v>
      </c>
      <c r="B10">
        <v>4.74</v>
      </c>
      <c r="C10">
        <v>6.75</v>
      </c>
      <c r="D10">
        <v>5.98</v>
      </c>
      <c r="E10">
        <v>770</v>
      </c>
      <c r="F10" s="4">
        <v>94</v>
      </c>
      <c r="G10">
        <f t="shared" si="0"/>
        <v>0.74258607365190987</v>
      </c>
      <c r="H10">
        <f t="shared" si="1"/>
        <v>0.73680646204389633</v>
      </c>
      <c r="I10">
        <f t="shared" si="2"/>
        <v>-5.7796116080135462E-3</v>
      </c>
    </row>
    <row r="11" spans="1:17" x14ac:dyDescent="0.3">
      <c r="A11">
        <v>10</v>
      </c>
      <c r="B11">
        <v>5.04</v>
      </c>
      <c r="C11">
        <v>6.35</v>
      </c>
      <c r="D11">
        <v>4.97</v>
      </c>
      <c r="E11">
        <v>930</v>
      </c>
      <c r="F11" s="4">
        <v>91</v>
      </c>
      <c r="G11">
        <f t="shared" si="0"/>
        <v>0.72445231378078456</v>
      </c>
      <c r="H11">
        <f t="shared" si="1"/>
        <v>0.627482892931439</v>
      </c>
      <c r="I11">
        <f t="shared" si="2"/>
        <v>-9.6969420849345567E-2</v>
      </c>
    </row>
    <row r="12" spans="1:17" x14ac:dyDescent="0.3">
      <c r="B12" s="6" t="s">
        <v>16</v>
      </c>
      <c r="C12" s="6"/>
      <c r="D12" s="6"/>
      <c r="E12" s="6"/>
      <c r="F12" s="6"/>
    </row>
    <row r="13" spans="1:17" x14ac:dyDescent="0.3">
      <c r="B13" s="7">
        <v>4.4537503272294998E-2</v>
      </c>
      <c r="C13" s="7">
        <v>7.8737527132034302E-2</v>
      </c>
      <c r="D13" s="7">
        <v>0.10475319623947144</v>
      </c>
      <c r="E13" s="7">
        <v>0</v>
      </c>
      <c r="F13" s="7">
        <v>1.174280303530395E-3</v>
      </c>
    </row>
    <row r="15" spans="1:17" ht="78" x14ac:dyDescent="0.3">
      <c r="A15" s="8" t="s">
        <v>17</v>
      </c>
      <c r="B15" s="9" t="s">
        <v>18</v>
      </c>
    </row>
  </sheetData>
  <mergeCells count="5">
    <mergeCell ref="M1:N1"/>
    <mergeCell ref="O1:Q1"/>
    <mergeCell ref="M3:Q3"/>
    <mergeCell ref="M5:Q5"/>
    <mergeCell ref="B12:F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95C10-67FC-4D0F-9BD8-2BAF4A86FAF2}">
  <sheetPr codeName="Sheet6"/>
  <dimension ref="A1:K14"/>
  <sheetViews>
    <sheetView workbookViewId="0">
      <selection activeCell="O23" sqref="O23"/>
    </sheetView>
  </sheetViews>
  <sheetFormatPr defaultRowHeight="14.4" x14ac:dyDescent="0.3"/>
  <sheetData>
    <row r="1" spans="1:11" x14ac:dyDescent="0.3">
      <c r="A1" s="10" t="s">
        <v>19</v>
      </c>
      <c r="K1" s="11" t="str">
        <f>CONCATENATE("Sensitivity of ",$K$4," to ","Eff")</f>
        <v>Sensitivity of $L$2 to Eff</v>
      </c>
    </row>
    <row r="3" spans="1:11" x14ac:dyDescent="0.3">
      <c r="A3" t="s">
        <v>20</v>
      </c>
      <c r="K3" t="s">
        <v>21</v>
      </c>
    </row>
    <row r="4" spans="1:11" ht="26.4" x14ac:dyDescent="0.3">
      <c r="B4" s="12" t="s">
        <v>22</v>
      </c>
      <c r="J4" s="11">
        <f>MATCH($K$4,OutputAddresses,0)</f>
        <v>1</v>
      </c>
      <c r="K4" s="13" t="s">
        <v>22</v>
      </c>
    </row>
    <row r="5" spans="1:11" x14ac:dyDescent="0.3">
      <c r="A5">
        <v>1</v>
      </c>
      <c r="B5" s="14">
        <v>1</v>
      </c>
      <c r="K5">
        <f>INDEX(OutputValues,1,$J$4)</f>
        <v>1</v>
      </c>
    </row>
    <row r="6" spans="1:11" x14ac:dyDescent="0.3">
      <c r="A6">
        <v>2</v>
      </c>
      <c r="B6" s="15">
        <v>1</v>
      </c>
      <c r="K6">
        <f>INDEX(OutputValues,2,$J$4)</f>
        <v>1</v>
      </c>
    </row>
    <row r="7" spans="1:11" x14ac:dyDescent="0.3">
      <c r="A7">
        <v>3</v>
      </c>
      <c r="B7" s="15">
        <v>0.82972534732138448</v>
      </c>
      <c r="K7">
        <f>INDEX(OutputValues,3,$J$4)</f>
        <v>0.82972534732138448</v>
      </c>
    </row>
    <row r="8" spans="1:11" x14ac:dyDescent="0.3">
      <c r="A8">
        <v>4</v>
      </c>
      <c r="B8" s="15">
        <v>0.85314441825583898</v>
      </c>
      <c r="K8">
        <f>INDEX(OutputValues,4,$J$4)</f>
        <v>0.85314441825583898</v>
      </c>
    </row>
    <row r="9" spans="1:11" x14ac:dyDescent="0.3">
      <c r="A9">
        <v>5</v>
      </c>
      <c r="B9" s="15">
        <v>0.78549993931482687</v>
      </c>
      <c r="K9">
        <f>INDEX(OutputValues,5,$J$4)</f>
        <v>0.78549993931482687</v>
      </c>
    </row>
    <row r="10" spans="1:11" x14ac:dyDescent="0.3">
      <c r="A10">
        <v>6</v>
      </c>
      <c r="B10" s="15">
        <v>1.0000000000000002</v>
      </c>
      <c r="K10">
        <f>INDEX(OutputValues,6,$J$4)</f>
        <v>1.0000000000000002</v>
      </c>
    </row>
    <row r="11" spans="1:11" x14ac:dyDescent="0.3">
      <c r="A11">
        <v>7</v>
      </c>
      <c r="B11" s="15">
        <v>0.80990314786833528</v>
      </c>
      <c r="K11">
        <f>INDEX(OutputValues,7,$J$4)</f>
        <v>0.80990314786833528</v>
      </c>
    </row>
    <row r="12" spans="1:11" x14ac:dyDescent="0.3">
      <c r="A12">
        <v>8</v>
      </c>
      <c r="B12" s="15">
        <v>1</v>
      </c>
      <c r="K12">
        <f>INDEX(OutputValues,8,$J$4)</f>
        <v>1</v>
      </c>
    </row>
    <row r="13" spans="1:11" x14ac:dyDescent="0.3">
      <c r="A13">
        <v>9</v>
      </c>
      <c r="B13" s="15">
        <v>0.99221693963865709</v>
      </c>
      <c r="K13">
        <f>INDEX(OutputValues,9,$J$4)</f>
        <v>0.99221693963865709</v>
      </c>
    </row>
    <row r="14" spans="1:11" x14ac:dyDescent="0.3">
      <c r="A14">
        <v>10</v>
      </c>
      <c r="B14" s="16">
        <v>0.88336338077081245</v>
      </c>
      <c r="K14">
        <f>INDEX(OutputValues,10,$J$4)</f>
        <v>0.88336338077081245</v>
      </c>
    </row>
  </sheetData>
  <dataValidations count="1">
    <dataValidation type="list" allowBlank="1" showInputMessage="1" showErrorMessage="1" sqref="K4" xr:uid="{4E1B6F31-BFBA-4845-AA62-0C7F4B016E52}">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4.4</vt:lpstr>
      <vt:lpstr>ST 4.4</vt:lpstr>
      <vt:lpstr>'ST 4.4'!ChartData</vt:lpstr>
      <vt:lpstr>'ST 4.4'!InputValues</vt:lpstr>
      <vt:lpstr>'ST 4.4'!OutputAddresses</vt:lpstr>
      <vt:lpstr>'ST 4.4'!OutputValues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G</dc:creator>
  <cp:lastModifiedBy>E G</cp:lastModifiedBy>
  <dcterms:created xsi:type="dcterms:W3CDTF">2021-07-08T00:37:36Z</dcterms:created>
  <dcterms:modified xsi:type="dcterms:W3CDTF">2021-07-08T00:39:54Z</dcterms:modified>
</cp:coreProperties>
</file>