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eaglesewu-my.sharepoint.com/personal/eglushchenko_eagles_ewu_edu/Documents/EWU/Portfolio/DSCI/GitHub/"/>
    </mc:Choice>
  </mc:AlternateContent>
  <xr:revisionPtr revIDLastSave="0" documentId="8_{B2D0E219-7A2E-4AA4-8186-5679077FC5B2}" xr6:coauthVersionLast="47" xr6:coauthVersionMax="47" xr10:uidLastSave="{00000000-0000-0000-0000-000000000000}"/>
  <bookViews>
    <workbookView xWindow="28680" yWindow="-1560" windowWidth="29040" windowHeight="15840" xr2:uid="{A508C5CA-2486-468B-BD5F-A88FFB4AEA7F}"/>
  </bookViews>
  <sheets>
    <sheet name="4.1" sheetId="2" r:id="rId1"/>
    <sheet name="ST 4.1" sheetId="3" r:id="rId2"/>
  </sheets>
  <externalReferences>
    <externalReference r:id="rId3"/>
  </externalReferences>
  <definedNames>
    <definedName name="ChartData" localSheetId="1">'ST 4.1'!$K$5:$K$25</definedName>
    <definedName name="InputValues" localSheetId="1">'ST 4.1'!$A$5:$A$25</definedName>
    <definedName name="OutputAddresses" localSheetId="1">'ST 4.1'!$B$4</definedName>
    <definedName name="OutputValues" localSheetId="1">'ST 4.1'!$B$5:$B$25</definedName>
    <definedName name="solver_adj" localSheetId="0" hidden="1">'4.1'!$I$2:$L$8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'4.1'!$A$13:$A$16</definedName>
    <definedName name="solver_lhs10" localSheetId="0" hidden="1">'4.1'!$A$22</definedName>
    <definedName name="solver_lhs11" localSheetId="0" hidden="1">'4.1'!$A$23</definedName>
    <definedName name="solver_lhs2" localSheetId="0" hidden="1">'4.1'!$A$17:$A$23</definedName>
    <definedName name="solver_lhs3" localSheetId="0" hidden="1">'4.1'!$A$15</definedName>
    <definedName name="solver_lhs4" localSheetId="0" hidden="1">'4.1'!$A$16</definedName>
    <definedName name="solver_lhs5" localSheetId="0" hidden="1">'4.1'!$A$17</definedName>
    <definedName name="solver_lhs6" localSheetId="0" hidden="1">'4.1'!$A$18</definedName>
    <definedName name="solver_lhs7" localSheetId="0" hidden="1">'4.1'!$A$19</definedName>
    <definedName name="solver_lhs8" localSheetId="0" hidden="1">'4.1'!$A$20</definedName>
    <definedName name="solver_lhs9" localSheetId="0" hidden="1">'4.1'!$A$21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'4.1'!$P$10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10" localSheetId="0" hidden="1">3</definedName>
    <definedName name="solver_rel11" localSheetId="0" hidden="1">3</definedName>
    <definedName name="solver_rel2" localSheetId="0" hidden="1">3</definedName>
    <definedName name="solver_rel3" localSheetId="0" hidden="1">1</definedName>
    <definedName name="solver_rel4" localSheetId="0" hidden="1">1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'4.1'!$C$13:$C$16</definedName>
    <definedName name="solver_rhs10" localSheetId="0" hidden="1">'4.1'!$C$22</definedName>
    <definedName name="solver_rhs11" localSheetId="0" hidden="1">'4.1'!$C$23</definedName>
    <definedName name="solver_rhs2" localSheetId="0" hidden="1">'4.1'!$C$17:$C$23</definedName>
    <definedName name="solver_rhs3" localSheetId="0" hidden="1">'4.1'!$C$15</definedName>
    <definedName name="solver_rhs4" localSheetId="0" hidden="1">'4.1'!$C$16</definedName>
    <definedName name="solver_rhs5" localSheetId="0" hidden="1">'4.1'!$C$17</definedName>
    <definedName name="solver_rhs6" localSheetId="0" hidden="1">'4.1'!$C$18</definedName>
    <definedName name="solver_rhs7" localSheetId="0" hidden="1">'4.1'!$C$19</definedName>
    <definedName name="solver_rhs8" localSheetId="0" hidden="1">'4.1'!$C$20</definedName>
    <definedName name="solver_rhs9" localSheetId="0" hidden="1">'4.1'!$C$21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3" l="1"/>
  <c r="K25" i="3" s="1"/>
  <c r="K1" i="3"/>
  <c r="C23" i="2"/>
  <c r="A23" i="2"/>
  <c r="C22" i="2"/>
  <c r="C21" i="2"/>
  <c r="C20" i="2"/>
  <c r="C19" i="2"/>
  <c r="A19" i="2"/>
  <c r="C18" i="2"/>
  <c r="C17" i="2"/>
  <c r="A13" i="2"/>
  <c r="L9" i="2"/>
  <c r="A16" i="2" s="1"/>
  <c r="K9" i="2"/>
  <c r="A15" i="2" s="1"/>
  <c r="J9" i="2"/>
  <c r="A14" i="2" s="1"/>
  <c r="I9" i="2"/>
  <c r="S8" i="2"/>
  <c r="R8" i="2"/>
  <c r="Q8" i="2"/>
  <c r="P8" i="2"/>
  <c r="M8" i="2"/>
  <c r="S7" i="2"/>
  <c r="R7" i="2"/>
  <c r="Q7" i="2"/>
  <c r="P7" i="2"/>
  <c r="M7" i="2"/>
  <c r="A22" i="2" s="1"/>
  <c r="S6" i="2"/>
  <c r="R6" i="2"/>
  <c r="Q6" i="2"/>
  <c r="P6" i="2"/>
  <c r="M6" i="2"/>
  <c r="A21" i="2" s="1"/>
  <c r="S5" i="2"/>
  <c r="R5" i="2"/>
  <c r="Q5" i="2"/>
  <c r="P5" i="2"/>
  <c r="M5" i="2"/>
  <c r="A20" i="2" s="1"/>
  <c r="S4" i="2"/>
  <c r="R4" i="2"/>
  <c r="Q4" i="2"/>
  <c r="Q9" i="2" s="1"/>
  <c r="P4" i="2"/>
  <c r="M4" i="2"/>
  <c r="S3" i="2"/>
  <c r="R3" i="2"/>
  <c r="Q3" i="2"/>
  <c r="P3" i="2"/>
  <c r="M3" i="2"/>
  <c r="A18" i="2" s="1"/>
  <c r="S2" i="2"/>
  <c r="S9" i="2" s="1"/>
  <c r="R2" i="2"/>
  <c r="R9" i="2" s="1"/>
  <c r="Q2" i="2"/>
  <c r="P2" i="2"/>
  <c r="P9" i="2" s="1"/>
  <c r="P10" i="2" s="1"/>
  <c r="M2" i="2"/>
  <c r="A17" i="2" s="1"/>
  <c r="K14" i="3" l="1"/>
  <c r="K5" i="3"/>
  <c r="K17" i="3"/>
  <c r="K6" i="3"/>
  <c r="K18" i="3"/>
  <c r="K19" i="3"/>
  <c r="K8" i="3"/>
  <c r="K20" i="3"/>
  <c r="K16" i="3"/>
  <c r="K7" i="3"/>
  <c r="K9" i="3"/>
  <c r="K21" i="3"/>
  <c r="K15" i="3"/>
  <c r="K10" i="3"/>
  <c r="K22" i="3"/>
  <c r="K11" i="3"/>
  <c r="K23" i="3"/>
  <c r="K12" i="3"/>
  <c r="K24" i="3"/>
  <c r="K1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5" authorId="0" shapeId="0" xr:uid="{CD0525C1-631A-4ADB-A571-18227E90E8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16E3DA5C-CBC8-4539-9EA7-37F4600371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C070B86F-1BC3-41BE-AE38-610FBE6D0A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5AA12642-C770-4289-B92A-0E28E1BFB6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19C5D7FC-69FA-469B-B418-ECF1384A6A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36C8E4E6-4A13-4A92-B8C9-2416092862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F64E065D-D948-48BB-982E-E39A0B9EFE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3F979178-A950-4F8E-9660-61EF2F4DA9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844872E1-FAB0-400F-8870-A8387B8E62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ECDB2BE4-3D75-441B-ACFB-4FB80C130E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B9DE7134-7207-4173-BF9D-66236076A7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9594859B-AE05-43A5-90BB-77590F753A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5FFD07CC-CDD7-4DBB-983B-255BDD0D23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2A5DD04C-9C1B-446B-B6A3-98ACB43008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2D4AC2A6-E9AD-43E7-82EA-588A2CAF9A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F3BE54D6-68EE-4B5F-8FEF-AFE51E2354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88496FB2-1C4C-4D1F-BC8F-095D993D7B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8AF49BEB-0EE8-48E9-A4A6-0175BF164D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8385C33E-1A72-49D7-9300-B567837541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9704639D-D9C6-41BF-A160-97EF8FE440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0B88E86A-67CC-4547-A97A-52378E4590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sharedStrings.xml><?xml version="1.0" encoding="utf-8"?>
<sst xmlns="http://schemas.openxmlformats.org/spreadsheetml/2006/main" count="74" uniqueCount="26">
  <si>
    <t xml:space="preserve">Cost to ship from plant to distributor </t>
  </si>
  <si>
    <t>Atlanta</t>
  </si>
  <si>
    <t>Boston</t>
  </si>
  <si>
    <t>Chicago</t>
  </si>
  <si>
    <t>Denver</t>
  </si>
  <si>
    <t>Demand</t>
  </si>
  <si>
    <t>Total</t>
  </si>
  <si>
    <t>Dist1</t>
  </si>
  <si>
    <t>Dist2</t>
  </si>
  <si>
    <t>Dist3</t>
  </si>
  <si>
    <t>Dist4</t>
  </si>
  <si>
    <t>Dist5</t>
  </si>
  <si>
    <t>Dist6</t>
  </si>
  <si>
    <t>Dist7</t>
  </si>
  <si>
    <t>Cost to make</t>
  </si>
  <si>
    <t>Prod. Cap.</t>
  </si>
  <si>
    <t>Total Total</t>
  </si>
  <si>
    <t>Not feasible after .85 percent</t>
  </si>
  <si>
    <t>Constraints</t>
  </si>
  <si>
    <t>&lt;=</t>
  </si>
  <si>
    <t>&gt;=</t>
  </si>
  <si>
    <t>Oneway analysis for Solver model in 4.1 worksheet</t>
  </si>
  <si>
    <t>Percentage Inc (cell $M$9) values along side, output cell(s) along top</t>
  </si>
  <si>
    <t>Data for chart</t>
  </si>
  <si>
    <t>$P$10</t>
  </si>
  <si>
    <t>Not feasible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</si>
</sst>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8" fontId="0" fillId="0" borderId="0" xfId="0" applyNumberFormat="1"/>
    <xf numFmtId="3" fontId="0" fillId="0" borderId="0" xfId="0" applyNumberFormat="1"/>
    <xf numFmtId="0" fontId="0" fillId="2" borderId="1" xfId="0" applyFill="1" applyBorder="1"/>
    <xf numFmtId="8" fontId="0" fillId="2" borderId="1" xfId="0" applyNumberFormat="1" applyFill="1" applyBorder="1"/>
    <xf numFmtId="8" fontId="0" fillId="2" borderId="2" xfId="0" applyNumberFormat="1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right" textRotation="90"/>
    </xf>
    <xf numFmtId="0" fontId="0" fillId="3" borderId="0" xfId="0" applyFill="1" applyAlignment="1">
      <alignment horizontal="right" textRotation="90"/>
    </xf>
    <xf numFmtId="8" fontId="0" fillId="0" borderId="3" xfId="0" applyNumberFormat="1" applyBorder="1"/>
    <xf numFmtId="8" fontId="0" fillId="0" borderId="4" xfId="0" applyNumberFormat="1" applyBorder="1"/>
    <xf numFmtId="0" fontId="0" fillId="4" borderId="4" xfId="0" applyFill="1" applyBorder="1"/>
    <xf numFmtId="0" fontId="0" fillId="4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 4.1'!$K$1</c:f>
          <c:strCache>
            <c:ptCount val="1"/>
            <c:pt idx="0">
              <c:v>Sensitivity of $P$10 to Percentage Inc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'ST 4.1'!$A$5:$A$25</c:f>
              <c:numCache>
                <c:formatCode>General</c:formatCode>
                <c:ptCount val="21"/>
                <c:pt idx="0">
                  <c:v>0.80000001192092896</c:v>
                </c:pt>
                <c:pt idx="1">
                  <c:v>0.81000000238418579</c:v>
                </c:pt>
                <c:pt idx="2">
                  <c:v>0.81999999284744263</c:v>
                </c:pt>
                <c:pt idx="3">
                  <c:v>0.82999998331069946</c:v>
                </c:pt>
                <c:pt idx="4">
                  <c:v>0.84000003337860107</c:v>
                </c:pt>
                <c:pt idx="5">
                  <c:v>0.85000002384185791</c:v>
                </c:pt>
                <c:pt idx="6">
                  <c:v>0.86000001430511475</c:v>
                </c:pt>
                <c:pt idx="7">
                  <c:v>0.87000000476837158</c:v>
                </c:pt>
                <c:pt idx="8">
                  <c:v>0.87999999523162842</c:v>
                </c:pt>
                <c:pt idx="9">
                  <c:v>0.88999998569488525</c:v>
                </c:pt>
                <c:pt idx="10">
                  <c:v>0.90000003576278687</c:v>
                </c:pt>
                <c:pt idx="11">
                  <c:v>0.9100000262260437</c:v>
                </c:pt>
                <c:pt idx="12">
                  <c:v>0.92000001668930054</c:v>
                </c:pt>
                <c:pt idx="13">
                  <c:v>0.93000000715255737</c:v>
                </c:pt>
                <c:pt idx="14">
                  <c:v>0.93999999761581421</c:v>
                </c:pt>
                <c:pt idx="15">
                  <c:v>0.94999998807907104</c:v>
                </c:pt>
                <c:pt idx="16">
                  <c:v>0.96000003814697266</c:v>
                </c:pt>
                <c:pt idx="17">
                  <c:v>0.97000002861022949</c:v>
                </c:pt>
                <c:pt idx="18">
                  <c:v>0.98000001907348633</c:v>
                </c:pt>
                <c:pt idx="19">
                  <c:v>0.99000000953674316</c:v>
                </c:pt>
                <c:pt idx="20">
                  <c:v>1</c:v>
                </c:pt>
              </c:numCache>
            </c:numRef>
          </c:cat>
          <c:val>
            <c:numRef>
              <c:f>'ST 4.1'!$K$5:$K$25</c:f>
              <c:numCache>
                <c:formatCode>General</c:formatCode>
                <c:ptCount val="21"/>
                <c:pt idx="0">
                  <c:v>2805450.04</c:v>
                </c:pt>
                <c:pt idx="1">
                  <c:v>2842481.26</c:v>
                </c:pt>
                <c:pt idx="2">
                  <c:v>2879512.47</c:v>
                </c:pt>
                <c:pt idx="3">
                  <c:v>2916543.69</c:v>
                </c:pt>
                <c:pt idx="4">
                  <c:v>2953593.12</c:v>
                </c:pt>
                <c:pt idx="5">
                  <c:v>2990651.34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02-44C2-8640-35DBE1F42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7429520"/>
        <c:axId val="667427880"/>
      </c:lineChart>
      <c:catAx>
        <c:axId val="667429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Percentage Inc ($M$9)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67427880"/>
        <c:crosses val="autoZero"/>
        <c:auto val="1"/>
        <c:lblAlgn val="ctr"/>
        <c:lblOffset val="100"/>
        <c:noMultiLvlLbl val="0"/>
      </c:catAx>
      <c:valAx>
        <c:axId val="667427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742952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0</xdr:rowOff>
    </xdr:from>
    <xdr:to>
      <xdr:col>8</xdr:col>
      <xdr:colOff>28575</xdr:colOff>
      <xdr:row>23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B7E95D1-D33C-4A47-A83A-6D93242D05B0}"/>
            </a:ext>
          </a:extLst>
        </xdr:cNvPr>
        <xdr:cNvSpPr txBox="1"/>
      </xdr:nvSpPr>
      <xdr:spPr>
        <a:xfrm>
          <a:off x="3209925" y="2362200"/>
          <a:ext cx="2465070" cy="1990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ACME CO. PRODUCES GIZMOS AT PLANTS IN ATLANTA, BOSTON, CHICAGO, AND DENVER.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INFORMATION CONCERNING PRODUCTION AND DISTRIBUTION IS IN THE TABLE ABOVE. WHAT IS THE LEAST EXPENSIVE WAY TO SATISFY AT LEAST 80% OF THE ORDERS RECEIVED FROM EACH DISTRIBUTOR? HOW HIGH CAN THIS PERCENTAGE BE ADJUSTED BEFORE SOLUTIONS BECOME INFEASIBLE?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7620</xdr:colOff>
      <xdr:row>4</xdr:row>
      <xdr:rowOff>9525</xdr:rowOff>
    </xdr:from>
    <xdr:to>
      <xdr:col>10</xdr:col>
      <xdr:colOff>7620</xdr:colOff>
      <xdr:row>19</xdr:row>
      <xdr:rowOff>150495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FBEFB74F-92BF-4AA3-9121-AAE354004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320040</xdr:colOff>
      <xdr:row>3</xdr:row>
      <xdr:rowOff>20955</xdr:rowOff>
    </xdr:from>
    <xdr:to>
      <xdr:col>15</xdr:col>
      <xdr:colOff>320040</xdr:colOff>
      <xdr:row>6</xdr:row>
      <xdr:rowOff>15240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497D355-B6EF-4699-8646-14912EA94AB1}"/>
            </a:ext>
          </a:extLst>
        </xdr:cNvPr>
        <xdr:cNvSpPr txBox="1"/>
      </xdr:nvSpPr>
      <xdr:spPr>
        <a:xfrm>
          <a:off x="7320915" y="563880"/>
          <a:ext cx="2438400" cy="76581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eglushchenko_eagles_ewu_edu/Documents/EWU/Portfolio/DSCI/DSCI%20445-040%20Optimization%20Via%20Management/DSCI%20445/Ephrem%20Glushchenko%20HW%20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1"/>
      <sheetName val="ST 4.1"/>
      <sheetName val="4.2"/>
      <sheetName val="4.3"/>
      <sheetName val="4.4"/>
      <sheetName val="ST 4.4"/>
      <sheetName val="4.5"/>
      <sheetName val="4.4_STS"/>
      <sheetName val="4.1_STS"/>
    </sheetNames>
    <sheetDataSet>
      <sheetData sheetId="0"/>
      <sheetData sheetId="1">
        <row r="1">
          <cell r="K1" t="str">
            <v>Sensitivity of $P$10 to Percentage Inc</v>
          </cell>
        </row>
        <row r="5">
          <cell r="A5">
            <v>0.80000001192092896</v>
          </cell>
          <cell r="K5">
            <v>2805450.04</v>
          </cell>
        </row>
        <row r="6">
          <cell r="A6">
            <v>0.81000000238418579</v>
          </cell>
          <cell r="K6">
            <v>2842481.26</v>
          </cell>
        </row>
        <row r="7">
          <cell r="A7">
            <v>0.81999999284744263</v>
          </cell>
          <cell r="K7">
            <v>2879512.47</v>
          </cell>
        </row>
        <row r="8">
          <cell r="A8">
            <v>0.82999998331069946</v>
          </cell>
          <cell r="K8">
            <v>2916543.69</v>
          </cell>
        </row>
        <row r="9">
          <cell r="A9">
            <v>0.84000003337860107</v>
          </cell>
          <cell r="K9">
            <v>2953593.12</v>
          </cell>
        </row>
        <row r="10">
          <cell r="A10">
            <v>0.85000002384185791</v>
          </cell>
          <cell r="K10">
            <v>2990651.34</v>
          </cell>
        </row>
        <row r="11">
          <cell r="A11">
            <v>0.86000001430511475</v>
          </cell>
          <cell r="K11" t="str">
            <v>Not feasible</v>
          </cell>
        </row>
        <row r="12">
          <cell r="A12">
            <v>0.87000000476837158</v>
          </cell>
          <cell r="K12" t="str">
            <v>Not feasible</v>
          </cell>
        </row>
        <row r="13">
          <cell r="A13">
            <v>0.87999999523162842</v>
          </cell>
          <cell r="K13" t="str">
            <v>Not feasible</v>
          </cell>
        </row>
        <row r="14">
          <cell r="A14">
            <v>0.88999998569488525</v>
          </cell>
          <cell r="K14" t="str">
            <v>Not feasible</v>
          </cell>
        </row>
        <row r="15">
          <cell r="A15">
            <v>0.90000003576278687</v>
          </cell>
          <cell r="K15" t="str">
            <v>Not feasible</v>
          </cell>
        </row>
        <row r="16">
          <cell r="A16">
            <v>0.9100000262260437</v>
          </cell>
          <cell r="K16" t="str">
            <v>Not feasible</v>
          </cell>
        </row>
        <row r="17">
          <cell r="A17">
            <v>0.92000001668930054</v>
          </cell>
          <cell r="K17" t="str">
            <v>Not feasible</v>
          </cell>
        </row>
        <row r="18">
          <cell r="A18">
            <v>0.93000000715255737</v>
          </cell>
          <cell r="K18" t="str">
            <v>Not feasible</v>
          </cell>
        </row>
        <row r="19">
          <cell r="A19">
            <v>0.93999999761581421</v>
          </cell>
          <cell r="K19" t="str">
            <v>Not feasible</v>
          </cell>
        </row>
        <row r="20">
          <cell r="A20">
            <v>0.94999998807907104</v>
          </cell>
          <cell r="K20" t="str">
            <v>Not feasible</v>
          </cell>
        </row>
        <row r="21">
          <cell r="A21">
            <v>0.96000003814697266</v>
          </cell>
          <cell r="K21" t="str">
            <v>Not feasible</v>
          </cell>
        </row>
        <row r="22">
          <cell r="A22">
            <v>0.97000002861022949</v>
          </cell>
          <cell r="K22" t="str">
            <v>Not feasible</v>
          </cell>
        </row>
        <row r="23">
          <cell r="A23">
            <v>0.98000001907348633</v>
          </cell>
          <cell r="K23" t="str">
            <v>Not feasible</v>
          </cell>
        </row>
        <row r="24">
          <cell r="A24">
            <v>0.99000000953674316</v>
          </cell>
          <cell r="K24" t="str">
            <v>Not feasible</v>
          </cell>
        </row>
        <row r="25">
          <cell r="A25">
            <v>1</v>
          </cell>
          <cell r="K25" t="str">
            <v>Not feasible</v>
          </cell>
        </row>
      </sheetData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4C648-F9A0-4ED1-A471-B58D99F2A4DE}">
  <sheetPr codeName="Sheet1"/>
  <dimension ref="A1:S23"/>
  <sheetViews>
    <sheetView tabSelected="1" workbookViewId="0">
      <selection activeCell="B39" sqref="B39"/>
    </sheetView>
  </sheetViews>
  <sheetFormatPr defaultRowHeight="14.4" x14ac:dyDescent="0.3"/>
  <cols>
    <col min="1" max="1" width="20.109375" customWidth="1"/>
    <col min="9" max="9" width="12.109375" bestFit="1" customWidth="1"/>
    <col min="10" max="10" width="9.6640625" bestFit="1" customWidth="1"/>
    <col min="11" max="11" width="8.21875" bestFit="1" customWidth="1"/>
    <col min="13" max="15" width="11.5546875" bestFit="1" customWidth="1"/>
    <col min="16" max="16" width="13.21875" bestFit="1" customWidth="1"/>
    <col min="17" max="19" width="11.5546875" bestFit="1" customWidth="1"/>
    <col min="20" max="20" width="13.21875" bestFit="1" customWidth="1"/>
  </cols>
  <sheetData>
    <row r="1" spans="1:19" ht="29.4" customHeight="1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</v>
      </c>
      <c r="J1" t="s">
        <v>2</v>
      </c>
      <c r="K1" t="s">
        <v>3</v>
      </c>
      <c r="L1" t="s">
        <v>4</v>
      </c>
      <c r="M1" t="s">
        <v>6</v>
      </c>
      <c r="P1" t="s">
        <v>1</v>
      </c>
      <c r="Q1" t="s">
        <v>2</v>
      </c>
      <c r="R1" t="s">
        <v>3</v>
      </c>
      <c r="S1" t="s">
        <v>4</v>
      </c>
    </row>
    <row r="2" spans="1:19" x14ac:dyDescent="0.3">
      <c r="A2" t="s">
        <v>7</v>
      </c>
      <c r="B2" s="2">
        <v>2.5</v>
      </c>
      <c r="C2" s="2">
        <v>1.85</v>
      </c>
      <c r="D2" s="2">
        <v>2.2999999999999998</v>
      </c>
      <c r="E2" s="2">
        <v>1.9</v>
      </c>
      <c r="F2" s="3">
        <v>8500</v>
      </c>
      <c r="H2" t="s">
        <v>7</v>
      </c>
      <c r="I2" s="4">
        <v>0</v>
      </c>
      <c r="J2" s="4">
        <v>0</v>
      </c>
      <c r="K2" s="4">
        <v>0</v>
      </c>
      <c r="L2" s="4">
        <v>6800</v>
      </c>
      <c r="M2">
        <f t="shared" ref="M2:M8" si="0">SUM(I2:L2)</f>
        <v>6800</v>
      </c>
      <c r="O2" t="s">
        <v>7</v>
      </c>
      <c r="P2" s="5">
        <f>(B2+$B$9)*I2</f>
        <v>0</v>
      </c>
      <c r="Q2" s="5">
        <f>(C2+$C$9)*J2</f>
        <v>0</v>
      </c>
      <c r="R2" s="5">
        <f>(D2+$D$9)*K2</f>
        <v>0</v>
      </c>
      <c r="S2" s="5">
        <f>(E2+$E$9)*L2</f>
        <v>259420</v>
      </c>
    </row>
    <row r="3" spans="1:19" x14ac:dyDescent="0.3">
      <c r="A3" t="s">
        <v>8</v>
      </c>
      <c r="B3" s="2">
        <v>2.75</v>
      </c>
      <c r="C3" s="2">
        <v>1.9</v>
      </c>
      <c r="D3" s="2">
        <v>2.25</v>
      </c>
      <c r="E3" s="2">
        <v>0.9</v>
      </c>
      <c r="F3" s="3">
        <v>14500</v>
      </c>
      <c r="H3" t="s">
        <v>8</v>
      </c>
      <c r="I3" s="4">
        <v>0</v>
      </c>
      <c r="J3" s="4">
        <v>0</v>
      </c>
      <c r="K3" s="4">
        <v>0</v>
      </c>
      <c r="L3" s="4">
        <v>11600</v>
      </c>
      <c r="M3">
        <f t="shared" si="0"/>
        <v>11600</v>
      </c>
      <c r="O3" t="s">
        <v>8</v>
      </c>
      <c r="P3" s="5">
        <f t="shared" ref="P3:P8" si="1">(B3+$B$9)*I3</f>
        <v>0</v>
      </c>
      <c r="Q3" s="5">
        <f t="shared" ref="Q3:Q8" si="2">(C3+$C$9)*J3</f>
        <v>0</v>
      </c>
      <c r="R3" s="5">
        <f t="shared" ref="R3:R8" si="3">(D3+$D$9)*K3</f>
        <v>0</v>
      </c>
      <c r="S3" s="5">
        <f t="shared" ref="S3:S8" si="4">(E3+$E$9)*L3</f>
        <v>430940</v>
      </c>
    </row>
    <row r="4" spans="1:19" x14ac:dyDescent="0.3">
      <c r="A4" t="s">
        <v>9</v>
      </c>
      <c r="B4" s="2">
        <v>1.75</v>
      </c>
      <c r="C4" s="2">
        <v>1.5</v>
      </c>
      <c r="D4" s="2">
        <v>1.85</v>
      </c>
      <c r="E4" s="2">
        <v>1.6</v>
      </c>
      <c r="F4" s="3">
        <v>13500</v>
      </c>
      <c r="H4" t="s">
        <v>9</v>
      </c>
      <c r="I4" s="4">
        <v>0</v>
      </c>
      <c r="J4" s="4">
        <v>600</v>
      </c>
      <c r="K4" s="4">
        <v>8600</v>
      </c>
      <c r="L4" s="4">
        <v>1600</v>
      </c>
      <c r="M4">
        <f t="shared" si="0"/>
        <v>10800</v>
      </c>
      <c r="O4" t="s">
        <v>9</v>
      </c>
      <c r="P4" s="5">
        <f t="shared" si="1"/>
        <v>0</v>
      </c>
      <c r="Q4" s="5">
        <f t="shared" si="2"/>
        <v>23400</v>
      </c>
      <c r="R4" s="5">
        <f t="shared" si="3"/>
        <v>351310</v>
      </c>
      <c r="S4" s="5">
        <f t="shared" si="4"/>
        <v>60560</v>
      </c>
    </row>
    <row r="5" spans="1:19" x14ac:dyDescent="0.3">
      <c r="A5" t="s">
        <v>10</v>
      </c>
      <c r="B5" s="2">
        <v>2</v>
      </c>
      <c r="C5" s="2">
        <v>1.6</v>
      </c>
      <c r="D5" s="2">
        <v>1.25</v>
      </c>
      <c r="E5" s="2">
        <v>1.75</v>
      </c>
      <c r="F5" s="3">
        <v>12600</v>
      </c>
      <c r="H5" t="s">
        <v>10</v>
      </c>
      <c r="I5" s="4">
        <v>0</v>
      </c>
      <c r="J5" s="4">
        <v>0</v>
      </c>
      <c r="K5" s="4">
        <v>10080</v>
      </c>
      <c r="L5" s="4">
        <v>0</v>
      </c>
      <c r="M5">
        <f t="shared" si="0"/>
        <v>10080</v>
      </c>
      <c r="O5" t="s">
        <v>10</v>
      </c>
      <c r="P5" s="5">
        <f t="shared" si="1"/>
        <v>0</v>
      </c>
      <c r="Q5" s="5">
        <f t="shared" si="2"/>
        <v>0</v>
      </c>
      <c r="R5" s="5">
        <f t="shared" si="3"/>
        <v>405720</v>
      </c>
      <c r="S5" s="5">
        <f t="shared" si="4"/>
        <v>0</v>
      </c>
    </row>
    <row r="6" spans="1:19" x14ac:dyDescent="0.3">
      <c r="A6" t="s">
        <v>11</v>
      </c>
      <c r="B6" s="2">
        <v>2.1</v>
      </c>
      <c r="C6" s="2">
        <v>1</v>
      </c>
      <c r="D6" s="2">
        <v>1.5</v>
      </c>
      <c r="E6" s="2">
        <v>2</v>
      </c>
      <c r="F6" s="3">
        <v>18000</v>
      </c>
      <c r="H6" t="s">
        <v>11</v>
      </c>
      <c r="I6" s="4">
        <v>0</v>
      </c>
      <c r="J6" s="4">
        <v>14400</v>
      </c>
      <c r="K6" s="4">
        <v>0</v>
      </c>
      <c r="L6" s="4">
        <v>0</v>
      </c>
      <c r="M6">
        <f t="shared" si="0"/>
        <v>14400</v>
      </c>
      <c r="O6" t="s">
        <v>11</v>
      </c>
      <c r="P6" s="5">
        <f t="shared" si="1"/>
        <v>0</v>
      </c>
      <c r="Q6" s="5">
        <f t="shared" si="2"/>
        <v>554400</v>
      </c>
      <c r="R6" s="5">
        <f t="shared" si="3"/>
        <v>0</v>
      </c>
      <c r="S6" s="5">
        <f t="shared" si="4"/>
        <v>0</v>
      </c>
    </row>
    <row r="7" spans="1:19" x14ac:dyDescent="0.3">
      <c r="A7" t="s">
        <v>12</v>
      </c>
      <c r="B7" s="2">
        <v>1.8</v>
      </c>
      <c r="C7" s="2">
        <v>1.9</v>
      </c>
      <c r="D7" s="2">
        <v>2.25</v>
      </c>
      <c r="E7" s="2">
        <v>2.5</v>
      </c>
      <c r="F7" s="3">
        <v>15000</v>
      </c>
      <c r="H7" t="s">
        <v>12</v>
      </c>
      <c r="I7" s="4">
        <v>12000</v>
      </c>
      <c r="J7" s="4">
        <v>0</v>
      </c>
      <c r="K7" s="4">
        <v>0</v>
      </c>
      <c r="L7" s="4">
        <v>0</v>
      </c>
      <c r="M7">
        <f t="shared" si="0"/>
        <v>12000</v>
      </c>
      <c r="O7" t="s">
        <v>12</v>
      </c>
      <c r="P7" s="5">
        <f t="shared" si="1"/>
        <v>447599.99999999994</v>
      </c>
      <c r="Q7" s="5">
        <f t="shared" si="2"/>
        <v>0</v>
      </c>
      <c r="R7" s="5">
        <f t="shared" si="3"/>
        <v>0</v>
      </c>
      <c r="S7" s="5">
        <f t="shared" si="4"/>
        <v>0</v>
      </c>
    </row>
    <row r="8" spans="1:19" x14ac:dyDescent="0.3">
      <c r="A8" t="s">
        <v>13</v>
      </c>
      <c r="B8" s="2">
        <v>1.65</v>
      </c>
      <c r="C8" s="2">
        <v>1.85</v>
      </c>
      <c r="D8" s="2">
        <v>2</v>
      </c>
      <c r="E8" s="2">
        <v>2.65</v>
      </c>
      <c r="F8" s="3">
        <v>9000</v>
      </c>
      <c r="H8" t="s">
        <v>13</v>
      </c>
      <c r="I8" s="4">
        <v>6000</v>
      </c>
      <c r="J8" s="4">
        <v>0</v>
      </c>
      <c r="K8" s="4">
        <v>1200</v>
      </c>
      <c r="L8" s="4">
        <v>0</v>
      </c>
      <c r="M8">
        <f t="shared" si="0"/>
        <v>7200</v>
      </c>
      <c r="O8" t="s">
        <v>13</v>
      </c>
      <c r="P8" s="5">
        <f t="shared" si="1"/>
        <v>222900</v>
      </c>
      <c r="Q8" s="5">
        <f t="shared" si="2"/>
        <v>0</v>
      </c>
      <c r="R8" s="5">
        <f t="shared" si="3"/>
        <v>49200</v>
      </c>
      <c r="S8" s="5">
        <f t="shared" si="4"/>
        <v>0</v>
      </c>
    </row>
    <row r="9" spans="1:19" x14ac:dyDescent="0.3">
      <c r="A9" t="s">
        <v>14</v>
      </c>
      <c r="B9" s="2">
        <v>35.5</v>
      </c>
      <c r="C9" s="2">
        <v>37.5</v>
      </c>
      <c r="D9" s="2">
        <v>39</v>
      </c>
      <c r="E9" s="2">
        <v>36.25</v>
      </c>
      <c r="H9" t="s">
        <v>6</v>
      </c>
      <c r="I9">
        <f>SUM(I2:I8)</f>
        <v>18000</v>
      </c>
      <c r="J9">
        <f>SUM(J2:J8)</f>
        <v>15000</v>
      </c>
      <c r="K9">
        <f>SUM(K2:K8)</f>
        <v>19880</v>
      </c>
      <c r="L9">
        <f>SUM(L2:L8)</f>
        <v>20000</v>
      </c>
      <c r="M9">
        <v>0.80000001192092896</v>
      </c>
      <c r="O9" t="s">
        <v>6</v>
      </c>
      <c r="P9">
        <f>SUM(P2:P8)</f>
        <v>670500</v>
      </c>
      <c r="Q9">
        <f>SUM(Q2:Q8)</f>
        <v>577800</v>
      </c>
      <c r="R9">
        <f>SUM(R2:R8)</f>
        <v>806230</v>
      </c>
      <c r="S9">
        <f>SUM(S2:S8)</f>
        <v>750920</v>
      </c>
    </row>
    <row r="10" spans="1:19" x14ac:dyDescent="0.3">
      <c r="A10" t="s">
        <v>15</v>
      </c>
      <c r="B10" s="3">
        <v>18000</v>
      </c>
      <c r="C10" s="3">
        <v>15000</v>
      </c>
      <c r="D10" s="3">
        <v>25000</v>
      </c>
      <c r="E10" s="3">
        <v>20000</v>
      </c>
      <c r="O10" t="s">
        <v>16</v>
      </c>
      <c r="P10" s="6">
        <f>SUM(P9:S9)</f>
        <v>2805450</v>
      </c>
    </row>
    <row r="11" spans="1:19" x14ac:dyDescent="0.3">
      <c r="O11" t="s">
        <v>17</v>
      </c>
    </row>
    <row r="12" spans="1:19" x14ac:dyDescent="0.3">
      <c r="A12" t="s">
        <v>18</v>
      </c>
    </row>
    <row r="13" spans="1:19" x14ac:dyDescent="0.3">
      <c r="A13" s="3">
        <f>I9</f>
        <v>18000</v>
      </c>
      <c r="B13" s="7" t="s">
        <v>19</v>
      </c>
      <c r="C13" s="3">
        <v>18000</v>
      </c>
    </row>
    <row r="14" spans="1:19" x14ac:dyDescent="0.3">
      <c r="A14" s="3">
        <f>J9</f>
        <v>15000</v>
      </c>
      <c r="B14" s="7" t="s">
        <v>19</v>
      </c>
      <c r="C14" s="3">
        <v>15000</v>
      </c>
    </row>
    <row r="15" spans="1:19" x14ac:dyDescent="0.3">
      <c r="A15" s="3">
        <f>K9</f>
        <v>19880</v>
      </c>
      <c r="B15" s="7" t="s">
        <v>19</v>
      </c>
      <c r="C15" s="3">
        <v>25000</v>
      </c>
    </row>
    <row r="16" spans="1:19" x14ac:dyDescent="0.3">
      <c r="A16" s="3">
        <f>L9</f>
        <v>20000</v>
      </c>
      <c r="B16" s="7" t="s">
        <v>19</v>
      </c>
      <c r="C16" s="3">
        <v>20000</v>
      </c>
    </row>
    <row r="17" spans="1:3" x14ac:dyDescent="0.3">
      <c r="A17" s="3">
        <f>M2</f>
        <v>6800</v>
      </c>
      <c r="B17" s="7" t="s">
        <v>20</v>
      </c>
      <c r="C17" s="8">
        <f>F2*$M$9</f>
        <v>6800.0001013278961</v>
      </c>
    </row>
    <row r="18" spans="1:3" x14ac:dyDescent="0.3">
      <c r="A18" s="3">
        <f t="shared" ref="A18:A23" si="5">M3</f>
        <v>11600</v>
      </c>
      <c r="B18" s="7" t="s">
        <v>20</v>
      </c>
      <c r="C18" s="8">
        <f t="shared" ref="C18:C23" si="6">F3*$M$9</f>
        <v>11600.00017285347</v>
      </c>
    </row>
    <row r="19" spans="1:3" x14ac:dyDescent="0.3">
      <c r="A19" s="3">
        <f t="shared" si="5"/>
        <v>10800</v>
      </c>
      <c r="B19" s="7" t="s">
        <v>20</v>
      </c>
      <c r="C19" s="8">
        <f t="shared" si="6"/>
        <v>10800.000160932541</v>
      </c>
    </row>
    <row r="20" spans="1:3" x14ac:dyDescent="0.3">
      <c r="A20" s="3">
        <f t="shared" si="5"/>
        <v>10080</v>
      </c>
      <c r="B20" s="7" t="s">
        <v>20</v>
      </c>
      <c r="C20" s="8">
        <f t="shared" si="6"/>
        <v>10080.000150203705</v>
      </c>
    </row>
    <row r="21" spans="1:3" x14ac:dyDescent="0.3">
      <c r="A21" s="3">
        <f t="shared" si="5"/>
        <v>14400</v>
      </c>
      <c r="B21" s="7" t="s">
        <v>20</v>
      </c>
      <c r="C21" s="8">
        <f t="shared" si="6"/>
        <v>14400.000214576721</v>
      </c>
    </row>
    <row r="22" spans="1:3" x14ac:dyDescent="0.3">
      <c r="A22" s="3">
        <f t="shared" si="5"/>
        <v>12000</v>
      </c>
      <c r="B22" s="7" t="s">
        <v>20</v>
      </c>
      <c r="C22" s="8">
        <f t="shared" si="6"/>
        <v>12000.000178813934</v>
      </c>
    </row>
    <row r="23" spans="1:3" x14ac:dyDescent="0.3">
      <c r="A23" s="3">
        <f t="shared" si="5"/>
        <v>7200</v>
      </c>
      <c r="B23" s="7" t="s">
        <v>20</v>
      </c>
      <c r="C23" s="8">
        <f t="shared" si="6"/>
        <v>7200.0001072883606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59E9-58FC-4668-97B2-9CF905EB5BA5}">
  <sheetPr codeName="Sheet3"/>
  <dimension ref="A1:K25"/>
  <sheetViews>
    <sheetView workbookViewId="0">
      <selection activeCell="B39" sqref="B39"/>
    </sheetView>
  </sheetViews>
  <sheetFormatPr defaultRowHeight="14.4" x14ac:dyDescent="0.3"/>
  <cols>
    <col min="2" max="2" width="13.21875" bestFit="1" customWidth="1"/>
  </cols>
  <sheetData>
    <row r="1" spans="1:11" x14ac:dyDescent="0.3">
      <c r="A1" s="9" t="s">
        <v>21</v>
      </c>
      <c r="K1" s="10" t="str">
        <f>CONCATENATE("Sensitivity of ",$K$4," to ","Percentage Inc")</f>
        <v>Sensitivity of $P$10 to Percentage Inc</v>
      </c>
    </row>
    <row r="3" spans="1:11" x14ac:dyDescent="0.3">
      <c r="A3" t="s">
        <v>22</v>
      </c>
      <c r="K3" t="s">
        <v>23</v>
      </c>
    </row>
    <row r="4" spans="1:11" ht="32.4" x14ac:dyDescent="0.3">
      <c r="B4" s="11" t="s">
        <v>24</v>
      </c>
      <c r="J4" s="10">
        <f>MATCH($K$4,OutputAddresses,0)</f>
        <v>1</v>
      </c>
      <c r="K4" s="12" t="s">
        <v>24</v>
      </c>
    </row>
    <row r="5" spans="1:11" x14ac:dyDescent="0.3">
      <c r="A5">
        <v>0.80000001192092896</v>
      </c>
      <c r="B5" s="13">
        <v>2805450.04</v>
      </c>
      <c r="K5">
        <f>INDEX(OutputValues,1,$J$4)</f>
        <v>2805450.04</v>
      </c>
    </row>
    <row r="6" spans="1:11" x14ac:dyDescent="0.3">
      <c r="A6">
        <v>0.81000000238418579</v>
      </c>
      <c r="B6" s="14">
        <v>2842481.26</v>
      </c>
      <c r="K6">
        <f>INDEX(OutputValues,2,$J$4)</f>
        <v>2842481.26</v>
      </c>
    </row>
    <row r="7" spans="1:11" x14ac:dyDescent="0.3">
      <c r="A7">
        <v>0.81999999284744263</v>
      </c>
      <c r="B7" s="14">
        <v>2879512.47</v>
      </c>
      <c r="K7">
        <f>INDEX(OutputValues,3,$J$4)</f>
        <v>2879512.47</v>
      </c>
    </row>
    <row r="8" spans="1:11" x14ac:dyDescent="0.3">
      <c r="A8">
        <v>0.82999998331069946</v>
      </c>
      <c r="B8" s="14">
        <v>2916543.69</v>
      </c>
      <c r="K8">
        <f>INDEX(OutputValues,4,$J$4)</f>
        <v>2916543.69</v>
      </c>
    </row>
    <row r="9" spans="1:11" x14ac:dyDescent="0.3">
      <c r="A9">
        <v>0.84000003337860107</v>
      </c>
      <c r="B9" s="14">
        <v>2953593.12</v>
      </c>
      <c r="K9">
        <f>INDEX(OutputValues,5,$J$4)</f>
        <v>2953593.12</v>
      </c>
    </row>
    <row r="10" spans="1:11" x14ac:dyDescent="0.3">
      <c r="A10">
        <v>0.85000002384185791</v>
      </c>
      <c r="B10" s="14">
        <v>2990651.34</v>
      </c>
      <c r="K10">
        <f>INDEX(OutputValues,6,$J$4)</f>
        <v>2990651.34</v>
      </c>
    </row>
    <row r="11" spans="1:11" x14ac:dyDescent="0.3">
      <c r="A11">
        <v>0.86000001430511475</v>
      </c>
      <c r="B11" s="15" t="s">
        <v>25</v>
      </c>
      <c r="K11" t="str">
        <f>INDEX(OutputValues,7,$J$4)</f>
        <v>Not feasible</v>
      </c>
    </row>
    <row r="12" spans="1:11" x14ac:dyDescent="0.3">
      <c r="A12">
        <v>0.87000000476837158</v>
      </c>
      <c r="B12" s="15" t="s">
        <v>25</v>
      </c>
      <c r="K12" t="str">
        <f>INDEX(OutputValues,8,$J$4)</f>
        <v>Not feasible</v>
      </c>
    </row>
    <row r="13" spans="1:11" x14ac:dyDescent="0.3">
      <c r="A13">
        <v>0.87999999523162842</v>
      </c>
      <c r="B13" s="15" t="s">
        <v>25</v>
      </c>
      <c r="K13" t="str">
        <f>INDEX(OutputValues,9,$J$4)</f>
        <v>Not feasible</v>
      </c>
    </row>
    <row r="14" spans="1:11" x14ac:dyDescent="0.3">
      <c r="A14">
        <v>0.88999998569488525</v>
      </c>
      <c r="B14" s="15" t="s">
        <v>25</v>
      </c>
      <c r="K14" t="str">
        <f>INDEX(OutputValues,10,$J$4)</f>
        <v>Not feasible</v>
      </c>
    </row>
    <row r="15" spans="1:11" x14ac:dyDescent="0.3">
      <c r="A15">
        <v>0.90000003576278687</v>
      </c>
      <c r="B15" s="15" t="s">
        <v>25</v>
      </c>
      <c r="K15" t="str">
        <f>INDEX(OutputValues,11,$J$4)</f>
        <v>Not feasible</v>
      </c>
    </row>
    <row r="16" spans="1:11" x14ac:dyDescent="0.3">
      <c r="A16">
        <v>0.9100000262260437</v>
      </c>
      <c r="B16" s="15" t="s">
        <v>25</v>
      </c>
      <c r="K16" t="str">
        <f>INDEX(OutputValues,12,$J$4)</f>
        <v>Not feasible</v>
      </c>
    </row>
    <row r="17" spans="1:11" x14ac:dyDescent="0.3">
      <c r="A17">
        <v>0.92000001668930054</v>
      </c>
      <c r="B17" s="15" t="s">
        <v>25</v>
      </c>
      <c r="K17" t="str">
        <f>INDEX(OutputValues,13,$J$4)</f>
        <v>Not feasible</v>
      </c>
    </row>
    <row r="18" spans="1:11" x14ac:dyDescent="0.3">
      <c r="A18">
        <v>0.93000000715255737</v>
      </c>
      <c r="B18" s="15" t="s">
        <v>25</v>
      </c>
      <c r="K18" t="str">
        <f>INDEX(OutputValues,14,$J$4)</f>
        <v>Not feasible</v>
      </c>
    </row>
    <row r="19" spans="1:11" x14ac:dyDescent="0.3">
      <c r="A19">
        <v>0.93999999761581421</v>
      </c>
      <c r="B19" s="15" t="s">
        <v>25</v>
      </c>
      <c r="K19" t="str">
        <f>INDEX(OutputValues,15,$J$4)</f>
        <v>Not feasible</v>
      </c>
    </row>
    <row r="20" spans="1:11" x14ac:dyDescent="0.3">
      <c r="A20">
        <v>0.94999998807907104</v>
      </c>
      <c r="B20" s="15" t="s">
        <v>25</v>
      </c>
      <c r="K20" t="str">
        <f>INDEX(OutputValues,16,$J$4)</f>
        <v>Not feasible</v>
      </c>
    </row>
    <row r="21" spans="1:11" x14ac:dyDescent="0.3">
      <c r="A21">
        <v>0.96000003814697266</v>
      </c>
      <c r="B21" s="15" t="s">
        <v>25</v>
      </c>
      <c r="K21" t="str">
        <f>INDEX(OutputValues,17,$J$4)</f>
        <v>Not feasible</v>
      </c>
    </row>
    <row r="22" spans="1:11" x14ac:dyDescent="0.3">
      <c r="A22">
        <v>0.97000002861022949</v>
      </c>
      <c r="B22" s="15" t="s">
        <v>25</v>
      </c>
      <c r="K22" t="str">
        <f>INDEX(OutputValues,18,$J$4)</f>
        <v>Not feasible</v>
      </c>
    </row>
    <row r="23" spans="1:11" x14ac:dyDescent="0.3">
      <c r="A23">
        <v>0.98000001907348633</v>
      </c>
      <c r="B23" s="15" t="s">
        <v>25</v>
      </c>
      <c r="K23" t="str">
        <f>INDEX(OutputValues,19,$J$4)</f>
        <v>Not feasible</v>
      </c>
    </row>
    <row r="24" spans="1:11" x14ac:dyDescent="0.3">
      <c r="A24">
        <v>0.99000000953674316</v>
      </c>
      <c r="B24" s="15" t="s">
        <v>25</v>
      </c>
      <c r="K24" t="str">
        <f>INDEX(OutputValues,20,$J$4)</f>
        <v>Not feasible</v>
      </c>
    </row>
    <row r="25" spans="1:11" x14ac:dyDescent="0.3">
      <c r="A25">
        <v>1</v>
      </c>
      <c r="B25" s="16" t="s">
        <v>25</v>
      </c>
      <c r="K25" t="str">
        <f>INDEX(OutputValues,21,$J$4)</f>
        <v>Not feasible</v>
      </c>
    </row>
  </sheetData>
  <dataValidations count="1">
    <dataValidation type="list" allowBlank="1" showInputMessage="1" showErrorMessage="1" sqref="K4" xr:uid="{4C6F2675-8A72-435D-8DD5-10AF129AD6E7}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4.1</vt:lpstr>
      <vt:lpstr>ST 4.1</vt:lpstr>
      <vt:lpstr>'ST 4.1'!ChartData</vt:lpstr>
      <vt:lpstr>'ST 4.1'!InputValues</vt:lpstr>
      <vt:lpstr>'ST 4.1'!OutputAddresses</vt:lpstr>
      <vt:lpstr>'ST 4.1'!OutputValues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 G</dc:creator>
  <cp:lastModifiedBy>E G</cp:lastModifiedBy>
  <dcterms:created xsi:type="dcterms:W3CDTF">2021-07-07T23:34:46Z</dcterms:created>
  <dcterms:modified xsi:type="dcterms:W3CDTF">2021-07-07T23:36:23Z</dcterms:modified>
</cp:coreProperties>
</file>