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eaglesewu-my.sharepoint.com/personal/eglushchenko_eagles_ewu_edu/Documents/EWU/Portfolio/DSCI/GitHub/"/>
    </mc:Choice>
  </mc:AlternateContent>
  <xr:revisionPtr revIDLastSave="0" documentId="8_{B26A6554-5455-404D-908D-D6D3E56F0331}" xr6:coauthVersionLast="47" xr6:coauthVersionMax="47" xr10:uidLastSave="{00000000-0000-0000-0000-000000000000}"/>
  <bookViews>
    <workbookView xWindow="28680" yWindow="-1560" windowWidth="29040" windowHeight="15840" xr2:uid="{2B874879-5104-4C60-85F9-388C13340C41}"/>
  </bookViews>
  <sheets>
    <sheet name="3.38" sheetId="2" r:id="rId1"/>
    <sheet name="SolverTable for 3.38" sheetId="3" r:id="rId2"/>
  </sheets>
  <externalReferences>
    <externalReference r:id="rId3"/>
  </externalReferences>
  <definedNames>
    <definedName name="ChartData1" localSheetId="1">'SolverTable for 3.38'!$N$5:$N$15</definedName>
    <definedName name="ChartData2" localSheetId="1">'SolverTable for 3.38'!$R$5:$R$15</definedName>
    <definedName name="InputValues1" localSheetId="1">'SolverTable for 3.38'!$A$5:$A$15</definedName>
    <definedName name="InputValues2" localSheetId="1">'SolverTable for 3.38'!$B$4:$L$4</definedName>
    <definedName name="OutputAddresses" localSheetId="1">'SolverTable for 3.38'!$AZ$2</definedName>
    <definedName name="OutputValues_1" localSheetId="1">'SolverTable for 3.38'!$B$5:$L$15</definedName>
    <definedName name="solver_adj" localSheetId="0" hidden="1">'3.38'!$B$7:$E$7</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lhs1" localSheetId="0" hidden="1">'3.38'!$B$7:$E$7</definedName>
    <definedName name="solver_lhs2" localSheetId="0" hidden="1">'3.38'!$H$3</definedName>
    <definedName name="solver_lhs3" localSheetId="0" hidden="1">'3.38'!$I$3</definedName>
    <definedName name="solver_lhs4" localSheetId="0" hidden="1">'3.38'!$J$3</definedName>
    <definedName name="solver_lhs5" localSheetId="0" hidden="1">'3.38'!$K$3</definedName>
    <definedName name="solver_lhs6" localSheetId="0" hidden="1">'3.38'!$L$3</definedName>
    <definedName name="solver_lhs7" localSheetId="0" hidden="1">'3.38'!$M$3</definedName>
    <definedName name="solver_lhs8" localSheetId="0" hidden="1">'3.38'!$N$3</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8</definedName>
    <definedName name="solver_nwt" localSheetId="0" hidden="1">1</definedName>
    <definedName name="solver_opt" localSheetId="0" hidden="1">'3.38'!$B$9</definedName>
    <definedName name="solver_pre" localSheetId="0" hidden="1">0.000001</definedName>
    <definedName name="solver_rbv" localSheetId="0" hidden="1">2</definedName>
    <definedName name="solver_rel1" localSheetId="0" hidden="1">4</definedName>
    <definedName name="solver_rel2" localSheetId="0" hidden="1">1</definedName>
    <definedName name="solver_rel3" localSheetId="0" hidden="1">1</definedName>
    <definedName name="solver_rel4" localSheetId="0" hidden="1">1</definedName>
    <definedName name="solver_rel5" localSheetId="0" hidden="1">3</definedName>
    <definedName name="solver_rel6" localSheetId="0" hidden="1">3</definedName>
    <definedName name="solver_rel7" localSheetId="0" hidden="1">3</definedName>
    <definedName name="solver_rel8" localSheetId="0" hidden="1">3</definedName>
    <definedName name="solver_rhs1" localSheetId="0" hidden="1">integer</definedName>
    <definedName name="solver_rhs2" localSheetId="0" hidden="1">'3.38'!$H$2</definedName>
    <definedName name="solver_rhs3" localSheetId="0" hidden="1">'3.38'!$I$2</definedName>
    <definedName name="solver_rhs4" localSheetId="0" hidden="1">'3.38'!$J$2</definedName>
    <definedName name="solver_rhs5" localSheetId="0" hidden="1">'3.38'!$K$2</definedName>
    <definedName name="solver_rhs6" localSheetId="0" hidden="1">'3.38'!$L$2</definedName>
    <definedName name="solver_rhs7" localSheetId="0" hidden="1">'3.38'!$M$2</definedName>
    <definedName name="solver_rhs8" localSheetId="0" hidden="1">'3.38'!$N$2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3" l="1"/>
  <c r="Q4" i="3"/>
  <c r="Q5" i="3" s="1"/>
  <c r="P4" i="3"/>
  <c r="M4" i="3"/>
  <c r="M5" i="3" s="1"/>
  <c r="R1" i="3"/>
  <c r="N1" i="3"/>
  <c r="E8" i="2"/>
  <c r="D8" i="2"/>
  <c r="C8" i="2"/>
  <c r="B8" i="2"/>
  <c r="B9" i="2" s="1"/>
  <c r="N3" i="2"/>
  <c r="M3" i="2"/>
  <c r="L3" i="2"/>
  <c r="K3" i="2"/>
  <c r="J3" i="2"/>
  <c r="I3" i="2"/>
  <c r="H3" i="2"/>
  <c r="G3" i="2"/>
  <c r="N2" i="2"/>
  <c r="M2" i="2"/>
  <c r="R5" i="3" l="1"/>
  <c r="N5" i="3"/>
  <c r="R9" i="3"/>
  <c r="N10" i="3"/>
  <c r="R14" i="3"/>
  <c r="R7" i="3"/>
  <c r="N7" i="3"/>
  <c r="N12" i="3"/>
  <c r="R15" i="3"/>
  <c r="N11" i="3"/>
  <c r="R10" i="3"/>
  <c r="N15" i="3"/>
  <c r="N9" i="3"/>
  <c r="R12" i="3"/>
  <c r="R11" i="3"/>
  <c r="R8" i="3"/>
  <c r="N14" i="3"/>
  <c r="R13" i="3"/>
  <c r="N8" i="3"/>
  <c r="N13" i="3"/>
  <c r="R6" i="3"/>
  <c r="N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5" authorId="0" shapeId="0" xr:uid="{AE879889-CE03-465C-AE7F-C1F53C103F62}">
      <text>
        <r>
          <rPr>
            <sz val="9"/>
            <color indexed="81"/>
            <rFont val="Tahoma"/>
            <family val="2"/>
          </rPr>
          <t>Solver has converged to the current solution. All constraints are satisfied.</t>
        </r>
      </text>
    </comment>
    <comment ref="C5" authorId="0" shapeId="0" xr:uid="{845B4C6C-A2C3-401D-B280-E51C2B42A797}">
      <text>
        <r>
          <rPr>
            <sz val="9"/>
            <color indexed="81"/>
            <rFont val="Tahoma"/>
            <family val="2"/>
          </rPr>
          <t>Solver has converged to the current solution. All constraints are satisfied.</t>
        </r>
      </text>
    </comment>
    <comment ref="D5" authorId="0" shapeId="0" xr:uid="{7E2A3F65-26AD-4625-B9CC-E309001FE6C2}">
      <text>
        <r>
          <rPr>
            <sz val="9"/>
            <color indexed="81"/>
            <rFont val="Tahoma"/>
            <family val="2"/>
          </rPr>
          <t>Solver has converged to the current solution. All constraints are satisfied.</t>
        </r>
      </text>
    </comment>
    <comment ref="E5" authorId="0" shapeId="0" xr:uid="{05DC4EAA-3A72-4BA4-ACC4-BD8CA24116FA}">
      <text>
        <r>
          <rPr>
            <sz val="9"/>
            <color indexed="81"/>
            <rFont val="Tahoma"/>
            <family val="2"/>
          </rPr>
          <t>Solver has converged to the current solution. All constraints are satisfied.</t>
        </r>
      </text>
    </comment>
    <comment ref="F5" authorId="0" shapeId="0" xr:uid="{35F8BD4E-2126-49B2-AE66-3ABB5BD82DD8}">
      <text>
        <r>
          <rPr>
            <sz val="9"/>
            <color indexed="81"/>
            <rFont val="Tahoma"/>
            <family val="2"/>
          </rPr>
          <t>Solver has converged to the current solution. All constraints are satisfied.</t>
        </r>
      </text>
    </comment>
    <comment ref="G5" authorId="0" shapeId="0" xr:uid="{79F93C6C-E989-4B0A-BF98-C88D06494C5A}">
      <text>
        <r>
          <rPr>
            <sz val="9"/>
            <color indexed="81"/>
            <rFont val="Tahoma"/>
            <family val="2"/>
          </rPr>
          <t>Solver found an integer solution within tolerance. All constraints are satisfied.</t>
        </r>
      </text>
    </comment>
    <comment ref="H5" authorId="0" shapeId="0" xr:uid="{6F0F8603-C31F-4AD2-8D34-8041F2D57B42}">
      <text>
        <r>
          <rPr>
            <sz val="9"/>
            <color indexed="81"/>
            <rFont val="Tahoma"/>
            <family val="2"/>
          </rPr>
          <t>Solver found an integer solution within tolerance. All constraints are satisfied.</t>
        </r>
      </text>
    </comment>
    <comment ref="I5" authorId="0" shapeId="0" xr:uid="{B1ABDC98-C0E6-46DE-A097-9B1AC9B94345}">
      <text>
        <r>
          <rPr>
            <sz val="9"/>
            <color indexed="81"/>
            <rFont val="Tahoma"/>
            <family val="2"/>
          </rPr>
          <t>Solver found an integer solution within tolerance. All constraints are satisfied.</t>
        </r>
      </text>
    </comment>
    <comment ref="J5" authorId="0" shapeId="0" xr:uid="{8FD85592-6BB0-4C82-AC28-73CD74A31C5A}">
      <text>
        <r>
          <rPr>
            <sz val="9"/>
            <color indexed="81"/>
            <rFont val="Tahoma"/>
            <family val="2"/>
          </rPr>
          <t>Solver found an integer solution within tolerance. All constraints are satisfied.</t>
        </r>
      </text>
    </comment>
    <comment ref="K5" authorId="0" shapeId="0" xr:uid="{5E6F7B4F-E648-4986-AA74-089792DB046D}">
      <text>
        <r>
          <rPr>
            <sz val="9"/>
            <color indexed="81"/>
            <rFont val="Tahoma"/>
            <family val="2"/>
          </rPr>
          <t>Solver found an integer solution within tolerance. All constraints are satisfied.</t>
        </r>
      </text>
    </comment>
    <comment ref="L5" authorId="0" shapeId="0" xr:uid="{CA315EEA-B4F0-4570-B2DF-E0FF1ADF8446}">
      <text>
        <r>
          <rPr>
            <sz val="9"/>
            <color indexed="81"/>
            <rFont val="Tahoma"/>
            <family val="2"/>
          </rPr>
          <t>Solver found an integer solution within tolerance. All constraints are satisfied.</t>
        </r>
      </text>
    </comment>
    <comment ref="B6" authorId="0" shapeId="0" xr:uid="{921BDFFA-B1B1-4EEF-8925-C137EAE74A2A}">
      <text>
        <r>
          <rPr>
            <sz val="9"/>
            <color indexed="81"/>
            <rFont val="Tahoma"/>
            <family val="2"/>
          </rPr>
          <t>Solver found an integer solution within tolerance. All constraints are satisfied.</t>
        </r>
      </text>
    </comment>
    <comment ref="C6" authorId="0" shapeId="0" xr:uid="{EA654058-FF32-4465-A445-BB31AF299332}">
      <text>
        <r>
          <rPr>
            <sz val="9"/>
            <color indexed="81"/>
            <rFont val="Tahoma"/>
            <family val="2"/>
          </rPr>
          <t>Solver found an integer solution within tolerance. All constraints are satisfied.</t>
        </r>
      </text>
    </comment>
    <comment ref="D6" authorId="0" shapeId="0" xr:uid="{55A3E556-D883-45FB-AA01-290A565375B3}">
      <text>
        <r>
          <rPr>
            <sz val="9"/>
            <color indexed="81"/>
            <rFont val="Tahoma"/>
            <family val="2"/>
          </rPr>
          <t>Solver found an integer solution within tolerance. All constraints are satisfied.</t>
        </r>
      </text>
    </comment>
    <comment ref="E6" authorId="0" shapeId="0" xr:uid="{E1389E69-D56C-4AC7-A288-AC1D20C0FA89}">
      <text>
        <r>
          <rPr>
            <sz val="9"/>
            <color indexed="81"/>
            <rFont val="Tahoma"/>
            <family val="2"/>
          </rPr>
          <t>Solver found an integer solution within tolerance. All constraints are satisfied.</t>
        </r>
      </text>
    </comment>
    <comment ref="F6" authorId="0" shapeId="0" xr:uid="{1AC06197-5850-4F6D-92E6-FA7FF5486238}">
      <text>
        <r>
          <rPr>
            <sz val="9"/>
            <color indexed="81"/>
            <rFont val="Tahoma"/>
            <family val="2"/>
          </rPr>
          <t>Solver found an integer solution within tolerance. All constraints are satisfied.</t>
        </r>
      </text>
    </comment>
    <comment ref="G6" authorId="0" shapeId="0" xr:uid="{8B8271F3-D98A-471A-BC2D-5D350A900965}">
      <text>
        <r>
          <rPr>
            <sz val="9"/>
            <color indexed="81"/>
            <rFont val="Tahoma"/>
            <family val="2"/>
          </rPr>
          <t>Solver found an integer solution within tolerance. All constraints are satisfied.</t>
        </r>
      </text>
    </comment>
    <comment ref="H6" authorId="0" shapeId="0" xr:uid="{E071A0A7-512D-4646-8E83-C50D6DCA98B6}">
      <text>
        <r>
          <rPr>
            <sz val="9"/>
            <color indexed="81"/>
            <rFont val="Tahoma"/>
            <family val="2"/>
          </rPr>
          <t>Solver found an integer solution within tolerance. All constraints are satisfied.</t>
        </r>
      </text>
    </comment>
    <comment ref="I6" authorId="0" shapeId="0" xr:uid="{CB584480-2220-4A2D-BDD6-994A4F20AB10}">
      <text>
        <r>
          <rPr>
            <sz val="9"/>
            <color indexed="81"/>
            <rFont val="Tahoma"/>
            <family val="2"/>
          </rPr>
          <t>Solver found an integer solution within tolerance. All constraints are satisfied.</t>
        </r>
      </text>
    </comment>
    <comment ref="J6" authorId="0" shapeId="0" xr:uid="{18DADAE4-7830-4454-8AD2-673AFDAE1E2C}">
      <text>
        <r>
          <rPr>
            <sz val="9"/>
            <color indexed="81"/>
            <rFont val="Tahoma"/>
            <family val="2"/>
          </rPr>
          <t>Solver found an integer solution within tolerance. All constraints are satisfied.</t>
        </r>
      </text>
    </comment>
    <comment ref="K6" authorId="0" shapeId="0" xr:uid="{E9E6145B-83F1-4CB2-BA88-785BA0341C10}">
      <text>
        <r>
          <rPr>
            <sz val="9"/>
            <color indexed="81"/>
            <rFont val="Tahoma"/>
            <family val="2"/>
          </rPr>
          <t>Solver found an integer solution within tolerance. All constraints are satisfied.</t>
        </r>
      </text>
    </comment>
    <comment ref="L6" authorId="0" shapeId="0" xr:uid="{69983674-513B-45DE-AF72-D8240423DD29}">
      <text>
        <r>
          <rPr>
            <sz val="9"/>
            <color indexed="81"/>
            <rFont val="Tahoma"/>
            <family val="2"/>
          </rPr>
          <t>Solver found an integer solution within tolerance. All constraints are satisfied.</t>
        </r>
      </text>
    </comment>
    <comment ref="B7" authorId="0" shapeId="0" xr:uid="{394A0A2D-29A1-49E1-B294-E4F0A812ACD7}">
      <text>
        <r>
          <rPr>
            <sz val="9"/>
            <color indexed="81"/>
            <rFont val="Tahoma"/>
            <family val="2"/>
          </rPr>
          <t>Solver found an integer solution within tolerance. All constraints are satisfied.</t>
        </r>
      </text>
    </comment>
    <comment ref="C7" authorId="0" shapeId="0" xr:uid="{409A4799-2597-4B35-98F4-B12CD03B60F2}">
      <text>
        <r>
          <rPr>
            <sz val="9"/>
            <color indexed="81"/>
            <rFont val="Tahoma"/>
            <family val="2"/>
          </rPr>
          <t>Solver found an integer solution within tolerance. All constraints are satisfied.</t>
        </r>
      </text>
    </comment>
    <comment ref="D7" authorId="0" shapeId="0" xr:uid="{05397C71-4936-445B-B1E7-8F5AD612F5E1}">
      <text>
        <r>
          <rPr>
            <sz val="9"/>
            <color indexed="81"/>
            <rFont val="Tahoma"/>
            <family val="2"/>
          </rPr>
          <t>Solver found an integer solution within tolerance. All constraints are satisfied.</t>
        </r>
      </text>
    </comment>
    <comment ref="E7" authorId="0" shapeId="0" xr:uid="{B786931A-1C06-45C3-9489-60D473C7FCDD}">
      <text>
        <r>
          <rPr>
            <sz val="9"/>
            <color indexed="81"/>
            <rFont val="Tahoma"/>
            <family val="2"/>
          </rPr>
          <t>Solver found an integer solution within tolerance. All constraints are satisfied.</t>
        </r>
      </text>
    </comment>
    <comment ref="F7" authorId="0" shapeId="0" xr:uid="{9374F6FA-8C03-4F41-B001-013D1ADD60CD}">
      <text>
        <r>
          <rPr>
            <sz val="9"/>
            <color indexed="81"/>
            <rFont val="Tahoma"/>
            <family val="2"/>
          </rPr>
          <t>Solver found an integer solution within tolerance. All constraints are satisfied.</t>
        </r>
      </text>
    </comment>
    <comment ref="G7" authorId="0" shapeId="0" xr:uid="{3FC15C17-D909-463B-858E-05972053761C}">
      <text>
        <r>
          <rPr>
            <sz val="9"/>
            <color indexed="81"/>
            <rFont val="Tahoma"/>
            <family val="2"/>
          </rPr>
          <t>Solver found an integer solution within tolerance. All constraints are satisfied.</t>
        </r>
      </text>
    </comment>
    <comment ref="H7" authorId="0" shapeId="0" xr:uid="{624A2DFD-8512-4BDD-A642-D7350CB97F2E}">
      <text>
        <r>
          <rPr>
            <sz val="9"/>
            <color indexed="81"/>
            <rFont val="Tahoma"/>
            <family val="2"/>
          </rPr>
          <t>Solver found an integer solution within tolerance. All constraints are satisfied.</t>
        </r>
      </text>
    </comment>
    <comment ref="I7" authorId="0" shapeId="0" xr:uid="{1CC50828-C3C0-43A0-84C0-2DB9E5F9DD79}">
      <text>
        <r>
          <rPr>
            <sz val="9"/>
            <color indexed="81"/>
            <rFont val="Tahoma"/>
            <family val="2"/>
          </rPr>
          <t>Solver found an integer solution within tolerance. All constraints are satisfied.</t>
        </r>
      </text>
    </comment>
    <comment ref="J7" authorId="0" shapeId="0" xr:uid="{1CD3F969-2F67-46E1-B7CF-870571034926}">
      <text>
        <r>
          <rPr>
            <sz val="9"/>
            <color indexed="81"/>
            <rFont val="Tahoma"/>
            <family val="2"/>
          </rPr>
          <t>Solver found an integer solution within tolerance. All constraints are satisfied.</t>
        </r>
      </text>
    </comment>
    <comment ref="K7" authorId="0" shapeId="0" xr:uid="{71CD4099-14A9-4C7F-A3C1-29ED108738F3}">
      <text>
        <r>
          <rPr>
            <sz val="9"/>
            <color indexed="81"/>
            <rFont val="Tahoma"/>
            <family val="2"/>
          </rPr>
          <t>Solver found an integer solution within tolerance. All constraints are satisfied.</t>
        </r>
      </text>
    </comment>
    <comment ref="L7" authorId="0" shapeId="0" xr:uid="{20B6EDA9-4A9C-4285-B0CD-D84A5C129C72}">
      <text>
        <r>
          <rPr>
            <sz val="9"/>
            <color indexed="81"/>
            <rFont val="Tahoma"/>
            <family val="2"/>
          </rPr>
          <t>Solver found an integer solution within tolerance. All constraints are satisfied.</t>
        </r>
      </text>
    </comment>
    <comment ref="B8" authorId="0" shapeId="0" xr:uid="{F48CB5EC-D189-42FF-853B-4D2739DD5FBE}">
      <text>
        <r>
          <rPr>
            <sz val="9"/>
            <color indexed="81"/>
            <rFont val="Tahoma"/>
            <family val="2"/>
          </rPr>
          <t>Solver found an integer solution within tolerance. All constraints are satisfied.</t>
        </r>
      </text>
    </comment>
    <comment ref="C8" authorId="0" shapeId="0" xr:uid="{505F58AB-3D7C-40B4-B003-D800D60526F5}">
      <text>
        <r>
          <rPr>
            <sz val="9"/>
            <color indexed="81"/>
            <rFont val="Tahoma"/>
            <family val="2"/>
          </rPr>
          <t>Solver found an integer solution within tolerance. All constraints are satisfied.</t>
        </r>
      </text>
    </comment>
    <comment ref="D8" authorId="0" shapeId="0" xr:uid="{7CA1A232-E509-40D0-A907-842E07F5E852}">
      <text>
        <r>
          <rPr>
            <sz val="9"/>
            <color indexed="81"/>
            <rFont val="Tahoma"/>
            <family val="2"/>
          </rPr>
          <t>Solver found an integer solution within tolerance. All constraints are satisfied.</t>
        </r>
      </text>
    </comment>
    <comment ref="E8" authorId="0" shapeId="0" xr:uid="{A7876A25-4620-4127-A5A8-CFBE543A54FB}">
      <text>
        <r>
          <rPr>
            <sz val="9"/>
            <color indexed="81"/>
            <rFont val="Tahoma"/>
            <family val="2"/>
          </rPr>
          <t>Solver found an integer solution within tolerance. All constraints are satisfied.</t>
        </r>
      </text>
    </comment>
    <comment ref="F8" authorId="0" shapeId="0" xr:uid="{6DD6FC2C-3556-456B-9F6C-5C6EB627F496}">
      <text>
        <r>
          <rPr>
            <sz val="9"/>
            <color indexed="81"/>
            <rFont val="Tahoma"/>
            <family val="2"/>
          </rPr>
          <t>Solver found an integer solution within tolerance. All constraints are satisfied.</t>
        </r>
      </text>
    </comment>
    <comment ref="G8" authorId="0" shapeId="0" xr:uid="{D5A177B1-404C-4775-A9E0-7E6ED15C8557}">
      <text>
        <r>
          <rPr>
            <sz val="9"/>
            <color indexed="81"/>
            <rFont val="Tahoma"/>
            <family val="2"/>
          </rPr>
          <t>Solver found an integer solution within tolerance. All constraints are satisfied.</t>
        </r>
      </text>
    </comment>
    <comment ref="H8" authorId="0" shapeId="0" xr:uid="{DC0AB048-9F45-4A4B-9F9C-9E61A46010D4}">
      <text>
        <r>
          <rPr>
            <sz val="9"/>
            <color indexed="81"/>
            <rFont val="Tahoma"/>
            <family val="2"/>
          </rPr>
          <t>Solver found an integer solution within tolerance. All constraints are satisfied.</t>
        </r>
      </text>
    </comment>
    <comment ref="I8" authorId="0" shapeId="0" xr:uid="{4896144A-33C9-4786-875A-D0791509DA9B}">
      <text>
        <r>
          <rPr>
            <sz val="9"/>
            <color indexed="81"/>
            <rFont val="Tahoma"/>
            <family val="2"/>
          </rPr>
          <t>Solver found an integer solution within tolerance. All constraints are satisfied.</t>
        </r>
      </text>
    </comment>
    <comment ref="J8" authorId="0" shapeId="0" xr:uid="{AD9CE430-F969-474B-9CC5-EA23D9249A97}">
      <text>
        <r>
          <rPr>
            <sz val="9"/>
            <color indexed="81"/>
            <rFont val="Tahoma"/>
            <family val="2"/>
          </rPr>
          <t>Solver found an integer solution within tolerance. All constraints are satisfied.</t>
        </r>
      </text>
    </comment>
    <comment ref="K8" authorId="0" shapeId="0" xr:uid="{1459027F-2597-48DA-AB23-65724E0695D5}">
      <text>
        <r>
          <rPr>
            <sz val="9"/>
            <color indexed="81"/>
            <rFont val="Tahoma"/>
            <family val="2"/>
          </rPr>
          <t>Solver found an integer solution within tolerance. All constraints are satisfied.</t>
        </r>
      </text>
    </comment>
    <comment ref="L8" authorId="0" shapeId="0" xr:uid="{1F767CB4-A22F-429D-BC24-0CE2AA8ABA00}">
      <text>
        <r>
          <rPr>
            <sz val="9"/>
            <color indexed="81"/>
            <rFont val="Tahoma"/>
            <family val="2"/>
          </rPr>
          <t>Solver found an integer solution within tolerance. All constraints are satisfied.</t>
        </r>
      </text>
    </comment>
    <comment ref="B9" authorId="0" shapeId="0" xr:uid="{ED7CCE25-CC6F-4F46-A5EE-29C52B60EC0C}">
      <text>
        <r>
          <rPr>
            <sz val="9"/>
            <color indexed="81"/>
            <rFont val="Tahoma"/>
            <family val="2"/>
          </rPr>
          <t>Solver has converged to the current solution. All constraints are satisfied.</t>
        </r>
      </text>
    </comment>
    <comment ref="C9" authorId="0" shapeId="0" xr:uid="{1590E77B-0CC6-4AA6-8594-B975E3B4A749}">
      <text>
        <r>
          <rPr>
            <sz val="9"/>
            <color indexed="81"/>
            <rFont val="Tahoma"/>
            <family val="2"/>
          </rPr>
          <t>Solver has converged to the current solution. All constraints are satisfied.</t>
        </r>
      </text>
    </comment>
    <comment ref="D9" authorId="0" shapeId="0" xr:uid="{863A258A-9723-4850-AC6C-06172502536D}">
      <text>
        <r>
          <rPr>
            <sz val="9"/>
            <color indexed="81"/>
            <rFont val="Tahoma"/>
            <family val="2"/>
          </rPr>
          <t>Solver has converged to the current solution. All constraints are satisfied.</t>
        </r>
      </text>
    </comment>
    <comment ref="E9" authorId="0" shapeId="0" xr:uid="{89559FD5-D218-4FCA-B613-D8191B6FA7BC}">
      <text>
        <r>
          <rPr>
            <sz val="9"/>
            <color indexed="81"/>
            <rFont val="Tahoma"/>
            <family val="2"/>
          </rPr>
          <t>Solver found an integer solution within tolerance. All constraints are satisfied.</t>
        </r>
      </text>
    </comment>
    <comment ref="F9" authorId="0" shapeId="0" xr:uid="{2A8E8014-BB8C-4251-AAE8-CC0977B3B43D}">
      <text>
        <r>
          <rPr>
            <sz val="9"/>
            <color indexed="81"/>
            <rFont val="Tahoma"/>
            <family val="2"/>
          </rPr>
          <t>Solver has converged to the current solution. All constraints are satisfied.</t>
        </r>
      </text>
    </comment>
    <comment ref="G9" authorId="0" shapeId="0" xr:uid="{580CEDF5-FF78-480E-A428-8B3FC16F1D40}">
      <text>
        <r>
          <rPr>
            <sz val="9"/>
            <color indexed="81"/>
            <rFont val="Tahoma"/>
            <family val="2"/>
          </rPr>
          <t>Solver has converged to the current solution. All constraints are satisfied.</t>
        </r>
      </text>
    </comment>
    <comment ref="H9" authorId="0" shapeId="0" xr:uid="{744AE5DF-CBAC-4F11-91AB-9E1487D5359C}">
      <text>
        <r>
          <rPr>
            <sz val="9"/>
            <color indexed="81"/>
            <rFont val="Tahoma"/>
            <family val="2"/>
          </rPr>
          <t>Solver has converged to the current solution. All constraints are satisfied.</t>
        </r>
      </text>
    </comment>
    <comment ref="I9" authorId="0" shapeId="0" xr:uid="{9DF681DB-6F89-40C2-8939-5ACC8C8BD188}">
      <text>
        <r>
          <rPr>
            <sz val="9"/>
            <color indexed="81"/>
            <rFont val="Tahoma"/>
            <family val="2"/>
          </rPr>
          <t>Solver has converged to the current solution. All constraints are satisfied.</t>
        </r>
      </text>
    </comment>
    <comment ref="J9" authorId="0" shapeId="0" xr:uid="{D8265815-716A-4238-89EC-584F113FA9DD}">
      <text>
        <r>
          <rPr>
            <sz val="9"/>
            <color indexed="81"/>
            <rFont val="Tahoma"/>
            <family val="2"/>
          </rPr>
          <t>Solver has converged to the current solution. All constraints are satisfied.</t>
        </r>
      </text>
    </comment>
    <comment ref="K9" authorId="0" shapeId="0" xr:uid="{8CA9D194-76DD-4743-B036-775E7CAC5044}">
      <text>
        <r>
          <rPr>
            <sz val="9"/>
            <color indexed="81"/>
            <rFont val="Tahoma"/>
            <family val="2"/>
          </rPr>
          <t>Solver has converged to the current solution. All constraints are satisfied.</t>
        </r>
      </text>
    </comment>
    <comment ref="L9" authorId="0" shapeId="0" xr:uid="{B239C2D9-1B30-4E7D-9B2B-589B9A1D9817}">
      <text>
        <r>
          <rPr>
            <sz val="9"/>
            <color indexed="81"/>
            <rFont val="Tahoma"/>
            <family val="2"/>
          </rPr>
          <t>Solver found an integer solution within tolerance. All constraints are satisfied.</t>
        </r>
      </text>
    </comment>
    <comment ref="B10" authorId="0" shapeId="0" xr:uid="{B20CE217-696C-4F0C-AF79-929F5C743556}">
      <text>
        <r>
          <rPr>
            <sz val="9"/>
            <color indexed="81"/>
            <rFont val="Tahoma"/>
            <family val="2"/>
          </rPr>
          <t>Solver found an integer solution within tolerance. All constraints are satisfied.</t>
        </r>
      </text>
    </comment>
    <comment ref="C10" authorId="0" shapeId="0" xr:uid="{910CFE4B-CA40-4CF5-B366-166FD4B77A1E}">
      <text>
        <r>
          <rPr>
            <sz val="9"/>
            <color indexed="81"/>
            <rFont val="Tahoma"/>
            <family val="2"/>
          </rPr>
          <t>Solver found an integer solution within tolerance. All constraints are satisfied.</t>
        </r>
      </text>
    </comment>
    <comment ref="D10" authorId="0" shapeId="0" xr:uid="{25ACFD62-6A04-478B-AAA3-48604DB16F13}">
      <text>
        <r>
          <rPr>
            <sz val="9"/>
            <color indexed="81"/>
            <rFont val="Tahoma"/>
            <family val="2"/>
          </rPr>
          <t>Solver found an integer solution within tolerance. All constraints are satisfied.</t>
        </r>
      </text>
    </comment>
    <comment ref="E10" authorId="0" shapeId="0" xr:uid="{F0AA9673-F72D-45A8-8435-9C6694CF45F9}">
      <text>
        <r>
          <rPr>
            <sz val="9"/>
            <color indexed="81"/>
            <rFont val="Tahoma"/>
            <family val="2"/>
          </rPr>
          <t>Solver found an integer solution within tolerance. All constraints are satisfied.</t>
        </r>
      </text>
    </comment>
    <comment ref="F10" authorId="0" shapeId="0" xr:uid="{4F0B7130-981B-49AF-87D2-9ABC945FA5FC}">
      <text>
        <r>
          <rPr>
            <sz val="9"/>
            <color indexed="81"/>
            <rFont val="Tahoma"/>
            <family val="2"/>
          </rPr>
          <t>Solver found an integer solution within tolerance. All constraints are satisfied.</t>
        </r>
      </text>
    </comment>
    <comment ref="G10" authorId="0" shapeId="0" xr:uid="{363E6A57-DC30-4938-8C06-6FABB8FD50F4}">
      <text>
        <r>
          <rPr>
            <sz val="9"/>
            <color indexed="81"/>
            <rFont val="Tahoma"/>
            <family val="2"/>
          </rPr>
          <t>Solver found an integer solution within tolerance. All constraints are satisfied.</t>
        </r>
      </text>
    </comment>
    <comment ref="H10" authorId="0" shapeId="0" xr:uid="{CEE6735D-5A8D-46A6-A684-42EAC93E988E}">
      <text>
        <r>
          <rPr>
            <sz val="9"/>
            <color indexed="81"/>
            <rFont val="Tahoma"/>
            <family val="2"/>
          </rPr>
          <t>Solver found an integer solution within tolerance. All constraints are satisfied.</t>
        </r>
      </text>
    </comment>
    <comment ref="I10" authorId="0" shapeId="0" xr:uid="{43780349-47FA-40CE-BFB4-99F4954B4069}">
      <text>
        <r>
          <rPr>
            <sz val="9"/>
            <color indexed="81"/>
            <rFont val="Tahoma"/>
            <family val="2"/>
          </rPr>
          <t>Solver found an integer solution within tolerance. All constraints are satisfied.</t>
        </r>
      </text>
    </comment>
    <comment ref="J10" authorId="0" shapeId="0" xr:uid="{14C7CCDB-3104-4757-BA6C-ABCD3717DB7E}">
      <text>
        <r>
          <rPr>
            <sz val="9"/>
            <color indexed="81"/>
            <rFont val="Tahoma"/>
            <family val="2"/>
          </rPr>
          <t>Solver found an integer solution within tolerance. All constraints are satisfied.</t>
        </r>
      </text>
    </comment>
    <comment ref="K10" authorId="0" shapeId="0" xr:uid="{894CA3B8-DA4E-421E-BD1D-9DD4A8DDBF7C}">
      <text>
        <r>
          <rPr>
            <sz val="9"/>
            <color indexed="81"/>
            <rFont val="Tahoma"/>
            <family val="2"/>
          </rPr>
          <t>Solver found an integer solution within tolerance. All constraints are satisfied.</t>
        </r>
      </text>
    </comment>
    <comment ref="L10" authorId="0" shapeId="0" xr:uid="{384C4483-A0F7-4919-AB26-63DF859C6BEE}">
      <text>
        <r>
          <rPr>
            <sz val="9"/>
            <color indexed="81"/>
            <rFont val="Tahoma"/>
            <family val="2"/>
          </rPr>
          <t>Solver found an integer solution within tolerance. All constraints are satisfied.</t>
        </r>
      </text>
    </comment>
    <comment ref="B11" authorId="0" shapeId="0" xr:uid="{E016B59D-2714-4F29-9DFF-0C690FAA0D08}">
      <text>
        <r>
          <rPr>
            <sz val="9"/>
            <color indexed="81"/>
            <rFont val="Tahoma"/>
            <family val="2"/>
          </rPr>
          <t>Solver found an integer solution within tolerance. All constraints are satisfied.</t>
        </r>
      </text>
    </comment>
    <comment ref="C11" authorId="0" shapeId="0" xr:uid="{E24D2D16-348F-4667-B019-0A365A94834E}">
      <text>
        <r>
          <rPr>
            <sz val="9"/>
            <color indexed="81"/>
            <rFont val="Tahoma"/>
            <family val="2"/>
          </rPr>
          <t>Solver found an integer solution within tolerance. All constraints are satisfied.</t>
        </r>
      </text>
    </comment>
    <comment ref="D11" authorId="0" shapeId="0" xr:uid="{CDE9BB0F-74EE-4E77-BF3C-AFA81B56D870}">
      <text>
        <r>
          <rPr>
            <sz val="9"/>
            <color indexed="81"/>
            <rFont val="Tahoma"/>
            <family val="2"/>
          </rPr>
          <t>Solver found an integer solution within tolerance. All constraints are satisfied.</t>
        </r>
      </text>
    </comment>
    <comment ref="E11" authorId="0" shapeId="0" xr:uid="{D04F8D0A-B362-4AAE-AADD-77FAD659A1F9}">
      <text>
        <r>
          <rPr>
            <sz val="9"/>
            <color indexed="81"/>
            <rFont val="Tahoma"/>
            <family val="2"/>
          </rPr>
          <t>Solver found an integer solution within tolerance. All constraints are satisfied.</t>
        </r>
      </text>
    </comment>
    <comment ref="F11" authorId="0" shapeId="0" xr:uid="{90A14F72-A19E-40A6-A89D-68F4397B1202}">
      <text>
        <r>
          <rPr>
            <sz val="9"/>
            <color indexed="81"/>
            <rFont val="Tahoma"/>
            <family val="2"/>
          </rPr>
          <t>Solver found an integer solution within tolerance. All constraints are satisfied.</t>
        </r>
      </text>
    </comment>
    <comment ref="G11" authorId="0" shapeId="0" xr:uid="{86ADE99C-EB74-46BF-AF22-C43CC85461AB}">
      <text>
        <r>
          <rPr>
            <sz val="9"/>
            <color indexed="81"/>
            <rFont val="Tahoma"/>
            <family val="2"/>
          </rPr>
          <t>Solver found an integer solution within tolerance. All constraints are satisfied.</t>
        </r>
      </text>
    </comment>
    <comment ref="H11" authorId="0" shapeId="0" xr:uid="{24BD2380-79CD-4C8F-849E-53D454C29205}">
      <text>
        <r>
          <rPr>
            <sz val="9"/>
            <color indexed="81"/>
            <rFont val="Tahoma"/>
            <family val="2"/>
          </rPr>
          <t>Solver found an integer solution within tolerance. All constraints are satisfied.</t>
        </r>
      </text>
    </comment>
    <comment ref="I11" authorId="0" shapeId="0" xr:uid="{19B2ECC7-BD6A-4E55-A464-00CF10CAEF17}">
      <text>
        <r>
          <rPr>
            <sz val="9"/>
            <color indexed="81"/>
            <rFont val="Tahoma"/>
            <family val="2"/>
          </rPr>
          <t>Solver found an integer solution within tolerance. All constraints are satisfied.</t>
        </r>
      </text>
    </comment>
    <comment ref="J11" authorId="0" shapeId="0" xr:uid="{2957305C-5145-4C00-B1AC-336E6F03D594}">
      <text>
        <r>
          <rPr>
            <sz val="9"/>
            <color indexed="81"/>
            <rFont val="Tahoma"/>
            <family val="2"/>
          </rPr>
          <t>Solver found an integer solution within tolerance. All constraints are satisfied.</t>
        </r>
      </text>
    </comment>
    <comment ref="K11" authorId="0" shapeId="0" xr:uid="{2B3ADC95-BFBE-4014-AE6B-0D37068973BC}">
      <text>
        <r>
          <rPr>
            <sz val="9"/>
            <color indexed="81"/>
            <rFont val="Tahoma"/>
            <family val="2"/>
          </rPr>
          <t>Solver found an integer solution within tolerance. All constraints are satisfied.</t>
        </r>
      </text>
    </comment>
    <comment ref="L11" authorId="0" shapeId="0" xr:uid="{B041CF46-DE1D-4247-B781-075E6786CCAD}">
      <text>
        <r>
          <rPr>
            <sz val="9"/>
            <color indexed="81"/>
            <rFont val="Tahoma"/>
            <family val="2"/>
          </rPr>
          <t>Solver found an integer solution within tolerance. All constraints are satisfied.</t>
        </r>
      </text>
    </comment>
    <comment ref="B12" authorId="0" shapeId="0" xr:uid="{411752EA-19A8-40DB-BEBC-003D0C9B9A94}">
      <text>
        <r>
          <rPr>
            <sz val="9"/>
            <color indexed="81"/>
            <rFont val="Tahoma"/>
            <family val="2"/>
          </rPr>
          <t>Solver found an integer solution within tolerance. All constraints are satisfied.</t>
        </r>
      </text>
    </comment>
    <comment ref="C12" authorId="0" shapeId="0" xr:uid="{6585FED9-0D1B-4D72-9A91-FA4A9A5A23F4}">
      <text>
        <r>
          <rPr>
            <sz val="9"/>
            <color indexed="81"/>
            <rFont val="Tahoma"/>
            <family val="2"/>
          </rPr>
          <t>Solver found an integer solution within tolerance. All constraints are satisfied.</t>
        </r>
      </text>
    </comment>
    <comment ref="D12" authorId="0" shapeId="0" xr:uid="{C4ADDFC4-4C22-4DFE-8A71-A720691EEF20}">
      <text>
        <r>
          <rPr>
            <sz val="9"/>
            <color indexed="81"/>
            <rFont val="Tahoma"/>
            <family val="2"/>
          </rPr>
          <t>Solver found an integer solution within tolerance. All constraints are satisfied.</t>
        </r>
      </text>
    </comment>
    <comment ref="E12" authorId="0" shapeId="0" xr:uid="{34CDACB9-460B-4FDD-9D87-60B6979EDABF}">
      <text>
        <r>
          <rPr>
            <sz val="9"/>
            <color indexed="81"/>
            <rFont val="Tahoma"/>
            <family val="2"/>
          </rPr>
          <t>Solver found an integer solution within tolerance. All constraints are satisfied.</t>
        </r>
      </text>
    </comment>
    <comment ref="F12" authorId="0" shapeId="0" xr:uid="{BF170B4B-3F3E-4AE5-8806-C2ADF0459182}">
      <text>
        <r>
          <rPr>
            <sz val="9"/>
            <color indexed="81"/>
            <rFont val="Tahoma"/>
            <family val="2"/>
          </rPr>
          <t>Solver found an integer solution within tolerance. All constraints are satisfied.</t>
        </r>
      </text>
    </comment>
    <comment ref="G12" authorId="0" shapeId="0" xr:uid="{F45E1F68-1C10-41B2-A212-8C3FE7D6E468}">
      <text>
        <r>
          <rPr>
            <sz val="9"/>
            <color indexed="81"/>
            <rFont val="Tahoma"/>
            <family val="2"/>
          </rPr>
          <t>Solver found an integer solution within tolerance. All constraints are satisfied.</t>
        </r>
      </text>
    </comment>
    <comment ref="H12" authorId="0" shapeId="0" xr:uid="{E3B7B98D-7805-4ED7-847D-8CC39FD21B59}">
      <text>
        <r>
          <rPr>
            <sz val="9"/>
            <color indexed="81"/>
            <rFont val="Tahoma"/>
            <family val="2"/>
          </rPr>
          <t>Solver found an integer solution within tolerance. All constraints are satisfied.</t>
        </r>
      </text>
    </comment>
    <comment ref="I12" authorId="0" shapeId="0" xr:uid="{726FE870-71B9-4B6E-AE9E-C35E7CAEAFDB}">
      <text>
        <r>
          <rPr>
            <sz val="9"/>
            <color indexed="81"/>
            <rFont val="Tahoma"/>
            <family val="2"/>
          </rPr>
          <t>Solver found an integer solution within tolerance. All constraints are satisfied.</t>
        </r>
      </text>
    </comment>
    <comment ref="J12" authorId="0" shapeId="0" xr:uid="{F02AEC88-7039-48A4-B8B3-EA68D8E1184A}">
      <text>
        <r>
          <rPr>
            <sz val="9"/>
            <color indexed="81"/>
            <rFont val="Tahoma"/>
            <family val="2"/>
          </rPr>
          <t>Solver found an integer solution within tolerance. All constraints are satisfied.</t>
        </r>
      </text>
    </comment>
    <comment ref="K12" authorId="0" shapeId="0" xr:uid="{16C303A1-BD38-4C88-A636-08219C2816B7}">
      <text>
        <r>
          <rPr>
            <sz val="9"/>
            <color indexed="81"/>
            <rFont val="Tahoma"/>
            <family val="2"/>
          </rPr>
          <t>Solver found an integer solution within tolerance. All constraints are satisfied.</t>
        </r>
      </text>
    </comment>
    <comment ref="L12" authorId="0" shapeId="0" xr:uid="{8F464548-ABC0-4644-BBBE-2B448DB8EAD8}">
      <text>
        <r>
          <rPr>
            <sz val="9"/>
            <color indexed="81"/>
            <rFont val="Tahoma"/>
            <family val="2"/>
          </rPr>
          <t>Solver found an integer solution within tolerance. All constraints are satisfied.</t>
        </r>
      </text>
    </comment>
    <comment ref="B13" authorId="0" shapeId="0" xr:uid="{7A7C8A7E-0BA5-490F-B75F-2C249DA67ACB}">
      <text>
        <r>
          <rPr>
            <sz val="9"/>
            <color indexed="81"/>
            <rFont val="Tahoma"/>
            <family val="2"/>
          </rPr>
          <t>Solver found an integer solution within tolerance. All constraints are satisfied.</t>
        </r>
      </text>
    </comment>
    <comment ref="C13" authorId="0" shapeId="0" xr:uid="{59453DF0-8432-4FA3-A1B2-660F5D433FC1}">
      <text>
        <r>
          <rPr>
            <sz val="9"/>
            <color indexed="81"/>
            <rFont val="Tahoma"/>
            <family val="2"/>
          </rPr>
          <t>Solver found an integer solution within tolerance. All constraints are satisfied.</t>
        </r>
      </text>
    </comment>
    <comment ref="D13" authorId="0" shapeId="0" xr:uid="{B0885F16-62E4-4B28-A782-D50A3AEE90DB}">
      <text>
        <r>
          <rPr>
            <sz val="9"/>
            <color indexed="81"/>
            <rFont val="Tahoma"/>
            <family val="2"/>
          </rPr>
          <t>Solver found an integer solution within tolerance. All constraints are satisfied.</t>
        </r>
      </text>
    </comment>
    <comment ref="E13" authorId="0" shapeId="0" xr:uid="{AD61E649-08C0-421A-A8B3-40FCAE3FE528}">
      <text>
        <r>
          <rPr>
            <sz val="9"/>
            <color indexed="81"/>
            <rFont val="Tahoma"/>
            <family val="2"/>
          </rPr>
          <t>Solver found an integer solution within tolerance. All constraints are satisfied.</t>
        </r>
      </text>
    </comment>
    <comment ref="F13" authorId="0" shapeId="0" xr:uid="{C716EAEE-49DE-4C92-A044-9B05E9C97C21}">
      <text>
        <r>
          <rPr>
            <sz val="9"/>
            <color indexed="81"/>
            <rFont val="Tahoma"/>
            <family val="2"/>
          </rPr>
          <t>Solver found an integer solution within tolerance. All constraints are satisfied.</t>
        </r>
      </text>
    </comment>
    <comment ref="G13" authorId="0" shapeId="0" xr:uid="{CC068F67-9715-4637-9824-5F1D5A0552DA}">
      <text>
        <r>
          <rPr>
            <sz val="9"/>
            <color indexed="81"/>
            <rFont val="Tahoma"/>
            <family val="2"/>
          </rPr>
          <t>Solver found an integer solution within tolerance. All constraints are satisfied.</t>
        </r>
      </text>
    </comment>
    <comment ref="H13" authorId="0" shapeId="0" xr:uid="{3AACAF9E-E73F-4265-BBAB-91D0D1D14FD8}">
      <text>
        <r>
          <rPr>
            <sz val="9"/>
            <color indexed="81"/>
            <rFont val="Tahoma"/>
            <family val="2"/>
          </rPr>
          <t>Solver found an integer solution within tolerance. All constraints are satisfied.</t>
        </r>
      </text>
    </comment>
    <comment ref="I13" authorId="0" shapeId="0" xr:uid="{D966E985-C0FE-4331-9671-89D75B4BAD6D}">
      <text>
        <r>
          <rPr>
            <sz val="9"/>
            <color indexed="81"/>
            <rFont val="Tahoma"/>
            <family val="2"/>
          </rPr>
          <t>Solver found an integer solution within tolerance. All constraints are satisfied.</t>
        </r>
      </text>
    </comment>
    <comment ref="J13" authorId="0" shapeId="0" xr:uid="{D01ADD4E-B38C-474D-8645-7D09069A8899}">
      <text>
        <r>
          <rPr>
            <sz val="9"/>
            <color indexed="81"/>
            <rFont val="Tahoma"/>
            <family val="2"/>
          </rPr>
          <t>Solver found an integer solution within tolerance. All constraints are satisfied.</t>
        </r>
      </text>
    </comment>
    <comment ref="K13" authorId="0" shapeId="0" xr:uid="{3423EEC0-1222-42FA-AC68-7DFC4044A65D}">
      <text>
        <r>
          <rPr>
            <sz val="9"/>
            <color indexed="81"/>
            <rFont val="Tahoma"/>
            <family val="2"/>
          </rPr>
          <t>Solver found an integer solution within tolerance. All constraints are satisfied.</t>
        </r>
      </text>
    </comment>
    <comment ref="L13" authorId="0" shapeId="0" xr:uid="{D41C95A9-C5E1-4407-A86F-EDD0FC783741}">
      <text>
        <r>
          <rPr>
            <sz val="9"/>
            <color indexed="81"/>
            <rFont val="Tahoma"/>
            <family val="2"/>
          </rPr>
          <t>Solver found an integer solution within tolerance. All constraints are satisfied.</t>
        </r>
      </text>
    </comment>
    <comment ref="B14" authorId="0" shapeId="0" xr:uid="{43218A80-BE91-4438-AF68-A32C2614AE99}">
      <text>
        <r>
          <rPr>
            <sz val="9"/>
            <color indexed="81"/>
            <rFont val="Tahoma"/>
            <family val="2"/>
          </rPr>
          <t>Solver found an integer solution within tolerance. All constraints are satisfied.</t>
        </r>
      </text>
    </comment>
    <comment ref="C14" authorId="0" shapeId="0" xr:uid="{5EB74824-4956-4257-BBBD-EBEF49B6231A}">
      <text>
        <r>
          <rPr>
            <sz val="9"/>
            <color indexed="81"/>
            <rFont val="Tahoma"/>
            <family val="2"/>
          </rPr>
          <t>Solver found an integer solution within tolerance. All constraints are satisfied.</t>
        </r>
      </text>
    </comment>
    <comment ref="D14" authorId="0" shapeId="0" xr:uid="{A41A9BB5-D573-4DB2-B196-7572313E8CCC}">
      <text>
        <r>
          <rPr>
            <sz val="9"/>
            <color indexed="81"/>
            <rFont val="Tahoma"/>
            <family val="2"/>
          </rPr>
          <t>Solver found an integer solution within tolerance. All constraints are satisfied.</t>
        </r>
      </text>
    </comment>
    <comment ref="E14" authorId="0" shapeId="0" xr:uid="{D80491B3-09EF-43DC-9FC9-3B2C7237E2C1}">
      <text>
        <r>
          <rPr>
            <sz val="9"/>
            <color indexed="81"/>
            <rFont val="Tahoma"/>
            <family val="2"/>
          </rPr>
          <t>Solver found an integer solution within tolerance. All constraints are satisfied.</t>
        </r>
      </text>
    </comment>
    <comment ref="F14" authorId="0" shapeId="0" xr:uid="{520A7100-FF76-4BE2-87D6-48B3B6DA90B1}">
      <text>
        <r>
          <rPr>
            <sz val="9"/>
            <color indexed="81"/>
            <rFont val="Tahoma"/>
            <family val="2"/>
          </rPr>
          <t>Solver found an integer solution within tolerance. All constraints are satisfied.</t>
        </r>
      </text>
    </comment>
    <comment ref="G14" authorId="0" shapeId="0" xr:uid="{2A660B9A-1492-48C0-B511-F2152460F486}">
      <text>
        <r>
          <rPr>
            <sz val="9"/>
            <color indexed="81"/>
            <rFont val="Tahoma"/>
            <family val="2"/>
          </rPr>
          <t>Solver found an integer solution within tolerance. All constraints are satisfied.</t>
        </r>
      </text>
    </comment>
    <comment ref="H14" authorId="0" shapeId="0" xr:uid="{36F6B09E-758E-4E83-A4DB-908E46979829}">
      <text>
        <r>
          <rPr>
            <sz val="9"/>
            <color indexed="81"/>
            <rFont val="Tahoma"/>
            <family val="2"/>
          </rPr>
          <t>Solver found an integer solution within tolerance. All constraints are satisfied.</t>
        </r>
      </text>
    </comment>
    <comment ref="I14" authorId="0" shapeId="0" xr:uid="{C51B4A98-A25C-47E2-947E-8053C049CFCF}">
      <text>
        <r>
          <rPr>
            <sz val="9"/>
            <color indexed="81"/>
            <rFont val="Tahoma"/>
            <family val="2"/>
          </rPr>
          <t>Solver found an integer solution within tolerance. All constraints are satisfied.</t>
        </r>
      </text>
    </comment>
    <comment ref="J14" authorId="0" shapeId="0" xr:uid="{67BFA9BD-0206-4606-AC0F-5D976D455EE5}">
      <text>
        <r>
          <rPr>
            <sz val="9"/>
            <color indexed="81"/>
            <rFont val="Tahoma"/>
            <family val="2"/>
          </rPr>
          <t>Solver found an integer solution within tolerance. All constraints are satisfied.</t>
        </r>
      </text>
    </comment>
    <comment ref="K14" authorId="0" shapeId="0" xr:uid="{B5F1F0CB-FB4E-4E4B-81C4-51B627FECBC9}">
      <text>
        <r>
          <rPr>
            <sz val="9"/>
            <color indexed="81"/>
            <rFont val="Tahoma"/>
            <family val="2"/>
          </rPr>
          <t>Solver found an integer solution within tolerance. All constraints are satisfied.</t>
        </r>
      </text>
    </comment>
    <comment ref="L14" authorId="0" shapeId="0" xr:uid="{40143C8A-1E76-4A75-90FB-A02CE31D1E93}">
      <text>
        <r>
          <rPr>
            <sz val="9"/>
            <color indexed="81"/>
            <rFont val="Tahoma"/>
            <family val="2"/>
          </rPr>
          <t>Solver found an integer solution within tolerance. All constraints are satisfied.</t>
        </r>
      </text>
    </comment>
    <comment ref="B15" authorId="0" shapeId="0" xr:uid="{E58E669E-1A32-4D52-AD95-54D88EC54002}">
      <text>
        <r>
          <rPr>
            <sz val="9"/>
            <color indexed="81"/>
            <rFont val="Tahoma"/>
            <family val="2"/>
          </rPr>
          <t>Solver has converged to the current solution. All constraints are satisfied.</t>
        </r>
      </text>
    </comment>
    <comment ref="C15" authorId="0" shapeId="0" xr:uid="{784444B8-9140-47AF-84A6-FB2C4A780A48}">
      <text>
        <r>
          <rPr>
            <sz val="9"/>
            <color indexed="81"/>
            <rFont val="Tahoma"/>
            <family val="2"/>
          </rPr>
          <t>Solver has converged to the current solution. All constraints are satisfied.</t>
        </r>
      </text>
    </comment>
    <comment ref="D15" authorId="0" shapeId="0" xr:uid="{835EF187-E6FA-483C-B447-12679E8B670B}">
      <text>
        <r>
          <rPr>
            <sz val="9"/>
            <color indexed="81"/>
            <rFont val="Tahoma"/>
            <family val="2"/>
          </rPr>
          <t>Solver has converged to the current solution. All constraints are satisfied.</t>
        </r>
      </text>
    </comment>
    <comment ref="E15" authorId="0" shapeId="0" xr:uid="{A0B54DA4-034B-4C3D-A656-1CD49F8C2446}">
      <text>
        <r>
          <rPr>
            <sz val="9"/>
            <color indexed="81"/>
            <rFont val="Tahoma"/>
            <family val="2"/>
          </rPr>
          <t>Solver has converged to the current solution. All constraints are satisfied.</t>
        </r>
      </text>
    </comment>
    <comment ref="F15" authorId="0" shapeId="0" xr:uid="{648B8D01-40BA-4F79-B368-64234F12AC92}">
      <text>
        <r>
          <rPr>
            <sz val="9"/>
            <color indexed="81"/>
            <rFont val="Tahoma"/>
            <family val="2"/>
          </rPr>
          <t>Solver has converged to the current solution. All constraints are satisfied.</t>
        </r>
      </text>
    </comment>
    <comment ref="G15" authorId="0" shapeId="0" xr:uid="{83A556CC-2EDF-4869-91C2-4153D43F10B6}">
      <text>
        <r>
          <rPr>
            <sz val="9"/>
            <color indexed="81"/>
            <rFont val="Tahoma"/>
            <family val="2"/>
          </rPr>
          <t>Solver has converged to the current solution. All constraints are satisfied.</t>
        </r>
      </text>
    </comment>
    <comment ref="H15" authorId="0" shapeId="0" xr:uid="{02646DA9-AD92-4B6B-B41C-B139FCF98EA7}">
      <text>
        <r>
          <rPr>
            <sz val="9"/>
            <color indexed="81"/>
            <rFont val="Tahoma"/>
            <family val="2"/>
          </rPr>
          <t>Solver has converged to the current solution. All constraints are satisfied.</t>
        </r>
      </text>
    </comment>
    <comment ref="I15" authorId="0" shapeId="0" xr:uid="{CDB99554-A7CF-4FC6-8A5A-3926E2927257}">
      <text>
        <r>
          <rPr>
            <sz val="9"/>
            <color indexed="81"/>
            <rFont val="Tahoma"/>
            <family val="2"/>
          </rPr>
          <t>Solver has converged to the current solution. All constraints are satisfied.</t>
        </r>
      </text>
    </comment>
    <comment ref="J15" authorId="0" shapeId="0" xr:uid="{2875AE3F-D66C-4FE2-9B23-B7087430D806}">
      <text>
        <r>
          <rPr>
            <sz val="9"/>
            <color indexed="81"/>
            <rFont val="Tahoma"/>
            <family val="2"/>
          </rPr>
          <t>Solver has converged to the current solution. All constraints are satisfied.</t>
        </r>
      </text>
    </comment>
    <comment ref="K15" authorId="0" shapeId="0" xr:uid="{564422A0-0FCB-4117-A2E7-98AAF8A4013F}">
      <text>
        <r>
          <rPr>
            <sz val="9"/>
            <color indexed="81"/>
            <rFont val="Tahoma"/>
            <family val="2"/>
          </rPr>
          <t>Solver has converged to the current solution. All constraints are satisfied.</t>
        </r>
      </text>
    </comment>
    <comment ref="L15" authorId="0" shapeId="0" xr:uid="{7614455E-B378-4ABE-9110-F84522400188}">
      <text>
        <r>
          <rPr>
            <sz val="9"/>
            <color indexed="81"/>
            <rFont val="Tahoma"/>
            <family val="2"/>
          </rPr>
          <t>Solver has converged to the current solution. All constraints are satisfied.</t>
        </r>
      </text>
    </comment>
  </commentList>
</comments>
</file>

<file path=xl/sharedStrings.xml><?xml version="1.0" encoding="utf-8"?>
<sst xmlns="http://schemas.openxmlformats.org/spreadsheetml/2006/main" count="35" uniqueCount="29">
  <si>
    <t>Production on two machines data</t>
  </si>
  <si>
    <t>Labor Hours</t>
  </si>
  <si>
    <t>Total Machine Hours</t>
  </si>
  <si>
    <t>Hours for Machine 1</t>
  </si>
  <si>
    <t>Hours for Machine 2</t>
  </si>
  <si>
    <t>Units for Product 1</t>
  </si>
  <si>
    <t>Units for Product 2</t>
  </si>
  <si>
    <t>product 1 requirement must be produced on machine 2</t>
  </si>
  <si>
    <t>product 2 requirement must be produced on machine 1</t>
  </si>
  <si>
    <t>Made</t>
  </si>
  <si>
    <t>Product 1</t>
  </si>
  <si>
    <t>Product 2</t>
  </si>
  <si>
    <t>Machine 1</t>
  </si>
  <si>
    <t>Machine 2</t>
  </si>
  <si>
    <t>Hours of machine time required</t>
  </si>
  <si>
    <t>Hours of labor required</t>
  </si>
  <si>
    <t>Unit costs</t>
  </si>
  <si>
    <t>Units Produced</t>
  </si>
  <si>
    <t>Machine Cost</t>
  </si>
  <si>
    <t>Total Cost</t>
  </si>
  <si>
    <t>Twoway analysis for Solver model in 3.38 worksheet</t>
  </si>
  <si>
    <t>Output and Product 1 value for chart</t>
  </si>
  <si>
    <t>Output and Product 2 value for chart</t>
  </si>
  <si>
    <t>$B$9</t>
  </si>
  <si>
    <t>Product 1 (cell $O$2) values along side, Product 2 (cell $O$3) values along top, output cell in corner</t>
  </si>
  <si>
    <t>Output</t>
  </si>
  <si>
    <t>Product 1 value</t>
  </si>
  <si>
    <t>Product 2 value</t>
  </si>
  <si>
    <t>Technically this is wrong, but I don’t know why, and I tried running it again but it didn’t stop and I didn’t want it to run forever since I have to study for my math test. Also I get the right answer fir 3.38 so I don’t know why I would get a wrong solver table, everything in my solver table is like it says to do in the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</si>
</sst>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5" x14ac:knownFonts="1">
    <font>
      <sz val="11"/>
      <color theme="1"/>
      <name val="Calibri"/>
      <family val="2"/>
      <scheme val="minor"/>
    </font>
    <font>
      <sz val="11"/>
      <color rgb="FF3F3F76"/>
      <name val="Calibri"/>
      <family val="2"/>
      <scheme val="minor"/>
    </font>
    <font>
      <b/>
      <sz val="11"/>
      <color theme="1"/>
      <name val="Calibri"/>
      <family val="2"/>
      <scheme val="minor"/>
    </font>
    <font>
      <sz val="11"/>
      <color rgb="FFFFFFFF"/>
      <name val="Calibri"/>
      <family val="2"/>
      <scheme val="minor"/>
    </font>
    <font>
      <sz val="9"/>
      <color indexed="81"/>
      <name val="Tahoma"/>
      <family val="2"/>
    </font>
  </fonts>
  <fills count="5">
    <fill>
      <patternFill patternType="none"/>
    </fill>
    <fill>
      <patternFill patternType="gray125"/>
    </fill>
    <fill>
      <patternFill patternType="solid">
        <fgColor rgb="FFFFCC99"/>
      </patternFill>
    </fill>
    <fill>
      <patternFill patternType="solid">
        <fgColor theme="9" tint="0.59999389629810485"/>
        <bgColor indexed="64"/>
      </patternFill>
    </fill>
    <fill>
      <patternFill patternType="solid">
        <fgColor theme="6" tint="0.59999389629810485"/>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2" borderId="1" applyNumberFormat="0" applyAlignment="0" applyProtection="0"/>
  </cellStyleXfs>
  <cellXfs count="23">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wrapText="1"/>
    </xf>
    <xf numFmtId="8" fontId="0" fillId="0" borderId="0" xfId="0" applyNumberFormat="1"/>
    <xf numFmtId="0" fontId="1" fillId="0" borderId="1" xfId="1" applyFill="1"/>
    <xf numFmtId="0" fontId="0" fillId="0" borderId="2" xfId="0" applyBorder="1"/>
    <xf numFmtId="8" fontId="0" fillId="0" borderId="2" xfId="0" applyNumberFormat="1" applyBorder="1"/>
    <xf numFmtId="0" fontId="2" fillId="0" borderId="0" xfId="0" applyFont="1"/>
    <xf numFmtId="0" fontId="3" fillId="0" borderId="0" xfId="0" applyFont="1"/>
    <xf numFmtId="0" fontId="0" fillId="0" borderId="0" xfId="0" applyAlignment="1">
      <alignment horizontal="right"/>
    </xf>
    <xf numFmtId="0" fontId="0" fillId="3" borderId="0" xfId="0" applyFill="1" applyAlignment="1">
      <alignment horizontal="right" textRotation="90"/>
    </xf>
    <xf numFmtId="0" fontId="0" fillId="4" borderId="0" xfId="0" applyFill="1"/>
    <xf numFmtId="8" fontId="0" fillId="0" borderId="3" xfId="0" applyNumberFormat="1" applyBorder="1"/>
    <xf numFmtId="8" fontId="0" fillId="0" borderId="4" xfId="0" applyNumberFormat="1" applyBorder="1"/>
    <xf numFmtId="8" fontId="0" fillId="0" borderId="5" xfId="0" applyNumberFormat="1" applyBorder="1"/>
    <xf numFmtId="164" fontId="0" fillId="0" borderId="0" xfId="0" applyNumberFormat="1"/>
    <xf numFmtId="2" fontId="0" fillId="0" borderId="0" xfId="0" applyNumberFormat="1"/>
    <xf numFmtId="8" fontId="0" fillId="0" borderId="6" xfId="0" applyNumberFormat="1" applyBorder="1"/>
    <xf numFmtId="8" fontId="0" fillId="0" borderId="7" xfId="0" applyNumberFormat="1" applyBorder="1"/>
    <xf numFmtId="8" fontId="0" fillId="0" borderId="8" xfId="0" applyNumberFormat="1" applyBorder="1"/>
    <xf numFmtId="8" fontId="0" fillId="0" borderId="9" xfId="0" applyNumberFormat="1" applyBorder="1"/>
    <xf numFmtId="0" fontId="0" fillId="0" borderId="0" xfId="0" applyAlignment="1">
      <alignment horizontal="left" vertical="center" wrapText="1"/>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'SolverTable for 3.38'!$N$1</c:f>
          <c:strCache>
            <c:ptCount val="1"/>
            <c:pt idx="0">
              <c:v>Sensitivity of $B$9 to Product 2</c:v>
            </c:pt>
          </c:strCache>
        </c:strRef>
      </c:tx>
      <c:overlay val="0"/>
      <c:txPr>
        <a:bodyPr/>
        <a:lstStyle/>
        <a:p>
          <a:pPr>
            <a:defRPr sz="1200"/>
          </a:pPr>
          <a:endParaRPr lang="en-US"/>
        </a:p>
      </c:txPr>
    </c:title>
    <c:autoTitleDeleted val="0"/>
    <c:plotArea>
      <c:layout/>
      <c:lineChart>
        <c:grouping val="standard"/>
        <c:varyColors val="0"/>
        <c:ser>
          <c:idx val="0"/>
          <c:order val="0"/>
          <c:cat>
            <c:numRef>
              <c:f>'SolverTable for 3.38'!$B$4:$L$4</c:f>
              <c:numCache>
                <c:formatCode>General</c:formatCode>
                <c:ptCount val="11"/>
                <c:pt idx="0">
                  <c:v>0</c:v>
                </c:pt>
                <c:pt idx="1">
                  <c:v>5.000000074505806E-2</c:v>
                </c:pt>
                <c:pt idx="2">
                  <c:v>0.10000000149011612</c:v>
                </c:pt>
                <c:pt idx="3">
                  <c:v>0.15000000596046448</c:v>
                </c:pt>
                <c:pt idx="4">
                  <c:v>0.20000000298023224</c:v>
                </c:pt>
                <c:pt idx="5">
                  <c:v>0.25</c:v>
                </c:pt>
                <c:pt idx="6">
                  <c:v>0.30000001192092896</c:v>
                </c:pt>
                <c:pt idx="7">
                  <c:v>0.34999999403953552</c:v>
                </c:pt>
                <c:pt idx="8">
                  <c:v>0.40000000596046448</c:v>
                </c:pt>
                <c:pt idx="9">
                  <c:v>0.45000001788139343</c:v>
                </c:pt>
                <c:pt idx="10">
                  <c:v>0.5</c:v>
                </c:pt>
              </c:numCache>
            </c:numRef>
          </c:cat>
          <c:val>
            <c:numRef>
              <c:f>'SolverTable for 3.38'!$N$5:$N$15</c:f>
              <c:numCache>
                <c:formatCode>0.0</c:formatCode>
                <c:ptCount val="11"/>
                <c:pt idx="0">
                  <c:v>6557</c:v>
                </c:pt>
                <c:pt idx="1">
                  <c:v>6557</c:v>
                </c:pt>
                <c:pt idx="2">
                  <c:v>6557</c:v>
                </c:pt>
                <c:pt idx="3">
                  <c:v>6557</c:v>
                </c:pt>
                <c:pt idx="4">
                  <c:v>6557.5</c:v>
                </c:pt>
                <c:pt idx="5">
                  <c:v>6627.5</c:v>
                </c:pt>
                <c:pt idx="6">
                  <c:v>6627.5</c:v>
                </c:pt>
                <c:pt idx="7">
                  <c:v>6627.5</c:v>
                </c:pt>
                <c:pt idx="8">
                  <c:v>6627.5</c:v>
                </c:pt>
                <c:pt idx="9">
                  <c:v>6627.5</c:v>
                </c:pt>
                <c:pt idx="10">
                  <c:v>6627.5</c:v>
                </c:pt>
              </c:numCache>
            </c:numRef>
          </c:val>
          <c:smooth val="0"/>
          <c:extLst>
            <c:ext xmlns:c16="http://schemas.microsoft.com/office/drawing/2014/chart" uri="{C3380CC4-5D6E-409C-BE32-E72D297353CC}">
              <c16:uniqueId val="{00000000-399F-404E-AC31-42143233A6D7}"/>
            </c:ext>
          </c:extLst>
        </c:ser>
        <c:dLbls>
          <c:showLegendKey val="0"/>
          <c:showVal val="0"/>
          <c:showCatName val="0"/>
          <c:showSerName val="0"/>
          <c:showPercent val="0"/>
          <c:showBubbleSize val="0"/>
        </c:dLbls>
        <c:marker val="1"/>
        <c:smooth val="0"/>
        <c:axId val="681094472"/>
        <c:axId val="681093488"/>
      </c:lineChart>
      <c:catAx>
        <c:axId val="681094472"/>
        <c:scaling>
          <c:orientation val="minMax"/>
        </c:scaling>
        <c:delete val="0"/>
        <c:axPos val="b"/>
        <c:title>
          <c:tx>
            <c:rich>
              <a:bodyPr/>
              <a:lstStyle/>
              <a:p>
                <a:pPr>
                  <a:defRPr/>
                </a:pPr>
                <a:r>
                  <a:rPr lang="en-US"/>
                  <a:t>Product 2 ($O$3)</a:t>
                </a:r>
              </a:p>
            </c:rich>
          </c:tx>
          <c:overlay val="0"/>
        </c:title>
        <c:numFmt formatCode="General" sourceLinked="1"/>
        <c:majorTickMark val="out"/>
        <c:minorTickMark val="none"/>
        <c:tickLblPos val="nextTo"/>
        <c:crossAx val="681093488"/>
        <c:crosses val="autoZero"/>
        <c:auto val="1"/>
        <c:lblAlgn val="ctr"/>
        <c:lblOffset val="100"/>
        <c:noMultiLvlLbl val="0"/>
      </c:catAx>
      <c:valAx>
        <c:axId val="681093488"/>
        <c:scaling>
          <c:orientation val="minMax"/>
        </c:scaling>
        <c:delete val="0"/>
        <c:axPos val="l"/>
        <c:majorGridlines/>
        <c:numFmt formatCode="0.0" sourceLinked="1"/>
        <c:majorTickMark val="out"/>
        <c:minorTickMark val="none"/>
        <c:tickLblPos val="nextTo"/>
        <c:crossAx val="68109447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'SolverTable for 3.38'!$R$1</c:f>
          <c:strCache>
            <c:ptCount val="1"/>
            <c:pt idx="0">
              <c:v>Sensitivity of $B$9 to Product 1</c:v>
            </c:pt>
          </c:strCache>
        </c:strRef>
      </c:tx>
      <c:overlay val="0"/>
      <c:txPr>
        <a:bodyPr/>
        <a:lstStyle/>
        <a:p>
          <a:pPr>
            <a:defRPr sz="1200"/>
          </a:pPr>
          <a:endParaRPr lang="en-US"/>
        </a:p>
      </c:txPr>
    </c:title>
    <c:autoTitleDeleted val="0"/>
    <c:plotArea>
      <c:layout/>
      <c:lineChart>
        <c:grouping val="standard"/>
        <c:varyColors val="0"/>
        <c:ser>
          <c:idx val="0"/>
          <c:order val="0"/>
          <c:cat>
            <c:numRef>
              <c:f>'SolverTable for 3.38'!$A$5:$A$15</c:f>
              <c:numCache>
                <c:formatCode>0.00</c:formatCode>
                <c:ptCount val="11"/>
                <c:pt idx="0" formatCode="General">
                  <c:v>0</c:v>
                </c:pt>
                <c:pt idx="1">
                  <c:v>5.000000074505806E-2</c:v>
                </c:pt>
                <c:pt idx="2" formatCode="0.0">
                  <c:v>0.10000000149011612</c:v>
                </c:pt>
                <c:pt idx="3">
                  <c:v>0.15000000596046448</c:v>
                </c:pt>
                <c:pt idx="4" formatCode="0.0">
                  <c:v>0.20000000298023224</c:v>
                </c:pt>
                <c:pt idx="5">
                  <c:v>0.25</c:v>
                </c:pt>
                <c:pt idx="6" formatCode="0.0">
                  <c:v>0.30000001192092896</c:v>
                </c:pt>
                <c:pt idx="7">
                  <c:v>0.34999999403953552</c:v>
                </c:pt>
                <c:pt idx="8" formatCode="0.0">
                  <c:v>0.40000000596046448</c:v>
                </c:pt>
                <c:pt idx="9">
                  <c:v>0.45000001788139343</c:v>
                </c:pt>
                <c:pt idx="10" formatCode="General">
                  <c:v>0.5</c:v>
                </c:pt>
              </c:numCache>
            </c:numRef>
          </c:cat>
          <c:val>
            <c:numRef>
              <c:f>'SolverTable for 3.38'!$R$5:$R$15</c:f>
              <c:numCache>
                <c:formatCode>0.0</c:formatCode>
                <c:ptCount val="11"/>
                <c:pt idx="0">
                  <c:v>6557</c:v>
                </c:pt>
                <c:pt idx="1">
                  <c:v>6627.5</c:v>
                </c:pt>
                <c:pt idx="2">
                  <c:v>6571.5</c:v>
                </c:pt>
                <c:pt idx="3">
                  <c:v>6627.5</c:v>
                </c:pt>
                <c:pt idx="4">
                  <c:v>6585</c:v>
                </c:pt>
                <c:pt idx="5">
                  <c:v>6627.5</c:v>
                </c:pt>
                <c:pt idx="6">
                  <c:v>6627.5</c:v>
                </c:pt>
                <c:pt idx="7">
                  <c:v>6627.5</c:v>
                </c:pt>
                <c:pt idx="8">
                  <c:v>6627.5</c:v>
                </c:pt>
                <c:pt idx="9">
                  <c:v>6627.5</c:v>
                </c:pt>
                <c:pt idx="10">
                  <c:v>6627.5</c:v>
                </c:pt>
              </c:numCache>
            </c:numRef>
          </c:val>
          <c:smooth val="0"/>
          <c:extLst>
            <c:ext xmlns:c16="http://schemas.microsoft.com/office/drawing/2014/chart" uri="{C3380CC4-5D6E-409C-BE32-E72D297353CC}">
              <c16:uniqueId val="{00000000-9796-41AA-ACD4-5D72B51802A7}"/>
            </c:ext>
          </c:extLst>
        </c:ser>
        <c:dLbls>
          <c:showLegendKey val="0"/>
          <c:showVal val="0"/>
          <c:showCatName val="0"/>
          <c:showSerName val="0"/>
          <c:showPercent val="0"/>
          <c:showBubbleSize val="0"/>
        </c:dLbls>
        <c:marker val="1"/>
        <c:smooth val="0"/>
        <c:axId val="672321768"/>
        <c:axId val="672320456"/>
      </c:lineChart>
      <c:catAx>
        <c:axId val="672321768"/>
        <c:scaling>
          <c:orientation val="minMax"/>
        </c:scaling>
        <c:delete val="0"/>
        <c:axPos val="b"/>
        <c:title>
          <c:tx>
            <c:rich>
              <a:bodyPr/>
              <a:lstStyle/>
              <a:p>
                <a:pPr>
                  <a:defRPr/>
                </a:pPr>
                <a:r>
                  <a:rPr lang="en-US"/>
                  <a:t>Product 1 ($O$2)</a:t>
                </a:r>
              </a:p>
            </c:rich>
          </c:tx>
          <c:overlay val="0"/>
        </c:title>
        <c:numFmt formatCode="General" sourceLinked="1"/>
        <c:majorTickMark val="out"/>
        <c:minorTickMark val="none"/>
        <c:tickLblPos val="nextTo"/>
        <c:crossAx val="672320456"/>
        <c:crosses val="autoZero"/>
        <c:auto val="1"/>
        <c:lblAlgn val="ctr"/>
        <c:lblOffset val="100"/>
        <c:noMultiLvlLbl val="0"/>
      </c:catAx>
      <c:valAx>
        <c:axId val="672320456"/>
        <c:scaling>
          <c:orientation val="minMax"/>
        </c:scaling>
        <c:delete val="0"/>
        <c:axPos val="l"/>
        <c:majorGridlines/>
        <c:numFmt formatCode="0.0" sourceLinked="1"/>
        <c:majorTickMark val="out"/>
        <c:minorTickMark val="none"/>
        <c:tickLblPos val="nextTo"/>
        <c:crossAx val="67232176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4</xdr:row>
      <xdr:rowOff>171449</xdr:rowOff>
    </xdr:from>
    <xdr:to>
      <xdr:col>14</xdr:col>
      <xdr:colOff>598170</xdr:colOff>
      <xdr:row>14</xdr:row>
      <xdr:rowOff>19050</xdr:rowOff>
    </xdr:to>
    <xdr:sp macro="" textlink="">
      <xdr:nvSpPr>
        <xdr:cNvPr id="2" name="TextBox 1">
          <a:extLst>
            <a:ext uri="{FF2B5EF4-FFF2-40B4-BE49-F238E27FC236}">
              <a16:creationId xmlns:a16="http://schemas.microsoft.com/office/drawing/2014/main" id="{B812C8F3-B6EF-4520-B369-847335773911}"/>
            </a:ext>
          </a:extLst>
        </xdr:cNvPr>
        <xdr:cNvSpPr txBox="1"/>
      </xdr:nvSpPr>
      <xdr:spPr>
        <a:xfrm>
          <a:off x="5857875" y="1266824"/>
          <a:ext cx="10342245" cy="1657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A company manufactures two products on two machines. The number of hours of machine time and labor depends on the machine and product as shown in the file P03_38.xlsx. The cost of producing a unit of each product depends on which machine produces it. These unit costs also appear in the same file. Each month, there are 200 hours available on each of the two machines, and there are 400 labor hours available total. This month at least 250 units of product 1 and at least 170 units of product 2 must be produced. Also, at least half of the product 1 requirement must be produced on machine 2, and at least half of the product 2 requirement must be produced on machine 1. </a:t>
          </a:r>
        </a:p>
        <a:p>
          <a:endParaRPr lang="en-US"/>
        </a:p>
        <a:p>
          <a:r>
            <a:rPr lang="en-US"/>
            <a:t>a. Determine how the company can minimize the cost of meeting this month’s requirements. </a:t>
          </a:r>
        </a:p>
        <a:p>
          <a:endParaRPr lang="en-US"/>
        </a:p>
        <a:p>
          <a:r>
            <a:rPr lang="en-US"/>
            <a:t>b. Use a two-way SolverTable to see how much the “at least half” requirements are costing the company. Do this by changing both of these requirements from “at least half” to “at least x percent,” where x can be any multiple of 5% from 0% to 50%.</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97155</xdr:colOff>
      <xdr:row>16</xdr:row>
      <xdr:rowOff>114300</xdr:rowOff>
    </xdr:from>
    <xdr:to>
      <xdr:col>21</xdr:col>
      <xdr:colOff>97155</xdr:colOff>
      <xdr:row>29</xdr:row>
      <xdr:rowOff>169545</xdr:rowOff>
    </xdr:to>
    <xdr:graphicFrame macro="">
      <xdr:nvGraphicFramePr>
        <xdr:cNvPr id="2" name="STS_1_Chart1">
          <a:extLst>
            <a:ext uri="{FF2B5EF4-FFF2-40B4-BE49-F238E27FC236}">
              <a16:creationId xmlns:a16="http://schemas.microsoft.com/office/drawing/2014/main" id="{5C684A29-A2A1-4005-9B1D-CF32B3996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22</xdr:col>
      <xdr:colOff>97156</xdr:colOff>
      <xdr:row>16</xdr:row>
      <xdr:rowOff>114300</xdr:rowOff>
    </xdr:from>
    <xdr:to>
      <xdr:col>30</xdr:col>
      <xdr:colOff>97156</xdr:colOff>
      <xdr:row>29</xdr:row>
      <xdr:rowOff>169545</xdr:rowOff>
    </xdr:to>
    <xdr:graphicFrame macro="">
      <xdr:nvGraphicFramePr>
        <xdr:cNvPr id="3" name="STS_1_Chart2">
          <a:extLst>
            <a:ext uri="{FF2B5EF4-FFF2-40B4-BE49-F238E27FC236}">
              <a16:creationId xmlns:a16="http://schemas.microsoft.com/office/drawing/2014/main" id="{36D56825-5D69-453D-92CA-AF23F651B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20</xdr:col>
      <xdr:colOff>97156</xdr:colOff>
      <xdr:row>3</xdr:row>
      <xdr:rowOff>15240</xdr:rowOff>
    </xdr:from>
    <xdr:to>
      <xdr:col>26</xdr:col>
      <xdr:colOff>97156</xdr:colOff>
      <xdr:row>9</xdr:row>
      <xdr:rowOff>91440</xdr:rowOff>
    </xdr:to>
    <xdr:sp macro="" textlink="">
      <xdr:nvSpPr>
        <xdr:cNvPr id="4" name="TextBox 3">
          <a:extLst>
            <a:ext uri="{FF2B5EF4-FFF2-40B4-BE49-F238E27FC236}">
              <a16:creationId xmlns:a16="http://schemas.microsoft.com/office/drawing/2014/main" id="{1F762CE1-D856-408C-848A-8C8E46CCCB05}"/>
            </a:ext>
          </a:extLst>
        </xdr:cNvPr>
        <xdr:cNvSpPr txBox="1"/>
      </xdr:nvSpPr>
      <xdr:spPr>
        <a:xfrm>
          <a:off x="13022581" y="558165"/>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$N$4, $O$4, $R$4, and $S$4, you can chart any row (in left chart) or column (in right chart) of any table to the left.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glushchenko_eagles_ewu_edu/Documents/EWU/Portfolio/DSCI/DSCI%20445-040%20Optimization%20Via%20Management/DSCI%20445/Ephrem%20Glushchenko%20HW%20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6"/>
      <sheetName val="SolverTable for 3.26"/>
      <sheetName val="3.34"/>
      <sheetName val="SolverTable for 3.34"/>
      <sheetName val="3.36"/>
      <sheetName val="SolverTable for 3.36"/>
      <sheetName val="3.38"/>
      <sheetName val="SolverTable for 3.38"/>
      <sheetName val="3.45"/>
      <sheetName val="3.36_STS"/>
      <sheetName val="3.38_STS"/>
      <sheetName val="New3.34_STS"/>
      <sheetName val="3.34_STS"/>
      <sheetName val="3.26_STS"/>
      <sheetName val="Sheet1_STS"/>
    </sheetNames>
    <sheetDataSet>
      <sheetData sheetId="0"/>
      <sheetData sheetId="1"/>
      <sheetData sheetId="2"/>
      <sheetData sheetId="3"/>
      <sheetData sheetId="4"/>
      <sheetData sheetId="5"/>
      <sheetData sheetId="6"/>
      <sheetData sheetId="7">
        <row r="1">
          <cell r="N1" t="str">
            <v>Sensitivity of $B$9 to Product 2</v>
          </cell>
          <cell r="R1" t="str">
            <v>Sensitivity of $B$9 to Product 1</v>
          </cell>
        </row>
        <row r="4">
          <cell r="B4">
            <v>0</v>
          </cell>
          <cell r="C4">
            <v>5.000000074505806E-2</v>
          </cell>
          <cell r="D4">
            <v>0.10000000149011612</v>
          </cell>
          <cell r="E4">
            <v>0.15000000596046448</v>
          </cell>
          <cell r="F4">
            <v>0.20000000298023224</v>
          </cell>
          <cell r="G4">
            <v>0.25</v>
          </cell>
          <cell r="H4">
            <v>0.30000001192092896</v>
          </cell>
          <cell r="I4">
            <v>0.34999999403953552</v>
          </cell>
          <cell r="J4">
            <v>0.40000000596046448</v>
          </cell>
          <cell r="K4">
            <v>0.45000001788139343</v>
          </cell>
          <cell r="L4">
            <v>0.5</v>
          </cell>
        </row>
        <row r="5">
          <cell r="A5">
            <v>0</v>
          </cell>
          <cell r="N5">
            <v>6557</v>
          </cell>
          <cell r="R5">
            <v>6557</v>
          </cell>
        </row>
        <row r="6">
          <cell r="A6">
            <v>5.000000074505806E-2</v>
          </cell>
          <cell r="N6">
            <v>6557</v>
          </cell>
          <cell r="R6">
            <v>6627.5</v>
          </cell>
        </row>
        <row r="7">
          <cell r="A7">
            <v>0.10000000149011612</v>
          </cell>
          <cell r="N7">
            <v>6557</v>
          </cell>
          <cell r="R7">
            <v>6571.5</v>
          </cell>
        </row>
        <row r="8">
          <cell r="A8">
            <v>0.15000000596046448</v>
          </cell>
          <cell r="N8">
            <v>6557</v>
          </cell>
          <cell r="R8">
            <v>6627.5</v>
          </cell>
        </row>
        <row r="9">
          <cell r="A9">
            <v>0.20000000298023224</v>
          </cell>
          <cell r="N9">
            <v>6557.5</v>
          </cell>
          <cell r="R9">
            <v>6585</v>
          </cell>
        </row>
        <row r="10">
          <cell r="A10">
            <v>0.25</v>
          </cell>
          <cell r="N10">
            <v>6627.5</v>
          </cell>
          <cell r="R10">
            <v>6627.5</v>
          </cell>
        </row>
        <row r="11">
          <cell r="A11">
            <v>0.30000001192092896</v>
          </cell>
          <cell r="N11">
            <v>6627.5</v>
          </cell>
          <cell r="R11">
            <v>6627.5</v>
          </cell>
        </row>
        <row r="12">
          <cell r="A12">
            <v>0.34999999403953552</v>
          </cell>
          <cell r="N12">
            <v>6627.5</v>
          </cell>
          <cell r="R12">
            <v>6627.5</v>
          </cell>
        </row>
        <row r="13">
          <cell r="A13">
            <v>0.40000000596046448</v>
          </cell>
          <cell r="N13">
            <v>6627.5</v>
          </cell>
          <cell r="R13">
            <v>6627.5</v>
          </cell>
        </row>
        <row r="14">
          <cell r="A14">
            <v>0.45000001788139343</v>
          </cell>
          <cell r="N14">
            <v>6627.5</v>
          </cell>
          <cell r="R14">
            <v>6627.5</v>
          </cell>
        </row>
        <row r="15">
          <cell r="A15">
            <v>0.5</v>
          </cell>
          <cell r="N15">
            <v>6627.5</v>
          </cell>
          <cell r="R15">
            <v>6627.5</v>
          </cell>
        </row>
      </sheetData>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FE2C-1424-4692-8685-B1459AF94A0A}">
  <sheetPr>
    <tabColor rgb="FF00B0F0"/>
  </sheetPr>
  <dimension ref="A1:O9"/>
  <sheetViews>
    <sheetView tabSelected="1" zoomScaleNormal="100" workbookViewId="0">
      <selection activeCell="L22" sqref="L22"/>
    </sheetView>
  </sheetViews>
  <sheetFormatPr defaultRowHeight="14.4" x14ac:dyDescent="0.3"/>
  <cols>
    <col min="1" max="1" width="29" bestFit="1" customWidth="1"/>
    <col min="2" max="2" width="12.21875" bestFit="1" customWidth="1"/>
    <col min="3" max="3" width="11.33203125" customWidth="1"/>
    <col min="4" max="4" width="13.33203125" bestFit="1" customWidth="1"/>
    <col min="5" max="5" width="9.6640625" bestFit="1" customWidth="1"/>
    <col min="6" max="6" width="9.6640625" customWidth="1"/>
    <col min="7" max="7" width="11.5546875" bestFit="1" customWidth="1"/>
    <col min="8" max="8" width="18.77734375" bestFit="1" customWidth="1"/>
    <col min="9" max="10" width="18.33203125" bestFit="1" customWidth="1"/>
    <col min="11" max="12" width="17.109375" bestFit="1" customWidth="1"/>
    <col min="13" max="13" width="20.109375" customWidth="1"/>
    <col min="14" max="14" width="20.77734375" bestFit="1" customWidth="1"/>
  </cols>
  <sheetData>
    <row r="1" spans="1:15" ht="43.2" x14ac:dyDescent="0.3">
      <c r="A1" s="1" t="s">
        <v>0</v>
      </c>
      <c r="B1" s="1"/>
      <c r="C1" s="1"/>
      <c r="D1" s="1"/>
      <c r="E1" s="1"/>
      <c r="F1" s="2"/>
      <c r="G1" s="2" t="s">
        <v>1</v>
      </c>
      <c r="H1" t="s">
        <v>2</v>
      </c>
      <c r="I1" t="s">
        <v>3</v>
      </c>
      <c r="J1" t="s">
        <v>4</v>
      </c>
      <c r="K1" t="s">
        <v>5</v>
      </c>
      <c r="L1" t="s">
        <v>6</v>
      </c>
      <c r="M1" s="3" t="s">
        <v>7</v>
      </c>
      <c r="N1" s="3" t="s">
        <v>8</v>
      </c>
      <c r="O1" t="s">
        <v>9</v>
      </c>
    </row>
    <row r="2" spans="1:15" x14ac:dyDescent="0.3">
      <c r="B2" s="1" t="s">
        <v>10</v>
      </c>
      <c r="C2" s="1"/>
      <c r="D2" s="1" t="s">
        <v>11</v>
      </c>
      <c r="E2" s="1"/>
      <c r="F2" s="2"/>
      <c r="G2" s="2">
        <v>400</v>
      </c>
      <c r="H2">
        <v>400</v>
      </c>
      <c r="I2">
        <v>200</v>
      </c>
      <c r="J2">
        <v>200</v>
      </c>
      <c r="K2">
        <v>250</v>
      </c>
      <c r="L2">
        <v>170</v>
      </c>
      <c r="M2">
        <f>K2*O2</f>
        <v>125</v>
      </c>
      <c r="N2">
        <f>L2*O3</f>
        <v>85</v>
      </c>
      <c r="O2">
        <v>0.5</v>
      </c>
    </row>
    <row r="3" spans="1:15" x14ac:dyDescent="0.3">
      <c r="B3" t="s">
        <v>12</v>
      </c>
      <c r="C3" t="s">
        <v>13</v>
      </c>
      <c r="D3" t="s">
        <v>12</v>
      </c>
      <c r="E3" t="s">
        <v>13</v>
      </c>
      <c r="G3">
        <f>B5*B7+C5*C7+D5*D7+E5*E7</f>
        <v>376.25</v>
      </c>
      <c r="H3">
        <f>SUM(I3:J3)</f>
        <v>318</v>
      </c>
      <c r="I3">
        <f>B4*B7+D4*D7</f>
        <v>200</v>
      </c>
      <c r="J3">
        <f>C4*C7+E4*E7</f>
        <v>118</v>
      </c>
      <c r="K3">
        <f>B7+C7</f>
        <v>250</v>
      </c>
      <c r="L3">
        <f>D7+E7</f>
        <v>170</v>
      </c>
      <c r="M3">
        <f>C7</f>
        <v>125</v>
      </c>
      <c r="N3">
        <f>D7</f>
        <v>150</v>
      </c>
      <c r="O3">
        <v>0.5</v>
      </c>
    </row>
    <row r="4" spans="1:15" x14ac:dyDescent="0.3">
      <c r="A4" t="s">
        <v>14</v>
      </c>
      <c r="B4">
        <v>0.7</v>
      </c>
      <c r="C4">
        <v>0.8</v>
      </c>
      <c r="D4">
        <v>0.75</v>
      </c>
      <c r="E4">
        <v>0.9</v>
      </c>
    </row>
    <row r="5" spans="1:15" x14ac:dyDescent="0.3">
      <c r="A5" t="s">
        <v>15</v>
      </c>
      <c r="B5">
        <v>0.75</v>
      </c>
      <c r="C5">
        <v>1.2</v>
      </c>
      <c r="D5">
        <v>0.75</v>
      </c>
      <c r="E5">
        <v>1</v>
      </c>
    </row>
    <row r="6" spans="1:15" x14ac:dyDescent="0.3">
      <c r="A6" t="s">
        <v>16</v>
      </c>
      <c r="B6" s="4">
        <v>16.5</v>
      </c>
      <c r="C6" s="4">
        <v>18</v>
      </c>
      <c r="D6" s="4">
        <v>13.5</v>
      </c>
      <c r="E6" s="4">
        <v>14.5</v>
      </c>
      <c r="F6" s="4"/>
      <c r="G6" s="4"/>
    </row>
    <row r="7" spans="1:15" x14ac:dyDescent="0.3">
      <c r="A7" t="s">
        <v>17</v>
      </c>
      <c r="B7" s="5">
        <v>125</v>
      </c>
      <c r="C7" s="5">
        <v>125</v>
      </c>
      <c r="D7" s="5">
        <v>150</v>
      </c>
      <c r="E7" s="5">
        <v>20</v>
      </c>
    </row>
    <row r="8" spans="1:15" x14ac:dyDescent="0.3">
      <c r="A8" s="6" t="s">
        <v>18</v>
      </c>
      <c r="B8" s="7">
        <f>B6*B7</f>
        <v>2062.5</v>
      </c>
      <c r="C8" s="7">
        <f t="shared" ref="C8:E8" si="0">C6*C7</f>
        <v>2250</v>
      </c>
      <c r="D8" s="7">
        <f t="shared" si="0"/>
        <v>2025</v>
      </c>
      <c r="E8" s="7">
        <f t="shared" si="0"/>
        <v>290</v>
      </c>
      <c r="F8" s="4"/>
      <c r="G8" s="4"/>
    </row>
    <row r="9" spans="1:15" x14ac:dyDescent="0.3">
      <c r="A9" t="s">
        <v>19</v>
      </c>
      <c r="B9" s="4">
        <f>SUM(B8:E8)</f>
        <v>6627.5</v>
      </c>
    </row>
  </sheetData>
  <mergeCells count="3">
    <mergeCell ref="A1:E1"/>
    <mergeCell ref="B2:C2"/>
    <mergeCell ref="D2:E2"/>
  </mergeCells>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FF8F-F025-444C-9C7A-9FFF192D0391}">
  <sheetPr>
    <tabColor rgb="FF0070C0"/>
  </sheetPr>
  <dimension ref="A1:AZ18"/>
  <sheetViews>
    <sheetView workbookViewId="0">
      <selection activeCell="L35" sqref="L35"/>
    </sheetView>
  </sheetViews>
  <sheetFormatPr defaultRowHeight="14.4" x14ac:dyDescent="0.3"/>
  <cols>
    <col min="1" max="1" width="12" bestFit="1" customWidth="1"/>
    <col min="2" max="12" width="9.5546875" bestFit="1" customWidth="1"/>
  </cols>
  <sheetData>
    <row r="1" spans="1:52" x14ac:dyDescent="0.3">
      <c r="A1" s="8" t="s">
        <v>20</v>
      </c>
      <c r="N1" s="9" t="str">
        <f>CONCATENATE("Sensitivity of ",$N$4," to ","Product 2")</f>
        <v>Sensitivity of $B$9 to Product 2</v>
      </c>
      <c r="R1" s="9" t="str">
        <f>CONCATENATE("Sensitivity of ",$R$4," to ","Product 1")</f>
        <v>Sensitivity of $B$9 to Product 1</v>
      </c>
    </row>
    <row r="2" spans="1:52" x14ac:dyDescent="0.3">
      <c r="N2" t="s">
        <v>21</v>
      </c>
      <c r="R2" t="s">
        <v>22</v>
      </c>
      <c r="AZ2" t="s">
        <v>23</v>
      </c>
    </row>
    <row r="3" spans="1:52" x14ac:dyDescent="0.3">
      <c r="A3" t="s">
        <v>24</v>
      </c>
      <c r="N3" t="s">
        <v>25</v>
      </c>
      <c r="O3" t="s">
        <v>26</v>
      </c>
      <c r="R3" t="s">
        <v>25</v>
      </c>
      <c r="S3" t="s">
        <v>27</v>
      </c>
    </row>
    <row r="4" spans="1:52" ht="27.6" x14ac:dyDescent="0.3">
      <c r="A4" s="10" t="s">
        <v>23</v>
      </c>
      <c r="B4">
        <v>0</v>
      </c>
      <c r="C4">
        <v>5.000000074505806E-2</v>
      </c>
      <c r="D4">
        <v>0.10000000149011612</v>
      </c>
      <c r="E4">
        <v>0.15000000596046448</v>
      </c>
      <c r="F4">
        <v>0.20000000298023224</v>
      </c>
      <c r="G4">
        <v>0.25</v>
      </c>
      <c r="H4">
        <v>0.30000001192092896</v>
      </c>
      <c r="I4">
        <v>0.34999999403953552</v>
      </c>
      <c r="J4">
        <v>0.40000000596046448</v>
      </c>
      <c r="K4">
        <v>0.45000001788139343</v>
      </c>
      <c r="L4">
        <v>0.5</v>
      </c>
      <c r="M4" s="9">
        <f>MATCH($N$4,OutputAddresses,0)</f>
        <v>1</v>
      </c>
      <c r="N4" s="11" t="s">
        <v>23</v>
      </c>
      <c r="O4" s="12">
        <v>0</v>
      </c>
      <c r="P4" s="9">
        <f>MATCH($O$4,InputValues1,0)</f>
        <v>1</v>
      </c>
      <c r="Q4" s="9">
        <f>MATCH($R$4,OutputAddresses,0)</f>
        <v>1</v>
      </c>
      <c r="R4" s="11" t="s">
        <v>23</v>
      </c>
      <c r="S4" s="12">
        <v>0</v>
      </c>
      <c r="T4" s="9">
        <f>MATCH($S$4,InputValues2,0)</f>
        <v>1</v>
      </c>
    </row>
    <row r="5" spans="1:52" x14ac:dyDescent="0.3">
      <c r="A5">
        <v>0</v>
      </c>
      <c r="B5" s="13">
        <v>6557</v>
      </c>
      <c r="C5" s="14">
        <v>6557</v>
      </c>
      <c r="D5" s="14">
        <v>6557</v>
      </c>
      <c r="E5" s="14">
        <v>6557</v>
      </c>
      <c r="F5" s="14">
        <v>6557.5</v>
      </c>
      <c r="G5" s="14">
        <v>6627.5</v>
      </c>
      <c r="H5" s="14">
        <v>6627.5</v>
      </c>
      <c r="I5" s="14">
        <v>6627.5</v>
      </c>
      <c r="J5" s="14">
        <v>6627.5</v>
      </c>
      <c r="K5" s="14">
        <v>6627.5</v>
      </c>
      <c r="L5" s="15">
        <v>6627.5</v>
      </c>
      <c r="M5" s="9" t="str">
        <f>"OutputValues_"&amp;$M$4</f>
        <v>OutputValues_1</v>
      </c>
      <c r="N5" s="16">
        <f ca="1">INDEX(INDIRECT($M$5),$P$4,1)</f>
        <v>6557</v>
      </c>
      <c r="Q5" s="9" t="str">
        <f>"OutputValues_"&amp;$Q$4</f>
        <v>OutputValues_1</v>
      </c>
      <c r="R5" s="16">
        <f ca="1">INDEX(INDIRECT($Q$5),1,$T$4)</f>
        <v>6557</v>
      </c>
    </row>
    <row r="6" spans="1:52" x14ac:dyDescent="0.3">
      <c r="A6" s="17">
        <v>5.000000074505806E-2</v>
      </c>
      <c r="B6" s="18">
        <v>6627.5</v>
      </c>
      <c r="C6" s="4">
        <v>6627.5</v>
      </c>
      <c r="D6" s="4">
        <v>6627.5</v>
      </c>
      <c r="E6" s="4">
        <v>6627.5</v>
      </c>
      <c r="F6" s="4">
        <v>6627.5</v>
      </c>
      <c r="G6" s="4">
        <v>6627.5</v>
      </c>
      <c r="H6" s="4">
        <v>6627.5</v>
      </c>
      <c r="I6" s="4">
        <v>6627.5</v>
      </c>
      <c r="J6" s="4">
        <v>6627.5</v>
      </c>
      <c r="K6" s="4">
        <v>6627.5</v>
      </c>
      <c r="L6" s="19">
        <v>6627.5</v>
      </c>
      <c r="N6" s="16">
        <f ca="1">INDEX(INDIRECT($M$5),$P$4,2)</f>
        <v>6557</v>
      </c>
      <c r="R6" s="16">
        <f ca="1">INDEX(INDIRECT($Q$5),2,$T$4)</f>
        <v>6627.5</v>
      </c>
    </row>
    <row r="7" spans="1:52" x14ac:dyDescent="0.3">
      <c r="A7" s="16">
        <v>0.10000000149011612</v>
      </c>
      <c r="B7" s="18">
        <v>6571.5</v>
      </c>
      <c r="C7" s="4">
        <v>6571.5</v>
      </c>
      <c r="D7" s="4">
        <v>6571.5</v>
      </c>
      <c r="E7" s="4">
        <v>6571.5</v>
      </c>
      <c r="F7" s="4">
        <v>6571.5</v>
      </c>
      <c r="G7" s="4">
        <v>6571.5</v>
      </c>
      <c r="H7" s="4">
        <v>6571.5</v>
      </c>
      <c r="I7" s="4">
        <v>6627.5</v>
      </c>
      <c r="J7" s="4">
        <v>6627.5</v>
      </c>
      <c r="K7" s="4">
        <v>6627.5</v>
      </c>
      <c r="L7" s="19">
        <v>6627.5</v>
      </c>
      <c r="N7" s="16">
        <f ca="1">INDEX(INDIRECT($M$5),$P$4,3)</f>
        <v>6557</v>
      </c>
      <c r="R7" s="16">
        <f ca="1">INDEX(INDIRECT($Q$5),3,$T$4)</f>
        <v>6571.5</v>
      </c>
    </row>
    <row r="8" spans="1:52" x14ac:dyDescent="0.3">
      <c r="A8" s="17">
        <v>0.15000000596046448</v>
      </c>
      <c r="B8" s="18">
        <v>6627.5</v>
      </c>
      <c r="C8" s="4">
        <v>6627.5</v>
      </c>
      <c r="D8" s="4">
        <v>6627.5</v>
      </c>
      <c r="E8" s="4">
        <v>6627.5</v>
      </c>
      <c r="F8" s="4">
        <v>6627.5</v>
      </c>
      <c r="G8" s="4">
        <v>6627.5</v>
      </c>
      <c r="H8" s="4">
        <v>6627.5</v>
      </c>
      <c r="I8" s="4">
        <v>6627.5</v>
      </c>
      <c r="J8" s="4">
        <v>6627.5</v>
      </c>
      <c r="K8" s="4">
        <v>6627.5</v>
      </c>
      <c r="L8" s="19">
        <v>6627.5</v>
      </c>
      <c r="N8" s="16">
        <f ca="1">INDEX(INDIRECT($M$5),$P$4,4)</f>
        <v>6557</v>
      </c>
      <c r="R8" s="16">
        <f ca="1">INDEX(INDIRECT($Q$5),4,$T$4)</f>
        <v>6627.5</v>
      </c>
    </row>
    <row r="9" spans="1:52" x14ac:dyDescent="0.3">
      <c r="A9" s="16">
        <v>0.20000000298023224</v>
      </c>
      <c r="B9" s="18">
        <v>6585</v>
      </c>
      <c r="C9" s="4">
        <v>6585</v>
      </c>
      <c r="D9" s="4">
        <v>6585</v>
      </c>
      <c r="E9" s="4">
        <v>6627.5</v>
      </c>
      <c r="F9" s="4">
        <v>6585</v>
      </c>
      <c r="G9" s="4">
        <v>6585</v>
      </c>
      <c r="H9" s="4">
        <v>6585</v>
      </c>
      <c r="I9" s="4">
        <v>6585</v>
      </c>
      <c r="J9" s="4">
        <v>6585</v>
      </c>
      <c r="K9" s="4">
        <v>6585</v>
      </c>
      <c r="L9" s="19">
        <v>6627.5</v>
      </c>
      <c r="N9" s="16">
        <f ca="1">INDEX(INDIRECT($M$5),$P$4,5)</f>
        <v>6557.5</v>
      </c>
      <c r="R9" s="16">
        <f ca="1">INDEX(INDIRECT($Q$5),5,$T$4)</f>
        <v>6585</v>
      </c>
    </row>
    <row r="10" spans="1:52" x14ac:dyDescent="0.3">
      <c r="A10" s="17">
        <v>0.25</v>
      </c>
      <c r="B10" s="18">
        <v>6627.5</v>
      </c>
      <c r="C10" s="4">
        <v>6627.5</v>
      </c>
      <c r="D10" s="4">
        <v>6627.5</v>
      </c>
      <c r="E10" s="4">
        <v>6627.5</v>
      </c>
      <c r="F10" s="4">
        <v>6627.5</v>
      </c>
      <c r="G10" s="4">
        <v>6627.5</v>
      </c>
      <c r="H10" s="4">
        <v>6627.5</v>
      </c>
      <c r="I10" s="4">
        <v>6627.5</v>
      </c>
      <c r="J10" s="4">
        <v>6627.5</v>
      </c>
      <c r="K10" s="4">
        <v>6627.5</v>
      </c>
      <c r="L10" s="19">
        <v>6627.5</v>
      </c>
      <c r="N10" s="16">
        <f ca="1">INDEX(INDIRECT($M$5),$P$4,6)</f>
        <v>6627.5</v>
      </c>
      <c r="R10" s="16">
        <f ca="1">INDEX(INDIRECT($Q$5),6,$T$4)</f>
        <v>6627.5</v>
      </c>
    </row>
    <row r="11" spans="1:52" x14ac:dyDescent="0.3">
      <c r="A11" s="16">
        <v>0.30000001192092896</v>
      </c>
      <c r="B11" s="18">
        <v>6627.5</v>
      </c>
      <c r="C11" s="4">
        <v>6627.5</v>
      </c>
      <c r="D11" s="4">
        <v>6627.5</v>
      </c>
      <c r="E11" s="4">
        <v>6627.5</v>
      </c>
      <c r="F11" s="4">
        <v>6627.5</v>
      </c>
      <c r="G11" s="4">
        <v>6627.5</v>
      </c>
      <c r="H11" s="4">
        <v>6627.5</v>
      </c>
      <c r="I11" s="4">
        <v>6627.5</v>
      </c>
      <c r="J11" s="4">
        <v>6627.5</v>
      </c>
      <c r="K11" s="4">
        <v>6627.5</v>
      </c>
      <c r="L11" s="19">
        <v>6627.5</v>
      </c>
      <c r="N11" s="16">
        <f ca="1">INDEX(INDIRECT($M$5),$P$4,7)</f>
        <v>6627.5</v>
      </c>
      <c r="R11" s="16">
        <f ca="1">INDEX(INDIRECT($Q$5),7,$T$4)</f>
        <v>6627.5</v>
      </c>
    </row>
    <row r="12" spans="1:52" x14ac:dyDescent="0.3">
      <c r="A12" s="17">
        <v>0.34999999403953552</v>
      </c>
      <c r="B12" s="18">
        <v>6627.5</v>
      </c>
      <c r="C12" s="4">
        <v>6627.5</v>
      </c>
      <c r="D12" s="4">
        <v>6627.5</v>
      </c>
      <c r="E12" s="4">
        <v>6627.5</v>
      </c>
      <c r="F12" s="4">
        <v>6627.5</v>
      </c>
      <c r="G12" s="4">
        <v>6627.5</v>
      </c>
      <c r="H12" s="4">
        <v>6627.5</v>
      </c>
      <c r="I12" s="4">
        <v>6627.5</v>
      </c>
      <c r="J12" s="4">
        <v>6627.5</v>
      </c>
      <c r="K12" s="4">
        <v>6627.5</v>
      </c>
      <c r="L12" s="19">
        <v>6627.5</v>
      </c>
      <c r="N12" s="16">
        <f ca="1">INDEX(INDIRECT($M$5),$P$4,8)</f>
        <v>6627.5</v>
      </c>
      <c r="R12" s="16">
        <f ca="1">INDEX(INDIRECT($Q$5),8,$T$4)</f>
        <v>6627.5</v>
      </c>
    </row>
    <row r="13" spans="1:52" x14ac:dyDescent="0.3">
      <c r="A13" s="16">
        <v>0.40000000596046448</v>
      </c>
      <c r="B13" s="18">
        <v>6627.5</v>
      </c>
      <c r="C13" s="4">
        <v>6627.5</v>
      </c>
      <c r="D13" s="4">
        <v>6627.5</v>
      </c>
      <c r="E13" s="4">
        <v>6627.5</v>
      </c>
      <c r="F13" s="4">
        <v>6627.5</v>
      </c>
      <c r="G13" s="4">
        <v>6627.5</v>
      </c>
      <c r="H13" s="4">
        <v>6627.5</v>
      </c>
      <c r="I13" s="4">
        <v>6627.5</v>
      </c>
      <c r="J13" s="4">
        <v>6627.5</v>
      </c>
      <c r="K13" s="4">
        <v>6627.5</v>
      </c>
      <c r="L13" s="19">
        <v>6627.5</v>
      </c>
      <c r="N13" s="16">
        <f ca="1">INDEX(INDIRECT($M$5),$P$4,9)</f>
        <v>6627.5</v>
      </c>
      <c r="R13" s="16">
        <f ca="1">INDEX(INDIRECT($Q$5),9,$T$4)</f>
        <v>6627.5</v>
      </c>
    </row>
    <row r="14" spans="1:52" x14ac:dyDescent="0.3">
      <c r="A14" s="17">
        <v>0.45000001788139343</v>
      </c>
      <c r="B14" s="18">
        <v>6627.5</v>
      </c>
      <c r="C14" s="4">
        <v>6627.5</v>
      </c>
      <c r="D14" s="4">
        <v>6627.5</v>
      </c>
      <c r="E14" s="4">
        <v>6627.5</v>
      </c>
      <c r="F14" s="4">
        <v>6627.5</v>
      </c>
      <c r="G14" s="4">
        <v>6627.5</v>
      </c>
      <c r="H14" s="4">
        <v>6627.5</v>
      </c>
      <c r="I14" s="4">
        <v>6627.5</v>
      </c>
      <c r="J14" s="4">
        <v>6627.5</v>
      </c>
      <c r="K14" s="4">
        <v>6627.5</v>
      </c>
      <c r="L14" s="19">
        <v>6627.5</v>
      </c>
      <c r="N14" s="16">
        <f ca="1">INDEX(INDIRECT($M$5),$P$4,10)</f>
        <v>6627.5</v>
      </c>
      <c r="R14" s="16">
        <f ca="1">INDEX(INDIRECT($Q$5),10,$T$4)</f>
        <v>6627.5</v>
      </c>
    </row>
    <row r="15" spans="1:52" x14ac:dyDescent="0.3">
      <c r="A15">
        <v>0.5</v>
      </c>
      <c r="B15" s="20">
        <v>6627.5</v>
      </c>
      <c r="C15" s="7">
        <v>6627.5</v>
      </c>
      <c r="D15" s="7">
        <v>6627.5</v>
      </c>
      <c r="E15" s="7">
        <v>6627.5</v>
      </c>
      <c r="F15" s="7">
        <v>6627.5</v>
      </c>
      <c r="G15" s="7">
        <v>6627.5</v>
      </c>
      <c r="H15" s="7">
        <v>6627.5</v>
      </c>
      <c r="I15" s="7">
        <v>6627.5</v>
      </c>
      <c r="J15" s="7">
        <v>6627.5</v>
      </c>
      <c r="K15" s="7">
        <v>6627.5</v>
      </c>
      <c r="L15" s="21">
        <v>6627.5</v>
      </c>
      <c r="N15" s="16">
        <f ca="1">INDEX(INDIRECT($M$5),$P$4,11)</f>
        <v>6627.5</v>
      </c>
      <c r="R15" s="16">
        <f ca="1">INDEX(INDIRECT($Q$5),11,$T$4)</f>
        <v>6627.5</v>
      </c>
    </row>
    <row r="18" spans="2:12" ht="46.2" customHeight="1" x14ac:dyDescent="0.3">
      <c r="B18" s="22" t="s">
        <v>28</v>
      </c>
      <c r="C18" s="22"/>
      <c r="D18" s="22"/>
      <c r="E18" s="22"/>
      <c r="F18" s="22"/>
      <c r="G18" s="22"/>
      <c r="H18" s="22"/>
      <c r="I18" s="22"/>
      <c r="J18" s="22"/>
      <c r="K18" s="22"/>
      <c r="L18" s="22"/>
    </row>
  </sheetData>
  <mergeCells count="1">
    <mergeCell ref="B18:L18"/>
  </mergeCells>
  <dataValidations count="3">
    <dataValidation type="list" allowBlank="1" showInputMessage="1" showErrorMessage="1" sqref="S4" xr:uid="{AE49AB81-E433-4FE9-91C4-A186F39E2598}">
      <formula1>InputValues2</formula1>
    </dataValidation>
    <dataValidation type="list" allowBlank="1" showInputMessage="1" showErrorMessage="1" sqref="O4" xr:uid="{1302024A-F110-4F20-9E96-DEA88A3FB192}">
      <formula1>InputValues1</formula1>
    </dataValidation>
    <dataValidation type="list" allowBlank="1" showInputMessage="1" showErrorMessage="1" sqref="N4 R4" xr:uid="{67769B7C-5EAB-4D2A-B899-232429CA8076}">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3.38</vt:lpstr>
      <vt:lpstr>SolverTable for 3.38</vt:lpstr>
      <vt:lpstr>'SolverTable for 3.38'!ChartData1</vt:lpstr>
      <vt:lpstr>'SolverTable for 3.38'!ChartData2</vt:lpstr>
      <vt:lpstr>'SolverTable for 3.38'!InputValues1</vt:lpstr>
      <vt:lpstr>'SolverTable for 3.38'!InputValues2</vt:lpstr>
      <vt:lpstr>'SolverTable for 3.38'!OutputAddresses</vt:lpstr>
      <vt:lpstr>'SolverTable for 3.38'!OutputValues_1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 G</dc:creator>
  <cp:lastModifiedBy>E G</cp:lastModifiedBy>
  <dcterms:created xsi:type="dcterms:W3CDTF">2021-07-07T21:16:11Z</dcterms:created>
  <dcterms:modified xsi:type="dcterms:W3CDTF">2021-07-07T21:20:57Z</dcterms:modified>
</cp:coreProperties>
</file>