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eaglesewu-my.sharepoint.com/personal/eglushchenko_eagles_ewu_edu/Documents/EWU/Portfolio/DSCI/GitHub/"/>
    </mc:Choice>
  </mc:AlternateContent>
  <xr:revisionPtr revIDLastSave="0" documentId="8_{E12A0DB6-E21C-4B9C-B892-7A2E3B7A7628}" xr6:coauthVersionLast="47" xr6:coauthVersionMax="47" xr10:uidLastSave="{00000000-0000-0000-0000-000000000000}"/>
  <bookViews>
    <workbookView xWindow="28680" yWindow="-1560" windowWidth="29040" windowHeight="15840" xr2:uid="{F3C09A7D-629F-43CA-A287-B4A4D36039E8}"/>
  </bookViews>
  <sheets>
    <sheet name="3.36" sheetId="2" r:id="rId1"/>
    <sheet name="SolverTable for 3.36" sheetId="3" r:id="rId2"/>
  </sheets>
  <externalReferences>
    <externalReference r:id="rId3"/>
  </externalReferences>
  <definedNames>
    <definedName name="ChartData" localSheetId="1">'SolverTable for 3.36'!$K$5:$K$24</definedName>
    <definedName name="InputValues" localSheetId="1">'SolverTable for 3.36'!$A$5:$A$24</definedName>
    <definedName name="OutputAddresses" localSheetId="1">'SolverTable for 3.36'!$B$4</definedName>
    <definedName name="OutputValues" localSheetId="1">'SolverTable for 3.36'!$B$5:$B$24</definedName>
    <definedName name="solver_adj" localSheetId="0" hidden="1">'3.36'!$B$4:$D$4</definedName>
    <definedName name="solver_cvg" localSheetId="0" hidden="1">0.0001</definedName>
    <definedName name="solver_drv" localSheetId="0" hidden="1">2</definedName>
    <definedName name="solver_eng" localSheetId="0" hidden="1">2</definedName>
    <definedName name="solver_est" localSheetId="0" hidden="1">1</definedName>
    <definedName name="solver_itr" localSheetId="0" hidden="1">2147483647</definedName>
    <definedName name="solver_lhs1" localSheetId="0" hidden="1">'3.36'!$B$4:$D$4</definedName>
    <definedName name="solver_lhs2" localSheetId="0" hidden="1">'3.36'!$B$14:$D$14</definedName>
    <definedName name="solver_lhs3" localSheetId="0" hidden="1">'3.36'!$B$15:$B$17</definedName>
    <definedName name="solver_lhs4" localSheetId="0" hidden="1">'3.36'!$B$4</definedName>
    <definedName name="solver_lhs5" localSheetId="0" hidden="1">'3.36'!$C$4</definedName>
    <definedName name="solver_lhs6" localSheetId="0" hidden="1">'3.36'!$D$4</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3</definedName>
    <definedName name="solver_nwt" localSheetId="0" hidden="1">1</definedName>
    <definedName name="solver_opt" localSheetId="0" hidden="1">'3.36'!$B$19</definedName>
    <definedName name="solver_pre" localSheetId="0" hidden="1">0.000001</definedName>
    <definedName name="solver_rbv" localSheetId="0" hidden="1">2</definedName>
    <definedName name="solver_rel1" localSheetId="0" hidden="1">4</definedName>
    <definedName name="solver_rel2" localSheetId="0" hidden="1">1</definedName>
    <definedName name="solver_rel3" localSheetId="0" hidden="1">3</definedName>
    <definedName name="solver_rel4" localSheetId="0" hidden="1">1</definedName>
    <definedName name="solver_rel5" localSheetId="0" hidden="1">1</definedName>
    <definedName name="solver_rel6" localSheetId="0" hidden="1">1</definedName>
    <definedName name="solver_rhs1" localSheetId="0" hidden="1">integer</definedName>
    <definedName name="solver_rhs2" localSheetId="0" hidden="1">'3.36'!$B$12:$D$12</definedName>
    <definedName name="solver_rhs3" localSheetId="0" hidden="1">'3.36'!$D$15:$D$17</definedName>
    <definedName name="solver_rhs4" localSheetId="0" hidden="1">'3.36'!$B$3</definedName>
    <definedName name="solver_rhs5" localSheetId="0" hidden="1">'3.36'!$C$3</definedName>
    <definedName name="solver_rhs6" localSheetId="0" hidden="1">'3.36'!$D$3</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3" l="1"/>
  <c r="K24" i="3" s="1"/>
  <c r="K1" i="3"/>
  <c r="B19" i="2"/>
  <c r="D18" i="2"/>
  <c r="C18" i="2"/>
  <c r="B18" i="2"/>
  <c r="D17" i="2"/>
  <c r="B17" i="2"/>
  <c r="D16" i="2"/>
  <c r="B16" i="2"/>
  <c r="D15" i="2"/>
  <c r="B15" i="2"/>
  <c r="D14" i="2"/>
  <c r="C14" i="2"/>
  <c r="D11" i="2"/>
  <c r="C11" i="2"/>
  <c r="B11" i="2"/>
  <c r="D10" i="2"/>
  <c r="C10" i="2"/>
  <c r="B10" i="2"/>
  <c r="D9" i="2"/>
  <c r="C9" i="2"/>
  <c r="B9" i="2"/>
  <c r="B14" i="2" s="1"/>
  <c r="K16" i="3" l="1"/>
  <c r="K17" i="3"/>
  <c r="K5" i="3"/>
  <c r="K6" i="3"/>
  <c r="K18" i="3"/>
  <c r="K7" i="3"/>
  <c r="K19" i="3"/>
  <c r="K14" i="3"/>
  <c r="K8" i="3"/>
  <c r="K20" i="3"/>
  <c r="K15" i="3"/>
  <c r="K9" i="3"/>
  <c r="K21" i="3"/>
  <c r="K10" i="3"/>
  <c r="K22" i="3"/>
  <c r="K13" i="3"/>
  <c r="K11" i="3"/>
  <c r="K23" i="3"/>
  <c r="K1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5" authorId="0" shapeId="0" xr:uid="{B63E32FC-DC81-491D-84C9-E5EE124F66BD}">
      <text>
        <r>
          <rPr>
            <sz val="9"/>
            <color indexed="81"/>
            <rFont val="Tahoma"/>
            <family val="2"/>
          </rPr>
          <t>Solver found a solution. All constraints and optimality conditions are satisfied.</t>
        </r>
      </text>
    </comment>
    <comment ref="B6" authorId="0" shapeId="0" xr:uid="{114D81F5-C8D6-4626-B094-D6A8B585D366}">
      <text>
        <r>
          <rPr>
            <sz val="9"/>
            <color indexed="81"/>
            <rFont val="Tahoma"/>
            <family val="2"/>
          </rPr>
          <t>Solver found a solution. All constraints and optimality conditions are satisfied.</t>
        </r>
      </text>
    </comment>
    <comment ref="B7" authorId="0" shapeId="0" xr:uid="{636077A7-8F2D-43AF-B12D-5AEDDDB277A0}">
      <text>
        <r>
          <rPr>
            <sz val="9"/>
            <color indexed="81"/>
            <rFont val="Tahoma"/>
            <family val="2"/>
          </rPr>
          <t>Solver found a solution. All constraints and optimality conditions are satisfied.</t>
        </r>
      </text>
    </comment>
    <comment ref="B8" authorId="0" shapeId="0" xr:uid="{32655F46-90AE-4782-B489-AF9D1F05A654}">
      <text>
        <r>
          <rPr>
            <sz val="9"/>
            <color indexed="81"/>
            <rFont val="Tahoma"/>
            <family val="2"/>
          </rPr>
          <t>Solver found a solution. All constraints and optimality conditions are satisfied.</t>
        </r>
      </text>
    </comment>
    <comment ref="B9" authorId="0" shapeId="0" xr:uid="{ECABCF17-C6EE-4B95-BC49-D485641B57F3}">
      <text>
        <r>
          <rPr>
            <sz val="9"/>
            <color indexed="81"/>
            <rFont val="Tahoma"/>
            <family val="2"/>
          </rPr>
          <t>Solver found a solution. All constraints and optimality conditions are satisfied.</t>
        </r>
      </text>
    </comment>
    <comment ref="B10" authorId="0" shapeId="0" xr:uid="{3E2E4B8C-60E0-457D-AE6B-53566BE34D48}">
      <text>
        <r>
          <rPr>
            <sz val="9"/>
            <color indexed="81"/>
            <rFont val="Tahoma"/>
            <family val="2"/>
          </rPr>
          <t>Solver found a solution. All constraints and optimality conditions are satisfied.</t>
        </r>
      </text>
    </comment>
    <comment ref="B11" authorId="0" shapeId="0" xr:uid="{92E3EF6C-CFAC-49E5-B812-6EDF0BBB6F53}">
      <text>
        <r>
          <rPr>
            <sz val="9"/>
            <color indexed="81"/>
            <rFont val="Tahoma"/>
            <family val="2"/>
          </rPr>
          <t>Solver found an integer solution within tolerance. All constraints are satisfied.</t>
        </r>
      </text>
    </comment>
    <comment ref="B12" authorId="0" shapeId="0" xr:uid="{0B915B65-62FC-43CA-86F0-6D1ABACD0E42}">
      <text>
        <r>
          <rPr>
            <sz val="9"/>
            <color indexed="81"/>
            <rFont val="Tahoma"/>
            <family val="2"/>
          </rPr>
          <t>Solver found a solution. All constraints and optimality conditions are satisfied.</t>
        </r>
      </text>
    </comment>
    <comment ref="B13" authorId="0" shapeId="0" xr:uid="{65EEE1C3-1F1C-46F9-88D8-FC5EC88ED74F}">
      <text>
        <r>
          <rPr>
            <sz val="9"/>
            <color indexed="81"/>
            <rFont val="Tahoma"/>
            <family val="2"/>
          </rPr>
          <t>Solver found a solution. All constraints and optimality conditions are satisfied.</t>
        </r>
      </text>
    </comment>
    <comment ref="B14" authorId="0" shapeId="0" xr:uid="{E5A5EF1E-B6CF-4208-8004-344CA52A3DEA}">
      <text>
        <r>
          <rPr>
            <sz val="9"/>
            <color indexed="81"/>
            <rFont val="Tahoma"/>
            <family val="2"/>
          </rPr>
          <t>Solver found a solution. All constraints and optimality conditions are satisfied.</t>
        </r>
      </text>
    </comment>
    <comment ref="B15" authorId="0" shapeId="0" xr:uid="{F104CF74-22B4-42E0-905F-D3CCA21BB18D}">
      <text>
        <r>
          <rPr>
            <sz val="9"/>
            <color indexed="81"/>
            <rFont val="Tahoma"/>
            <family val="2"/>
          </rPr>
          <t>Solver found a solution. All constraints and optimality conditions are satisfied.</t>
        </r>
      </text>
    </comment>
    <comment ref="B16" authorId="0" shapeId="0" xr:uid="{D4C91826-6273-4E0F-8044-FAD7EFA6441E}">
      <text>
        <r>
          <rPr>
            <sz val="9"/>
            <color indexed="81"/>
            <rFont val="Tahoma"/>
            <family val="2"/>
          </rPr>
          <t>Solver found a solution. All constraints and optimality conditions are satisfied.</t>
        </r>
      </text>
    </comment>
    <comment ref="B17" authorId="0" shapeId="0" xr:uid="{90D85258-35FA-4AAE-AF8E-23F2039F0A14}">
      <text>
        <r>
          <rPr>
            <sz val="9"/>
            <color indexed="81"/>
            <rFont val="Tahoma"/>
            <family val="2"/>
          </rPr>
          <t>Solver found a solution. All constraints and optimality conditions are satisfied.</t>
        </r>
      </text>
    </comment>
    <comment ref="B18" authorId="0" shapeId="0" xr:uid="{687E1A0E-B7FF-4D9B-88EB-622822A4D520}">
      <text>
        <r>
          <rPr>
            <sz val="9"/>
            <color indexed="81"/>
            <rFont val="Tahoma"/>
            <family val="2"/>
          </rPr>
          <t>Solver found an integer solution within tolerance. All constraints are satisfied.</t>
        </r>
      </text>
    </comment>
    <comment ref="B19" authorId="0" shapeId="0" xr:uid="{CA34B646-A1DC-4D9D-BFAA-276CA730CE9A}">
      <text>
        <r>
          <rPr>
            <sz val="9"/>
            <color indexed="81"/>
            <rFont val="Tahoma"/>
            <family val="2"/>
          </rPr>
          <t>Solver found a solution. All constraints and optimality conditions are satisfied.</t>
        </r>
      </text>
    </comment>
    <comment ref="B20" authorId="0" shapeId="0" xr:uid="{1CC97D6F-4984-436F-A76B-87EA098FC317}">
      <text>
        <r>
          <rPr>
            <sz val="9"/>
            <color indexed="81"/>
            <rFont val="Tahoma"/>
            <family val="2"/>
          </rPr>
          <t>Solver found a solution. All constraints and optimality conditions are satisfied.</t>
        </r>
      </text>
    </comment>
    <comment ref="B21" authorId="0" shapeId="0" xr:uid="{C49870FC-56B9-4D3B-BEFB-64B597AD18EA}">
      <text>
        <r>
          <rPr>
            <sz val="9"/>
            <color indexed="81"/>
            <rFont val="Tahoma"/>
            <family val="2"/>
          </rPr>
          <t>Solver found an integer solution within tolerance. All constraints are satisfied.</t>
        </r>
      </text>
    </comment>
    <comment ref="B22" authorId="0" shapeId="0" xr:uid="{0B75CDCB-4035-4D6C-86D4-835726AA442A}">
      <text>
        <r>
          <rPr>
            <sz val="9"/>
            <color indexed="81"/>
            <rFont val="Tahoma"/>
            <family val="2"/>
          </rPr>
          <t>Solver found a solution. All constraints and optimality conditions are satisfied.</t>
        </r>
      </text>
    </comment>
    <comment ref="B23" authorId="0" shapeId="0" xr:uid="{C2F0DC42-D1D4-4456-B053-E5C66C592AA5}">
      <text>
        <r>
          <rPr>
            <sz val="9"/>
            <color indexed="81"/>
            <rFont val="Tahoma"/>
            <family val="2"/>
          </rPr>
          <t>Solver could not find a feasible solution.</t>
        </r>
      </text>
    </comment>
    <comment ref="B24" authorId="0" shapeId="0" xr:uid="{A7C691A7-66AA-4C94-84D6-FC24656DC1F5}">
      <text>
        <r>
          <rPr>
            <sz val="9"/>
            <color indexed="81"/>
            <rFont val="Tahoma"/>
            <family val="2"/>
          </rPr>
          <t>Solver could not find a feasible solution.</t>
        </r>
      </text>
    </comment>
  </commentList>
</comments>
</file>

<file path=xl/sharedStrings.xml><?xml version="1.0" encoding="utf-8"?>
<sst xmlns="http://schemas.openxmlformats.org/spreadsheetml/2006/main" count="37" uniqueCount="27">
  <si>
    <t>U.S. Labs Data</t>
  </si>
  <si>
    <t>Supplier 1</t>
  </si>
  <si>
    <t>Supplier 2</t>
  </si>
  <si>
    <t>Supplier 3</t>
  </si>
  <si>
    <t>Max Avaliable</t>
  </si>
  <si>
    <t>Valves Ordered</t>
  </si>
  <si>
    <t>Cost/valve</t>
  </si>
  <si>
    <t>% small</t>
  </si>
  <si>
    <t>% medium</t>
  </si>
  <si>
    <t>% large</t>
  </si>
  <si>
    <t>Small Ordered</t>
  </si>
  <si>
    <t>Medium Ordered</t>
  </si>
  <si>
    <t>Large Ordered</t>
  </si>
  <si>
    <t>Less Than Equal To</t>
  </si>
  <si>
    <t>&lt;=</t>
  </si>
  <si>
    <t>Decision Rule</t>
  </si>
  <si>
    <t>&gt;=</t>
  </si>
  <si>
    <t>Total</t>
  </si>
  <si>
    <t>Total Cost</t>
  </si>
  <si>
    <t>MIN</t>
  </si>
  <si>
    <t>b.</t>
  </si>
  <si>
    <t>Based on the graph, the increase is linear until the capacity is exceeded after 38%.</t>
  </si>
  <si>
    <t>Oneway analysis for Solver model in 3.36 worksheet</t>
  </si>
  <si>
    <t>Effect on cost (cell $B$21) values along side, output cell(s) along top</t>
  </si>
  <si>
    <t>Data for chart</t>
  </si>
  <si>
    <t>$B$19</t>
  </si>
  <si>
    <t>Not feasible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</si>
</sst>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8" x14ac:knownFonts="1">
    <font>
      <sz val="11"/>
      <color theme="1"/>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b/>
      <sz val="11"/>
      <color theme="1"/>
      <name val="Calibri"/>
      <family val="2"/>
      <scheme val="minor"/>
    </font>
    <font>
      <b/>
      <sz val="11"/>
      <name val="Calibri"/>
      <family val="2"/>
      <scheme val="minor"/>
    </font>
    <font>
      <sz val="11"/>
      <color rgb="FFFFFFFF"/>
      <name val="Calibri"/>
      <family val="2"/>
      <scheme val="minor"/>
    </font>
    <font>
      <sz val="9"/>
      <color indexed="81"/>
      <name val="Tahoma"/>
      <family val="2"/>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theme="9" tint="0.59999389629810485"/>
        <bgColor indexed="64"/>
      </patternFill>
    </fill>
    <fill>
      <patternFill patternType="solid">
        <fgColor indexed="47"/>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1" applyNumberFormat="0" applyAlignment="0" applyProtection="0"/>
  </cellStyleXfs>
  <cellXfs count="16">
    <xf numFmtId="0" fontId="0" fillId="0" borderId="0" xfId="0"/>
    <xf numFmtId="0" fontId="5" fillId="0" borderId="2" xfId="0" applyFont="1" applyBorder="1" applyAlignment="1">
      <alignment horizontal="center"/>
    </xf>
    <xf numFmtId="0" fontId="4" fillId="0" borderId="0" xfId="0" applyFont="1"/>
    <xf numFmtId="0" fontId="3" fillId="0" borderId="1" xfId="3" applyFill="1"/>
    <xf numFmtId="6" fontId="0" fillId="0" borderId="0" xfId="0" applyNumberFormat="1"/>
    <xf numFmtId="0" fontId="2" fillId="0" borderId="0" xfId="2" applyFill="1"/>
    <xf numFmtId="0" fontId="0" fillId="0" borderId="0" xfId="0" applyAlignment="1">
      <alignment horizontal="center"/>
    </xf>
    <xf numFmtId="9" fontId="0" fillId="0" borderId="3" xfId="1" applyFont="1" applyBorder="1"/>
    <xf numFmtId="0" fontId="6" fillId="0" borderId="0" xfId="0" applyFont="1"/>
    <xf numFmtId="0" fontId="0" fillId="0" borderId="0" xfId="0" applyAlignment="1">
      <alignment horizontal="right" textRotation="90"/>
    </xf>
    <xf numFmtId="0" fontId="0" fillId="4" borderId="0" xfId="0" applyFill="1" applyAlignment="1">
      <alignment horizontal="right" textRotation="90"/>
    </xf>
    <xf numFmtId="9" fontId="0" fillId="0" borderId="0" xfId="0" applyNumberFormat="1"/>
    <xf numFmtId="6" fontId="0" fillId="0" borderId="4" xfId="0" applyNumberFormat="1" applyBorder="1"/>
    <xf numFmtId="6" fontId="0" fillId="0" borderId="5" xfId="0" applyNumberFormat="1" applyBorder="1"/>
    <xf numFmtId="0" fontId="0" fillId="5" borderId="5" xfId="0" applyFill="1" applyBorder="1"/>
    <xf numFmtId="0" fontId="0" fillId="5" borderId="6" xfId="0" applyFill="1" applyBorder="1"/>
  </cellXfs>
  <cellStyles count="4">
    <cellStyle name="Good" xfId="2" builtinId="26"/>
    <cellStyle name="Input" xfId="3" builtinId="20"/>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'SolverTable for 3.36'!$K$1</c:f>
          <c:strCache>
            <c:ptCount val="1"/>
            <c:pt idx="0">
              <c:v>Sensitivity of $B$19 to Effect on cost</c:v>
            </c:pt>
          </c:strCache>
        </c:strRef>
      </c:tx>
      <c:overlay val="0"/>
      <c:txPr>
        <a:bodyPr/>
        <a:lstStyle/>
        <a:p>
          <a:pPr>
            <a:defRPr sz="1200"/>
          </a:pPr>
          <a:endParaRPr lang="en-US"/>
        </a:p>
      </c:txPr>
    </c:title>
    <c:autoTitleDeleted val="0"/>
    <c:plotArea>
      <c:layout/>
      <c:lineChart>
        <c:grouping val="standard"/>
        <c:varyColors val="0"/>
        <c:ser>
          <c:idx val="0"/>
          <c:order val="0"/>
          <c:cat>
            <c:numRef>
              <c:f>'SolverTable for 3.36'!$A$5:$A$24</c:f>
              <c:numCache>
                <c:formatCode>0%</c:formatCode>
                <c:ptCount val="20"/>
                <c:pt idx="0">
                  <c:v>1.9999999552965164E-2</c:v>
                </c:pt>
                <c:pt idx="1">
                  <c:v>3.9999999105930328E-2</c:v>
                </c:pt>
                <c:pt idx="2">
                  <c:v>5.9999998658895493E-2</c:v>
                </c:pt>
                <c:pt idx="3">
                  <c:v>7.9999998211860657E-2</c:v>
                </c:pt>
                <c:pt idx="4">
                  <c:v>9.9999994039535522E-2</c:v>
                </c:pt>
                <c:pt idx="5">
                  <c:v>0.11999999731779099</c:v>
                </c:pt>
                <c:pt idx="6">
                  <c:v>0.14000000059604645</c:v>
                </c:pt>
                <c:pt idx="7">
                  <c:v>0.15999999642372131</c:v>
                </c:pt>
                <c:pt idx="8">
                  <c:v>0.17999999225139618</c:v>
                </c:pt>
                <c:pt idx="9">
                  <c:v>0.19999998807907104</c:v>
                </c:pt>
                <c:pt idx="10">
                  <c:v>0.2199999988079071</c:v>
                </c:pt>
                <c:pt idx="11">
                  <c:v>0.23999999463558197</c:v>
                </c:pt>
                <c:pt idx="12">
                  <c:v>0.25999999046325684</c:v>
                </c:pt>
                <c:pt idx="13">
                  <c:v>0.2800000011920929</c:v>
                </c:pt>
                <c:pt idx="14">
                  <c:v>0.29999998211860657</c:v>
                </c:pt>
                <c:pt idx="15">
                  <c:v>0.31999999284744263</c:v>
                </c:pt>
                <c:pt idx="16">
                  <c:v>0.34000000357627869</c:v>
                </c:pt>
                <c:pt idx="17">
                  <c:v>0.35999998450279236</c:v>
                </c:pt>
                <c:pt idx="18">
                  <c:v>0.37999999523162842</c:v>
                </c:pt>
                <c:pt idx="19">
                  <c:v>0.39999997615814209</c:v>
                </c:pt>
              </c:numCache>
            </c:numRef>
          </c:cat>
          <c:val>
            <c:numRef>
              <c:f>'SolverTable for 3.36'!$K$5:$K$24</c:f>
              <c:numCache>
                <c:formatCode>General</c:formatCode>
                <c:ptCount val="20"/>
                <c:pt idx="0">
                  <c:v>189750</c:v>
                </c:pt>
                <c:pt idx="1">
                  <c:v>199500</c:v>
                </c:pt>
                <c:pt idx="2">
                  <c:v>209250</c:v>
                </c:pt>
                <c:pt idx="3">
                  <c:v>219000</c:v>
                </c:pt>
                <c:pt idx="4">
                  <c:v>228750</c:v>
                </c:pt>
                <c:pt idx="5">
                  <c:v>238500</c:v>
                </c:pt>
                <c:pt idx="6">
                  <c:v>248325</c:v>
                </c:pt>
                <c:pt idx="7">
                  <c:v>258000</c:v>
                </c:pt>
                <c:pt idx="8">
                  <c:v>267750</c:v>
                </c:pt>
                <c:pt idx="9">
                  <c:v>277500</c:v>
                </c:pt>
                <c:pt idx="10">
                  <c:v>287250</c:v>
                </c:pt>
                <c:pt idx="11">
                  <c:v>297000</c:v>
                </c:pt>
                <c:pt idx="12">
                  <c:v>306750</c:v>
                </c:pt>
                <c:pt idx="13">
                  <c:v>316575</c:v>
                </c:pt>
                <c:pt idx="14">
                  <c:v>326250</c:v>
                </c:pt>
                <c:pt idx="15">
                  <c:v>336000</c:v>
                </c:pt>
                <c:pt idx="16">
                  <c:v>345825</c:v>
                </c:pt>
                <c:pt idx="17">
                  <c:v>355500</c:v>
                </c:pt>
                <c:pt idx="18">
                  <c:v>0</c:v>
                </c:pt>
                <c:pt idx="19">
                  <c:v>0</c:v>
                </c:pt>
              </c:numCache>
            </c:numRef>
          </c:val>
          <c:smooth val="0"/>
          <c:extLst>
            <c:ext xmlns:c16="http://schemas.microsoft.com/office/drawing/2014/chart" uri="{C3380CC4-5D6E-409C-BE32-E72D297353CC}">
              <c16:uniqueId val="{00000000-94CB-4CB1-BE07-D2FFBDBE6833}"/>
            </c:ext>
          </c:extLst>
        </c:ser>
        <c:dLbls>
          <c:showLegendKey val="0"/>
          <c:showVal val="0"/>
          <c:showCatName val="0"/>
          <c:showSerName val="0"/>
          <c:showPercent val="0"/>
          <c:showBubbleSize val="0"/>
        </c:dLbls>
        <c:marker val="1"/>
        <c:smooth val="0"/>
        <c:axId val="723782264"/>
        <c:axId val="723782920"/>
      </c:lineChart>
      <c:catAx>
        <c:axId val="723782264"/>
        <c:scaling>
          <c:orientation val="minMax"/>
        </c:scaling>
        <c:delete val="0"/>
        <c:axPos val="b"/>
        <c:title>
          <c:tx>
            <c:rich>
              <a:bodyPr/>
              <a:lstStyle/>
              <a:p>
                <a:pPr>
                  <a:defRPr/>
                </a:pPr>
                <a:r>
                  <a:rPr lang="en-US"/>
                  <a:t>Effect on cost ($B$21)</a:t>
                </a:r>
              </a:p>
            </c:rich>
          </c:tx>
          <c:overlay val="0"/>
        </c:title>
        <c:numFmt formatCode="0%" sourceLinked="1"/>
        <c:majorTickMark val="out"/>
        <c:minorTickMark val="none"/>
        <c:tickLblPos val="nextTo"/>
        <c:crossAx val="723782920"/>
        <c:crosses val="autoZero"/>
        <c:auto val="1"/>
        <c:lblAlgn val="ctr"/>
        <c:lblOffset val="100"/>
        <c:noMultiLvlLbl val="0"/>
      </c:catAx>
      <c:valAx>
        <c:axId val="723782920"/>
        <c:scaling>
          <c:orientation val="minMax"/>
        </c:scaling>
        <c:delete val="0"/>
        <c:axPos val="l"/>
        <c:majorGridlines/>
        <c:numFmt formatCode="General" sourceLinked="1"/>
        <c:majorTickMark val="out"/>
        <c:minorTickMark val="none"/>
        <c:tickLblPos val="nextTo"/>
        <c:crossAx val="723782264"/>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676275</xdr:colOff>
      <xdr:row>0</xdr:row>
      <xdr:rowOff>171450</xdr:rowOff>
    </xdr:from>
    <xdr:to>
      <xdr:col>11</xdr:col>
      <xdr:colOff>476250</xdr:colOff>
      <xdr:row>17</xdr:row>
      <xdr:rowOff>161925</xdr:rowOff>
    </xdr:to>
    <xdr:sp macro="" textlink="">
      <xdr:nvSpPr>
        <xdr:cNvPr id="2" name="TextBox 1">
          <a:extLst>
            <a:ext uri="{FF2B5EF4-FFF2-40B4-BE49-F238E27FC236}">
              <a16:creationId xmlns:a16="http://schemas.microsoft.com/office/drawing/2014/main" id="{7C81EAF2-E437-44FD-B1E0-BDA72B781AB4}"/>
            </a:ext>
          </a:extLst>
        </xdr:cNvPr>
        <xdr:cNvSpPr txBox="1"/>
      </xdr:nvSpPr>
      <xdr:spPr>
        <a:xfrm>
          <a:off x="4076700" y="171450"/>
          <a:ext cx="4924425" cy="3067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A company manufactures mechanical heart valves from the heart valves of pigs. Different heart operations require valves of different sizes. The company purchases pig valves from three different suppliers. The cost and size mix of the valves purchased from each supplier are given in the file P03_36.xlsx. This file also contains the maximum number of valves available from each supplier per month. Each month, the company places an order with each supplier. At least 1300 large, 900 medium, and 400 small valves must be purchased each month. </a:t>
          </a:r>
        </a:p>
        <a:p>
          <a:endParaRPr lang="en-US"/>
        </a:p>
        <a:p>
          <a:r>
            <a:rPr lang="en-US"/>
            <a:t>a. Use Solver to determine how the company can minimize the cost of acquiring the needed valves. </a:t>
          </a:r>
        </a:p>
        <a:p>
          <a:endParaRPr lang="en-US"/>
        </a:p>
        <a:p>
          <a:r>
            <a:rPr lang="en-US"/>
            <a:t>b. Use SolverTable to investigate the effect on total cost of increasing its minimal purchase requirements each month. Specifically, see how the total cost changes as the minimal purchase requirements of large, medium, and small valves all increase from their original values by the same percentage. Revise your model so that SolverTable can be used to investigate these changes when the percentage increase varies from 2% to 40% in increments of 2%.</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11430</xdr:colOff>
      <xdr:row>4</xdr:row>
      <xdr:rowOff>15240</xdr:rowOff>
    </xdr:from>
    <xdr:to>
      <xdr:col>10</xdr:col>
      <xdr:colOff>11430</xdr:colOff>
      <xdr:row>19</xdr:row>
      <xdr:rowOff>161925</xdr:rowOff>
    </xdr:to>
    <xdr:graphicFrame macro="">
      <xdr:nvGraphicFramePr>
        <xdr:cNvPr id="2" name="STS_3_Chart">
          <a:extLst>
            <a:ext uri="{FF2B5EF4-FFF2-40B4-BE49-F238E27FC236}">
              <a16:creationId xmlns:a16="http://schemas.microsoft.com/office/drawing/2014/main" id="{6A840B67-19FD-4B47-9263-51C7503FD8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0</xdr:colOff>
      <xdr:row>3</xdr:row>
      <xdr:rowOff>20955</xdr:rowOff>
    </xdr:from>
    <xdr:to>
      <xdr:col>16</xdr:col>
      <xdr:colOff>0</xdr:colOff>
      <xdr:row>6</xdr:row>
      <xdr:rowOff>19050</xdr:rowOff>
    </xdr:to>
    <xdr:sp macro="" textlink="">
      <xdr:nvSpPr>
        <xdr:cNvPr id="3" name="TextBox 2">
          <a:extLst>
            <a:ext uri="{FF2B5EF4-FFF2-40B4-BE49-F238E27FC236}">
              <a16:creationId xmlns:a16="http://schemas.microsoft.com/office/drawing/2014/main" id="{2D1BC068-F6C6-4FFA-9404-5774D456F9FC}"/>
            </a:ext>
          </a:extLst>
        </xdr:cNvPr>
        <xdr:cNvSpPr txBox="1"/>
      </xdr:nvSpPr>
      <xdr:spPr>
        <a:xfrm>
          <a:off x="7315200" y="563880"/>
          <a:ext cx="2438400" cy="779145"/>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eglushchenko_eagles_ewu_edu/Documents/EWU/Portfolio/DSCI/DSCI%20445-040%20Optimization%20Via%20Management/DSCI%20445/Ephrem%20Glushchenko%20HW%20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6"/>
      <sheetName val="SolverTable for 3.26"/>
      <sheetName val="3.34"/>
      <sheetName val="SolverTable for 3.34"/>
      <sheetName val="3.36"/>
      <sheetName val="SolverTable for 3.36"/>
      <sheetName val="3.38"/>
      <sheetName val="SolverTable for 3.38"/>
      <sheetName val="3.45"/>
      <sheetName val="3.36_STS"/>
      <sheetName val="3.38_STS"/>
      <sheetName val="New3.34_STS"/>
      <sheetName val="3.34_STS"/>
      <sheetName val="3.26_STS"/>
      <sheetName val="Sheet1_STS"/>
    </sheetNames>
    <sheetDataSet>
      <sheetData sheetId="0"/>
      <sheetData sheetId="1"/>
      <sheetData sheetId="2"/>
      <sheetData sheetId="3"/>
      <sheetData sheetId="4"/>
      <sheetData sheetId="5">
        <row r="1">
          <cell r="K1" t="str">
            <v>Sensitivity of $B$19 to Effect on cost</v>
          </cell>
        </row>
        <row r="5">
          <cell r="A5">
            <v>1.9999999552965164E-2</v>
          </cell>
          <cell r="K5">
            <v>189750</v>
          </cell>
        </row>
        <row r="6">
          <cell r="A6">
            <v>3.9999999105930328E-2</v>
          </cell>
          <cell r="K6">
            <v>199500</v>
          </cell>
        </row>
        <row r="7">
          <cell r="A7">
            <v>5.9999998658895493E-2</v>
          </cell>
          <cell r="K7">
            <v>209250</v>
          </cell>
        </row>
        <row r="8">
          <cell r="A8">
            <v>7.9999998211860657E-2</v>
          </cell>
          <cell r="K8">
            <v>219000</v>
          </cell>
        </row>
        <row r="9">
          <cell r="A9">
            <v>9.9999994039535522E-2</v>
          </cell>
          <cell r="K9">
            <v>228750</v>
          </cell>
        </row>
        <row r="10">
          <cell r="A10">
            <v>0.11999999731779099</v>
          </cell>
          <cell r="K10">
            <v>238500</v>
          </cell>
        </row>
        <row r="11">
          <cell r="A11">
            <v>0.14000000059604645</v>
          </cell>
          <cell r="K11">
            <v>248325</v>
          </cell>
        </row>
        <row r="12">
          <cell r="A12">
            <v>0.15999999642372131</v>
          </cell>
          <cell r="K12">
            <v>258000</v>
          </cell>
        </row>
        <row r="13">
          <cell r="A13">
            <v>0.17999999225139618</v>
          </cell>
          <cell r="K13">
            <v>267750</v>
          </cell>
        </row>
        <row r="14">
          <cell r="A14">
            <v>0.19999998807907104</v>
          </cell>
          <cell r="K14">
            <v>277500</v>
          </cell>
        </row>
        <row r="15">
          <cell r="A15">
            <v>0.2199999988079071</v>
          </cell>
          <cell r="K15">
            <v>287250</v>
          </cell>
        </row>
        <row r="16">
          <cell r="A16">
            <v>0.23999999463558197</v>
          </cell>
          <cell r="K16">
            <v>297000</v>
          </cell>
        </row>
        <row r="17">
          <cell r="A17">
            <v>0.25999999046325684</v>
          </cell>
          <cell r="K17">
            <v>306750</v>
          </cell>
        </row>
        <row r="18">
          <cell r="A18">
            <v>0.2800000011920929</v>
          </cell>
          <cell r="K18">
            <v>316575</v>
          </cell>
        </row>
        <row r="19">
          <cell r="A19">
            <v>0.29999998211860657</v>
          </cell>
          <cell r="K19">
            <v>326250</v>
          </cell>
        </row>
        <row r="20">
          <cell r="A20">
            <v>0.31999999284744263</v>
          </cell>
          <cell r="K20">
            <v>336000</v>
          </cell>
        </row>
        <row r="21">
          <cell r="A21">
            <v>0.34000000357627869</v>
          </cell>
          <cell r="K21">
            <v>345825</v>
          </cell>
        </row>
        <row r="22">
          <cell r="A22">
            <v>0.35999998450279236</v>
          </cell>
          <cell r="K22">
            <v>355500</v>
          </cell>
        </row>
        <row r="23">
          <cell r="A23">
            <v>0.37999999523162842</v>
          </cell>
          <cell r="K23" t="str">
            <v>Not feasible</v>
          </cell>
        </row>
        <row r="24">
          <cell r="A24">
            <v>0.39999997615814209</v>
          </cell>
          <cell r="K24" t="str">
            <v>Not feasible</v>
          </cell>
        </row>
      </sheetData>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987DB-F030-44B9-91E8-DA9D7F954039}">
  <sheetPr>
    <tabColor rgb="FF92D050"/>
  </sheetPr>
  <dimension ref="A1:L21"/>
  <sheetViews>
    <sheetView tabSelected="1" workbookViewId="0">
      <selection activeCell="M17" sqref="M17"/>
    </sheetView>
  </sheetViews>
  <sheetFormatPr defaultRowHeight="14.4" x14ac:dyDescent="0.3"/>
  <cols>
    <col min="1" max="1" width="19.6640625" bestFit="1" customWidth="1"/>
    <col min="2" max="2" width="10.109375" bestFit="1" customWidth="1"/>
    <col min="3" max="3" width="9.5546875" bestFit="1" customWidth="1"/>
    <col min="4" max="4" width="10.109375" bestFit="1" customWidth="1"/>
    <col min="5" max="5" width="10" bestFit="1" customWidth="1"/>
    <col min="6" max="6" width="13.88671875" bestFit="1" customWidth="1"/>
    <col min="7" max="7" width="9.6640625" bestFit="1" customWidth="1"/>
    <col min="8" max="8" width="13.33203125" bestFit="1" customWidth="1"/>
    <col min="9" max="9" width="10.109375" bestFit="1" customWidth="1"/>
    <col min="10" max="10" width="7.44140625" bestFit="1" customWidth="1"/>
    <col min="11" max="11" width="10.109375" bestFit="1" customWidth="1"/>
    <col min="12" max="12" width="7.21875" bestFit="1" customWidth="1"/>
    <col min="13" max="13" width="13" bestFit="1" customWidth="1"/>
  </cols>
  <sheetData>
    <row r="1" spans="1:12" x14ac:dyDescent="0.3">
      <c r="A1" s="1" t="s">
        <v>0</v>
      </c>
      <c r="B1" s="1"/>
      <c r="C1" s="1"/>
      <c r="D1" s="1"/>
    </row>
    <row r="2" spans="1:12" x14ac:dyDescent="0.3">
      <c r="B2" s="2" t="s">
        <v>1</v>
      </c>
      <c r="C2" s="2" t="s">
        <v>2</v>
      </c>
      <c r="D2" s="2" t="s">
        <v>3</v>
      </c>
      <c r="E2" s="2"/>
    </row>
    <row r="3" spans="1:12" x14ac:dyDescent="0.3">
      <c r="A3" s="2" t="s">
        <v>4</v>
      </c>
      <c r="B3">
        <v>2400</v>
      </c>
      <c r="C3">
        <v>2000</v>
      </c>
      <c r="D3">
        <v>1000</v>
      </c>
    </row>
    <row r="4" spans="1:12" x14ac:dyDescent="0.3">
      <c r="A4" s="2" t="s">
        <v>5</v>
      </c>
      <c r="B4" s="3">
        <v>0</v>
      </c>
      <c r="C4" s="3">
        <v>2000</v>
      </c>
      <c r="D4" s="3">
        <v>1000</v>
      </c>
    </row>
    <row r="5" spans="1:12" x14ac:dyDescent="0.3">
      <c r="A5" s="2" t="s">
        <v>6</v>
      </c>
      <c r="B5" s="4">
        <v>75</v>
      </c>
      <c r="C5" s="4">
        <v>65</v>
      </c>
      <c r="D5" s="4">
        <v>50</v>
      </c>
    </row>
    <row r="6" spans="1:12" x14ac:dyDescent="0.3">
      <c r="A6" s="2" t="s">
        <v>7</v>
      </c>
      <c r="B6">
        <v>0.4</v>
      </c>
      <c r="C6">
        <v>0.3</v>
      </c>
      <c r="D6">
        <v>0.2</v>
      </c>
    </row>
    <row r="7" spans="1:12" x14ac:dyDescent="0.3">
      <c r="A7" s="2" t="s">
        <v>8</v>
      </c>
      <c r="B7">
        <v>0.4</v>
      </c>
      <c r="C7">
        <v>0.35</v>
      </c>
      <c r="D7">
        <v>0.2</v>
      </c>
    </row>
    <row r="8" spans="1:12" x14ac:dyDescent="0.3">
      <c r="A8" s="2" t="s">
        <v>9</v>
      </c>
      <c r="B8">
        <v>0.2</v>
      </c>
      <c r="C8">
        <v>0.35</v>
      </c>
      <c r="D8">
        <v>0.6</v>
      </c>
    </row>
    <row r="9" spans="1:12" x14ac:dyDescent="0.3">
      <c r="A9" s="2" t="s">
        <v>10</v>
      </c>
      <c r="B9">
        <f>B$4*B6</f>
        <v>0</v>
      </c>
      <c r="C9">
        <f t="shared" ref="C9:D9" si="0">C$4*C6</f>
        <v>600</v>
      </c>
      <c r="D9">
        <f t="shared" si="0"/>
        <v>200</v>
      </c>
    </row>
    <row r="10" spans="1:12" x14ac:dyDescent="0.3">
      <c r="A10" s="2" t="s">
        <v>11</v>
      </c>
      <c r="B10">
        <f t="shared" ref="B10:D11" si="1">B$4*B7</f>
        <v>0</v>
      </c>
      <c r="C10">
        <f t="shared" si="1"/>
        <v>700</v>
      </c>
      <c r="D10">
        <f t="shared" si="1"/>
        <v>200</v>
      </c>
      <c r="K10" s="5"/>
      <c r="L10" s="5"/>
    </row>
    <row r="11" spans="1:12" x14ac:dyDescent="0.3">
      <c r="A11" s="2" t="s">
        <v>12</v>
      </c>
      <c r="B11">
        <f t="shared" si="1"/>
        <v>0</v>
      </c>
      <c r="C11">
        <f t="shared" si="1"/>
        <v>700</v>
      </c>
      <c r="D11">
        <f t="shared" si="1"/>
        <v>600</v>
      </c>
    </row>
    <row r="12" spans="1:12" x14ac:dyDescent="0.3">
      <c r="A12" s="2" t="s">
        <v>4</v>
      </c>
      <c r="B12">
        <v>2400</v>
      </c>
      <c r="C12">
        <v>2000</v>
      </c>
      <c r="D12">
        <v>1000</v>
      </c>
    </row>
    <row r="13" spans="1:12" x14ac:dyDescent="0.3">
      <c r="A13" s="2" t="s">
        <v>13</v>
      </c>
      <c r="B13" s="6" t="s">
        <v>14</v>
      </c>
      <c r="C13" s="6" t="s">
        <v>14</v>
      </c>
      <c r="D13" s="6" t="s">
        <v>14</v>
      </c>
    </row>
    <row r="14" spans="1:12" x14ac:dyDescent="0.3">
      <c r="A14" s="2" t="s">
        <v>5</v>
      </c>
      <c r="B14">
        <f>SUM(B9:B11)</f>
        <v>0</v>
      </c>
      <c r="C14">
        <f>SUM(C9:C11)</f>
        <v>2000</v>
      </c>
      <c r="D14">
        <f>SUM(D9:D11)</f>
        <v>1000</v>
      </c>
    </row>
    <row r="15" spans="1:12" x14ac:dyDescent="0.3">
      <c r="A15" s="2" t="s">
        <v>15</v>
      </c>
      <c r="B15" s="3">
        <f>SUM(B9:D9)</f>
        <v>800</v>
      </c>
      <c r="C15" s="6" t="s">
        <v>16</v>
      </c>
      <c r="D15">
        <f>400*(1+$B$21)</f>
        <v>400</v>
      </c>
    </row>
    <row r="16" spans="1:12" x14ac:dyDescent="0.3">
      <c r="A16" s="2" t="s">
        <v>15</v>
      </c>
      <c r="B16" s="3">
        <f>SUM(B10:D10)</f>
        <v>900</v>
      </c>
      <c r="C16" s="6" t="s">
        <v>16</v>
      </c>
      <c r="D16">
        <f>900*(1+$B$21)</f>
        <v>900</v>
      </c>
    </row>
    <row r="17" spans="1:4" x14ac:dyDescent="0.3">
      <c r="A17" s="2" t="s">
        <v>15</v>
      </c>
      <c r="B17" s="3">
        <f>SUM(B11:D11)</f>
        <v>1300</v>
      </c>
      <c r="C17" s="6" t="s">
        <v>16</v>
      </c>
      <c r="D17">
        <f>1300*(1+$B$21)</f>
        <v>1300</v>
      </c>
    </row>
    <row r="18" spans="1:4" x14ac:dyDescent="0.3">
      <c r="A18" s="2" t="s">
        <v>17</v>
      </c>
      <c r="B18" s="4">
        <f>B4*B5</f>
        <v>0</v>
      </c>
      <c r="C18" s="4">
        <f>C4*C5</f>
        <v>130000</v>
      </c>
      <c r="D18" s="4">
        <f>D4*D5</f>
        <v>50000</v>
      </c>
    </row>
    <row r="19" spans="1:4" x14ac:dyDescent="0.3">
      <c r="A19" s="2" t="s">
        <v>18</v>
      </c>
      <c r="B19" s="4">
        <f>SUM(B18:D18)</f>
        <v>180000</v>
      </c>
      <c r="C19" t="s">
        <v>19</v>
      </c>
    </row>
    <row r="21" spans="1:4" x14ac:dyDescent="0.3">
      <c r="A21" s="2" t="s">
        <v>20</v>
      </c>
      <c r="B21" s="7">
        <v>0</v>
      </c>
      <c r="C21" t="s">
        <v>21</v>
      </c>
    </row>
  </sheetData>
  <mergeCells count="1">
    <mergeCell ref="A1:D1"/>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69AE4-5A52-4E18-BBF9-8B27F75E9070}">
  <sheetPr>
    <tabColor rgb="FF00B050"/>
  </sheetPr>
  <dimension ref="A1:K24"/>
  <sheetViews>
    <sheetView workbookViewId="0">
      <selection activeCell="K32" sqref="K32"/>
    </sheetView>
  </sheetViews>
  <sheetFormatPr defaultRowHeight="14.4" x14ac:dyDescent="0.3"/>
  <sheetData>
    <row r="1" spans="1:11" x14ac:dyDescent="0.3">
      <c r="A1" s="2" t="s">
        <v>22</v>
      </c>
      <c r="K1" s="8" t="str">
        <f>CONCATENATE("Sensitivity of ",$K$4," to ","Effect on cost")</f>
        <v>Sensitivity of $B$19 to Effect on cost</v>
      </c>
    </row>
    <row r="3" spans="1:11" x14ac:dyDescent="0.3">
      <c r="A3" t="s">
        <v>23</v>
      </c>
      <c r="K3" t="s">
        <v>24</v>
      </c>
    </row>
    <row r="4" spans="1:11" ht="33" x14ac:dyDescent="0.3">
      <c r="B4" s="9" t="s">
        <v>25</v>
      </c>
      <c r="J4" s="8">
        <f>MATCH($K$4,OutputAddresses,0)</f>
        <v>1</v>
      </c>
      <c r="K4" s="10" t="s">
        <v>25</v>
      </c>
    </row>
    <row r="5" spans="1:11" x14ac:dyDescent="0.3">
      <c r="A5" s="11">
        <v>1.9999999552965164E-2</v>
      </c>
      <c r="B5" s="12">
        <v>189750</v>
      </c>
      <c r="K5">
        <f>INDEX(OutputValues,1,$J$4)</f>
        <v>189750</v>
      </c>
    </row>
    <row r="6" spans="1:11" x14ac:dyDescent="0.3">
      <c r="A6" s="11">
        <v>3.9999999105930328E-2</v>
      </c>
      <c r="B6" s="13">
        <v>199500</v>
      </c>
      <c r="K6">
        <f>INDEX(OutputValues,2,$J$4)</f>
        <v>199500</v>
      </c>
    </row>
    <row r="7" spans="1:11" x14ac:dyDescent="0.3">
      <c r="A7" s="11">
        <v>5.9999998658895493E-2</v>
      </c>
      <c r="B7" s="13">
        <v>209250</v>
      </c>
      <c r="K7">
        <f>INDEX(OutputValues,3,$J$4)</f>
        <v>209250</v>
      </c>
    </row>
    <row r="8" spans="1:11" x14ac:dyDescent="0.3">
      <c r="A8" s="11">
        <v>7.9999998211860657E-2</v>
      </c>
      <c r="B8" s="13">
        <v>219000</v>
      </c>
      <c r="K8">
        <f>INDEX(OutputValues,4,$J$4)</f>
        <v>219000</v>
      </c>
    </row>
    <row r="9" spans="1:11" x14ac:dyDescent="0.3">
      <c r="A9" s="11">
        <v>9.9999994039535522E-2</v>
      </c>
      <c r="B9" s="13">
        <v>228750</v>
      </c>
      <c r="K9">
        <f>INDEX(OutputValues,5,$J$4)</f>
        <v>228750</v>
      </c>
    </row>
    <row r="10" spans="1:11" x14ac:dyDescent="0.3">
      <c r="A10" s="11">
        <v>0.11999999731779099</v>
      </c>
      <c r="B10" s="13">
        <v>238500</v>
      </c>
      <c r="K10">
        <f>INDEX(OutputValues,6,$J$4)</f>
        <v>238500</v>
      </c>
    </row>
    <row r="11" spans="1:11" x14ac:dyDescent="0.3">
      <c r="A11" s="11">
        <v>0.14000000059604645</v>
      </c>
      <c r="B11" s="13">
        <v>248325</v>
      </c>
      <c r="K11">
        <f>INDEX(OutputValues,7,$J$4)</f>
        <v>248325</v>
      </c>
    </row>
    <row r="12" spans="1:11" x14ac:dyDescent="0.3">
      <c r="A12" s="11">
        <v>0.15999999642372131</v>
      </c>
      <c r="B12" s="13">
        <v>258000</v>
      </c>
      <c r="K12">
        <f>INDEX(OutputValues,8,$J$4)</f>
        <v>258000</v>
      </c>
    </row>
    <row r="13" spans="1:11" x14ac:dyDescent="0.3">
      <c r="A13" s="11">
        <v>0.17999999225139618</v>
      </c>
      <c r="B13" s="13">
        <v>267750</v>
      </c>
      <c r="K13">
        <f>INDEX(OutputValues,9,$J$4)</f>
        <v>267750</v>
      </c>
    </row>
    <row r="14" spans="1:11" x14ac:dyDescent="0.3">
      <c r="A14" s="11">
        <v>0.19999998807907104</v>
      </c>
      <c r="B14" s="13">
        <v>277500</v>
      </c>
      <c r="K14">
        <f>INDEX(OutputValues,10,$J$4)</f>
        <v>277500</v>
      </c>
    </row>
    <row r="15" spans="1:11" x14ac:dyDescent="0.3">
      <c r="A15" s="11">
        <v>0.2199999988079071</v>
      </c>
      <c r="B15" s="13">
        <v>287250</v>
      </c>
      <c r="K15">
        <f>INDEX(OutputValues,11,$J$4)</f>
        <v>287250</v>
      </c>
    </row>
    <row r="16" spans="1:11" x14ac:dyDescent="0.3">
      <c r="A16" s="11">
        <v>0.23999999463558197</v>
      </c>
      <c r="B16" s="13">
        <v>297000</v>
      </c>
      <c r="K16">
        <f>INDEX(OutputValues,12,$J$4)</f>
        <v>297000</v>
      </c>
    </row>
    <row r="17" spans="1:11" x14ac:dyDescent="0.3">
      <c r="A17" s="11">
        <v>0.25999999046325684</v>
      </c>
      <c r="B17" s="13">
        <v>306750</v>
      </c>
      <c r="K17">
        <f>INDEX(OutputValues,13,$J$4)</f>
        <v>306750</v>
      </c>
    </row>
    <row r="18" spans="1:11" x14ac:dyDescent="0.3">
      <c r="A18" s="11">
        <v>0.2800000011920929</v>
      </c>
      <c r="B18" s="13">
        <v>316575</v>
      </c>
      <c r="K18">
        <f>INDEX(OutputValues,14,$J$4)</f>
        <v>316575</v>
      </c>
    </row>
    <row r="19" spans="1:11" x14ac:dyDescent="0.3">
      <c r="A19" s="11">
        <v>0.29999998211860657</v>
      </c>
      <c r="B19" s="13">
        <v>326250</v>
      </c>
      <c r="K19">
        <f>INDEX(OutputValues,15,$J$4)</f>
        <v>326250</v>
      </c>
    </row>
    <row r="20" spans="1:11" x14ac:dyDescent="0.3">
      <c r="A20" s="11">
        <v>0.31999999284744263</v>
      </c>
      <c r="B20" s="13">
        <v>336000</v>
      </c>
      <c r="K20">
        <f>INDEX(OutputValues,16,$J$4)</f>
        <v>336000</v>
      </c>
    </row>
    <row r="21" spans="1:11" x14ac:dyDescent="0.3">
      <c r="A21" s="11">
        <v>0.34000000357627869</v>
      </c>
      <c r="B21" s="13">
        <v>345825</v>
      </c>
      <c r="K21">
        <f>INDEX(OutputValues,17,$J$4)</f>
        <v>345825</v>
      </c>
    </row>
    <row r="22" spans="1:11" x14ac:dyDescent="0.3">
      <c r="A22" s="11">
        <v>0.35999998450279236</v>
      </c>
      <c r="B22" s="13">
        <v>355500</v>
      </c>
      <c r="K22">
        <f>INDEX(OutputValues,18,$J$4)</f>
        <v>355500</v>
      </c>
    </row>
    <row r="23" spans="1:11" x14ac:dyDescent="0.3">
      <c r="A23" s="11">
        <v>0.37999999523162842</v>
      </c>
      <c r="B23" s="14" t="s">
        <v>26</v>
      </c>
      <c r="K23" t="str">
        <f>INDEX(OutputValues,19,$J$4)</f>
        <v>Not feasible</v>
      </c>
    </row>
    <row r="24" spans="1:11" x14ac:dyDescent="0.3">
      <c r="A24" s="11">
        <v>0.39999997615814209</v>
      </c>
      <c r="B24" s="15" t="s">
        <v>26</v>
      </c>
      <c r="K24" t="str">
        <f>INDEX(OutputValues,20,$J$4)</f>
        <v>Not feasible</v>
      </c>
    </row>
  </sheetData>
  <dataValidations count="1">
    <dataValidation type="list" allowBlank="1" showInputMessage="1" showErrorMessage="1" sqref="K4" xr:uid="{94CF1A27-38D2-4B6C-9876-78794EDF8400}">
      <formula1>OutputAddresses</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3.36</vt:lpstr>
      <vt:lpstr>SolverTable for 3.36</vt:lpstr>
      <vt:lpstr>'SolverTable for 3.36'!ChartData</vt:lpstr>
      <vt:lpstr>'SolverTable for 3.36'!InputValues</vt:lpstr>
      <vt:lpstr>'SolverTable for 3.36'!OutputAddresses</vt:lpstr>
      <vt:lpstr>'SolverTable for 3.36'!OutputValues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G</dc:creator>
  <cp:lastModifiedBy>E G</cp:lastModifiedBy>
  <dcterms:created xsi:type="dcterms:W3CDTF">2021-07-07T21:10:07Z</dcterms:created>
  <dcterms:modified xsi:type="dcterms:W3CDTF">2021-07-07T21:15:41Z</dcterms:modified>
</cp:coreProperties>
</file>