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glesewu-my.sharepoint.com/personal/eglushchenko_eagles_ewu_edu/Documents/EWU/Portfolio/DSCI/GitHub/"/>
    </mc:Choice>
  </mc:AlternateContent>
  <xr:revisionPtr revIDLastSave="0" documentId="8_{357E692A-DEC2-4500-8AB2-2907702EC8BA}" xr6:coauthVersionLast="47" xr6:coauthVersionMax="47" xr10:uidLastSave="{00000000-0000-0000-0000-000000000000}"/>
  <bookViews>
    <workbookView xWindow="28680" yWindow="-1560" windowWidth="29040" windowHeight="15840" xr2:uid="{33CA08FD-A4C8-4E8B-8CD5-1C2970685BF0}"/>
  </bookViews>
  <sheets>
    <sheet name="3.26" sheetId="2" r:id="rId1"/>
    <sheet name="SolverTable for 3.26" sheetId="3" r:id="rId2"/>
  </sheets>
  <externalReferences>
    <externalReference r:id="rId3"/>
  </externalReferences>
  <definedNames>
    <definedName name="ChartData" localSheetId="1">'SolverTable for 3.26'!$K$5:$K$25</definedName>
    <definedName name="InputValues" localSheetId="1">'SolverTable for 3.26'!$A$5:$A$25</definedName>
    <definedName name="OutputAddresses" localSheetId="1">'SolverTable for 3.26'!$B$4:$D$4</definedName>
    <definedName name="OutputValues" localSheetId="1">'SolverTable for 3.26'!$B$5:$D$25</definedName>
    <definedName name="solver_adj" localSheetId="0" hidden="1">'3.26'!$C$2,'3.26'!$F$2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'3.26'!$F$3</definedName>
    <definedName name="solver_lhs2" localSheetId="0" hidden="1">'3.26'!$H$4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'3.26'!$H$2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hs1" localSheetId="0" hidden="1">'3.26'!$C$3*4</definedName>
    <definedName name="solver_rhs2" localSheetId="0" hidden="1">'3.26'!$J$4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3" l="1"/>
  <c r="E24" i="3"/>
  <c r="E23" i="3"/>
  <c r="E22" i="3"/>
  <c r="E21" i="3"/>
  <c r="E20" i="3"/>
  <c r="E19" i="3"/>
  <c r="E18" i="3"/>
  <c r="E17" i="3"/>
  <c r="E16" i="3"/>
  <c r="F15" i="3"/>
  <c r="F16" i="3" s="1"/>
  <c r="E15" i="3"/>
  <c r="E14" i="3"/>
  <c r="E13" i="3"/>
  <c r="E12" i="3"/>
  <c r="E11" i="3"/>
  <c r="E10" i="3"/>
  <c r="E9" i="3"/>
  <c r="E8" i="3"/>
  <c r="E7" i="3"/>
  <c r="E6" i="3"/>
  <c r="J4" i="3"/>
  <c r="K24" i="3" s="1"/>
  <c r="K1" i="3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F6" i="2"/>
  <c r="C6" i="2"/>
  <c r="H6" i="2" s="1"/>
  <c r="F5" i="2"/>
  <c r="C5" i="2"/>
  <c r="H5" i="2" s="1"/>
  <c r="F4" i="2"/>
  <c r="C4" i="2"/>
  <c r="H4" i="2" s="1"/>
  <c r="F3" i="2"/>
  <c r="C3" i="2"/>
  <c r="H3" i="2" s="1"/>
  <c r="H2" i="2"/>
  <c r="K25" i="3" l="1"/>
  <c r="K14" i="3"/>
  <c r="K22" i="3"/>
  <c r="K5" i="3"/>
  <c r="K16" i="3"/>
  <c r="K6" i="3"/>
  <c r="K12" i="3"/>
  <c r="K17" i="3"/>
  <c r="K23" i="3"/>
  <c r="K8" i="3"/>
  <c r="K19" i="3"/>
  <c r="K9" i="3"/>
  <c r="K20" i="3"/>
  <c r="K15" i="3"/>
  <c r="K10" i="3"/>
  <c r="K21" i="3"/>
  <c r="K11" i="3"/>
  <c r="K7" i="3"/>
  <c r="K13" i="3"/>
  <c r="K1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5" authorId="0" shapeId="0" xr:uid="{9DB764BC-A195-4327-8567-695BFB5D52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AE2AEB4B-AA04-4288-8A32-AD473BD143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D0F59024-04E4-4C60-A9F7-FB84C6F8CD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F84915B1-B4EC-4E65-9818-BEBDF9729D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7C93DC73-4FCA-4D25-95E9-571CE7893D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F9128D02-A298-4C7C-9778-F1595F07E1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B3572CC0-1BCA-4259-873E-F753B36AE0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FD54C003-B58C-4358-85AE-69A65CA95F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6BA9844F-6DA4-4D3A-8170-374A32B016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7C22E090-24DB-401C-B31D-9E1ABD4B5C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8E996787-62C7-430D-B00C-10A2401BFA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" authorId="0" shapeId="0" xr:uid="{D08EB252-1691-4A9D-9D5A-C8D88D6085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" authorId="0" shapeId="0" xr:uid="{3C343758-1214-4AA6-8796-957ADE6C47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" authorId="0" shapeId="0" xr:uid="{48A6B968-B486-4CF5-8F2E-4B0C3B77CA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" authorId="0" shapeId="0" xr:uid="{1D3A8B24-077A-4CA4-9A50-A6CA44A7B7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" authorId="0" shapeId="0" xr:uid="{79403496-8809-4FA6-BF60-CF66875CCF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" authorId="0" shapeId="0" xr:uid="{860B0028-27DE-4F4B-80E3-A7F51A8931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" authorId="0" shapeId="0" xr:uid="{3CF138FA-7F87-4C19-BDD3-883D769378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" authorId="0" shapeId="0" xr:uid="{AD33E1D1-7DBD-4910-A02C-29663566CF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" authorId="0" shapeId="0" xr:uid="{12B0E75C-9F45-4A08-89F2-51A2134B6F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" authorId="0" shapeId="0" xr:uid="{00A74D76-6A49-4351-91EF-3726C835B0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sharedStrings.xml><?xml version="1.0" encoding="utf-8"?>
<sst xmlns="http://schemas.openxmlformats.org/spreadsheetml/2006/main" count="33" uniqueCount="20">
  <si>
    <t>Variables</t>
  </si>
  <si>
    <t>Desks</t>
  </si>
  <si>
    <t>Chairs</t>
  </si>
  <si>
    <t>Profit</t>
  </si>
  <si>
    <t>+</t>
  </si>
  <si>
    <t>=</t>
  </si>
  <si>
    <t>MAX</t>
  </si>
  <si>
    <t>Marketing</t>
  </si>
  <si>
    <t>Wood</t>
  </si>
  <si>
    <t>GE</t>
  </si>
  <si>
    <t>Non-neg</t>
  </si>
  <si>
    <t>Desk</t>
  </si>
  <si>
    <t>c.</t>
  </si>
  <si>
    <t>Based on my findings, the company is willing to pay $51.88 extra each unit of wood over its current 2000 units.</t>
  </si>
  <si>
    <t>Oneway analysis for Solver model in 3.26 worksheet</t>
  </si>
  <si>
    <t>Wood (cell $J$4) values along side, output cell(s) along top</t>
  </si>
  <si>
    <t>Data for chart</t>
  </si>
  <si>
    <t>$C$2</t>
  </si>
  <si>
    <t>$F$2</t>
  </si>
  <si>
    <t>$H$2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</si>
</sst>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164" fontId="2" fillId="0" borderId="0" xfId="2" applyNumberFormat="1" applyFont="1" applyFill="1"/>
    <xf numFmtId="0" fontId="2" fillId="0" borderId="0" xfId="3" applyFill="1"/>
    <xf numFmtId="0" fontId="1" fillId="0" borderId="0" xfId="4" applyFill="1"/>
    <xf numFmtId="0" fontId="1" fillId="0" borderId="0" xfId="6" applyFill="1"/>
    <xf numFmtId="0" fontId="0" fillId="0" borderId="0" xfId="6" applyFont="1" applyFill="1"/>
    <xf numFmtId="0" fontId="1" fillId="0" borderId="0" xfId="5" applyFill="1"/>
    <xf numFmtId="0" fontId="0" fillId="0" borderId="0" xfId="0" applyAlignment="1">
      <alignment horizontal="right"/>
    </xf>
    <xf numFmtId="164" fontId="4" fillId="0" borderId="0" xfId="7" applyNumberFormat="1" applyFill="1"/>
    <xf numFmtId="0" fontId="3" fillId="0" borderId="0" xfId="0" applyFont="1" applyAlignment="1">
      <alignment horizontal="center"/>
    </xf>
    <xf numFmtId="43" fontId="0" fillId="0" borderId="0" xfId="1" applyFont="1"/>
    <xf numFmtId="0" fontId="3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horizontal="right" textRotation="90"/>
    </xf>
    <xf numFmtId="0" fontId="0" fillId="7" borderId="0" xfId="0" applyFill="1" applyAlignment="1">
      <alignment horizontal="right" textRotation="90"/>
    </xf>
    <xf numFmtId="0" fontId="0" fillId="0" borderId="1" xfId="0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164" fontId="0" fillId="0" borderId="0" xfId="0" applyNumberFormat="1"/>
    <xf numFmtId="0" fontId="0" fillId="8" borderId="0" xfId="0" applyFill="1"/>
    <xf numFmtId="0" fontId="0" fillId="8" borderId="4" xfId="0" applyFill="1" applyBorder="1"/>
    <xf numFmtId="164" fontId="0" fillId="8" borderId="5" xfId="0" applyNumberFormat="1" applyFill="1" applyBorder="1"/>
    <xf numFmtId="44" fontId="0" fillId="9" borderId="0" xfId="0" applyNumberFormat="1" applyFill="1"/>
    <xf numFmtId="0" fontId="0" fillId="0" borderId="6" xfId="0" applyBorder="1"/>
    <xf numFmtId="0" fontId="0" fillId="0" borderId="7" xfId="0" applyBorder="1"/>
    <xf numFmtId="164" fontId="0" fillId="0" borderId="8" xfId="0" applyNumberFormat="1" applyBorder="1"/>
  </cellXfs>
  <cellStyles count="8">
    <cellStyle name="40% - Accent1" xfId="4" builtinId="31"/>
    <cellStyle name="40% - Accent3" xfId="5" builtinId="39"/>
    <cellStyle name="40% - Accent4" xfId="6" builtinId="43"/>
    <cellStyle name="Accent6" xfId="7" builtinId="49"/>
    <cellStyle name="Comma" xfId="1" builtinId="3"/>
    <cellStyle name="Currency" xfId="2" builtinId="4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'3.26'!$B$8</c:f>
              <c:strCache>
                <c:ptCount val="1"/>
                <c:pt idx="0">
                  <c:v>Marketing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'3.26'!$A$9:$A$15</c:f>
              <c:numCache>
                <c:formatCode>General</c:formatCode>
                <c:ptCount val="7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</c:numCache>
            </c:numRef>
          </c:xVal>
          <c:yVal>
            <c:numRef>
              <c:f>'3.26'!$B$9:$B$15</c:f>
              <c:numCache>
                <c:formatCode>General</c:formatCode>
                <c:ptCount val="7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27-42F6-9C07-FF19C8742100}"/>
            </c:ext>
          </c:extLst>
        </c:ser>
        <c:ser>
          <c:idx val="1"/>
          <c:order val="1"/>
          <c:tx>
            <c:strRef>
              <c:f>'3.26'!$C$8</c:f>
              <c:strCache>
                <c:ptCount val="1"/>
                <c:pt idx="0">
                  <c:v>Wood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'3.26'!$A$9:$A$15</c:f>
              <c:numCache>
                <c:formatCode>General</c:formatCode>
                <c:ptCount val="7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</c:numCache>
            </c:numRef>
          </c:xVal>
          <c:yVal>
            <c:numRef>
              <c:f>'3.26'!$C$9:$C$15</c:f>
              <c:numCache>
                <c:formatCode>_(* #,##0.00_);_(* \(#,##0.00\);_(* "-"??_);_(@_)</c:formatCode>
                <c:ptCount val="7"/>
                <c:pt idx="0">
                  <c:v>666.66666666666663</c:v>
                </c:pt>
                <c:pt idx="1">
                  <c:v>633.33333333333337</c:v>
                </c:pt>
                <c:pt idx="2">
                  <c:v>600</c:v>
                </c:pt>
                <c:pt idx="3">
                  <c:v>566.66666666666663</c:v>
                </c:pt>
                <c:pt idx="4">
                  <c:v>533.33333333333337</c:v>
                </c:pt>
                <c:pt idx="5">
                  <c:v>500</c:v>
                </c:pt>
                <c:pt idx="6">
                  <c:v>466.66666666666669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27-42F6-9C07-FF19C8742100}"/>
            </c:ext>
          </c:extLst>
        </c:ser>
        <c:ser>
          <c:idx val="2"/>
          <c:order val="2"/>
          <c:tx>
            <c:strRef>
              <c:f>'3.26'!$D$8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'3.26'!$A$9:$A$15</c:f>
              <c:numCache>
                <c:formatCode>General</c:formatCode>
                <c:ptCount val="7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</c:numCache>
            </c:numRef>
          </c:xVal>
          <c:yVal>
            <c:numRef>
              <c:f>'3.26'!$D$9:$D$15</c:f>
              <c:numCache>
                <c:formatCode>_(* #,##0.00_);_(* \(#,##0.00\);_(* "-"??_);_(@_)</c:formatCode>
                <c:ptCount val="7"/>
                <c:pt idx="0">
                  <c:v>715.51724137931035</c:v>
                </c:pt>
                <c:pt idx="1">
                  <c:v>672.41379310344826</c:v>
                </c:pt>
                <c:pt idx="2">
                  <c:v>629.31034482758616</c:v>
                </c:pt>
                <c:pt idx="3">
                  <c:v>586.20689655172418</c:v>
                </c:pt>
                <c:pt idx="4">
                  <c:v>543.10344827586209</c:v>
                </c:pt>
                <c:pt idx="5">
                  <c:v>500</c:v>
                </c:pt>
                <c:pt idx="6">
                  <c:v>456.89655172413791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27-42F6-9C07-FF19C8742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927720"/>
        <c:axId val="718922144"/>
      </c:scatterChart>
      <c:valAx>
        <c:axId val="718927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22144"/>
        <c:crosses val="autoZero"/>
        <c:crossBetween val="midCat"/>
      </c:valAx>
      <c:valAx>
        <c:axId val="71892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27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'SolverTable for 3.26'!$K$1</c:f>
          <c:strCache>
            <c:ptCount val="1"/>
            <c:pt idx="0">
              <c:v>Sensitivity of $C$2 to Wood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'SolverTable for 3.26'!$A$5:$A$25</c:f>
              <c:numCache>
                <c:formatCode>General</c:formatCode>
                <c:ptCount val="2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</c:numCache>
            </c:numRef>
          </c:cat>
          <c:val>
            <c:numRef>
              <c:f>'SolverTable for 3.26'!$K$5:$K$25</c:f>
              <c:numCache>
                <c:formatCode>General</c:formatCode>
                <c:ptCount val="21"/>
                <c:pt idx="0">
                  <c:v>62.5</c:v>
                </c:pt>
                <c:pt idx="1">
                  <c:v>68.75</c:v>
                </c:pt>
                <c:pt idx="2">
                  <c:v>75</c:v>
                </c:pt>
                <c:pt idx="3">
                  <c:v>81.25</c:v>
                </c:pt>
                <c:pt idx="4">
                  <c:v>87.5</c:v>
                </c:pt>
                <c:pt idx="5">
                  <c:v>93.75</c:v>
                </c:pt>
                <c:pt idx="6">
                  <c:v>100</c:v>
                </c:pt>
                <c:pt idx="7">
                  <c:v>106.25</c:v>
                </c:pt>
                <c:pt idx="8">
                  <c:v>112.5</c:v>
                </c:pt>
                <c:pt idx="9">
                  <c:v>118.75</c:v>
                </c:pt>
                <c:pt idx="10">
                  <c:v>125</c:v>
                </c:pt>
                <c:pt idx="11">
                  <c:v>131.25</c:v>
                </c:pt>
                <c:pt idx="12">
                  <c:v>137.5</c:v>
                </c:pt>
                <c:pt idx="13">
                  <c:v>143.75</c:v>
                </c:pt>
                <c:pt idx="14">
                  <c:v>150</c:v>
                </c:pt>
                <c:pt idx="15">
                  <c:v>156.25</c:v>
                </c:pt>
                <c:pt idx="16">
                  <c:v>162.5</c:v>
                </c:pt>
                <c:pt idx="17">
                  <c:v>168.75</c:v>
                </c:pt>
                <c:pt idx="18">
                  <c:v>175</c:v>
                </c:pt>
                <c:pt idx="19">
                  <c:v>181.25</c:v>
                </c:pt>
                <c:pt idx="20">
                  <c:v>187.5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86-4939-ADAF-93FED9D16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536912"/>
        <c:axId val="640533960"/>
      </c:lineChart>
      <c:catAx>
        <c:axId val="64053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Wood ($J$4)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0533960"/>
        <c:crosses val="autoZero"/>
        <c:auto val="1"/>
        <c:lblAlgn val="ctr"/>
        <c:lblOffset val="100"/>
        <c:noMultiLvlLbl val="0"/>
      </c:catAx>
      <c:valAx>
        <c:axId val="640533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053691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6</xdr:row>
      <xdr:rowOff>178117</xdr:rowOff>
    </xdr:from>
    <xdr:to>
      <xdr:col>12</xdr:col>
      <xdr:colOff>554355</xdr:colOff>
      <xdr:row>22</xdr:row>
      <xdr:rowOff>27622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A7A65B-DBC3-4669-B0AF-1613FB03EA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342898</xdr:colOff>
      <xdr:row>9</xdr:row>
      <xdr:rowOff>76201</xdr:rowOff>
    </xdr:from>
    <xdr:to>
      <xdr:col>11</xdr:col>
      <xdr:colOff>28574</xdr:colOff>
      <xdr:row>18</xdr:row>
      <xdr:rowOff>167644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50C35CAC-93E0-4D85-8B72-2F13D03FB0AF}"/>
            </a:ext>
          </a:extLst>
        </xdr:cNvPr>
        <xdr:cNvSpPr/>
      </xdr:nvSpPr>
      <xdr:spPr>
        <a:xfrm rot="5400000">
          <a:off x="4699632" y="805817"/>
          <a:ext cx="1724028" cy="3522346"/>
        </a:xfrm>
        <a:prstGeom prst="triangle">
          <a:avLst>
            <a:gd name="adj" fmla="val 27457"/>
          </a:avLst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342900</xdr:colOff>
      <xdr:row>12</xdr:row>
      <xdr:rowOff>47625</xdr:rowOff>
    </xdr:from>
    <xdr:to>
      <xdr:col>7</xdr:col>
      <xdr:colOff>415290</xdr:colOff>
      <xdr:row>14</xdr:row>
      <xdr:rowOff>15240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435F3BD-50CA-435B-80FF-DBA859B9177D}"/>
            </a:ext>
          </a:extLst>
        </xdr:cNvPr>
        <xdr:cNvSpPr txBox="1"/>
      </xdr:nvSpPr>
      <xdr:spPr>
        <a:xfrm>
          <a:off x="3800475" y="2221230"/>
          <a:ext cx="1291590" cy="3314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/>
            <a:t>Feasible Area</a:t>
          </a:r>
        </a:p>
      </xdr:txBody>
    </xdr:sp>
    <xdr:clientData/>
  </xdr:twoCellAnchor>
  <xdr:twoCellAnchor>
    <xdr:from>
      <xdr:col>14</xdr:col>
      <xdr:colOff>9525</xdr:colOff>
      <xdr:row>6</xdr:row>
      <xdr:rowOff>28575</xdr:rowOff>
    </xdr:from>
    <xdr:to>
      <xdr:col>20</xdr:col>
      <xdr:colOff>560070</xdr:colOff>
      <xdr:row>25</xdr:row>
      <xdr:rowOff>17145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F426ECB-AF24-4134-82E2-90E505537242}"/>
            </a:ext>
          </a:extLst>
        </xdr:cNvPr>
        <xdr:cNvSpPr txBox="1"/>
      </xdr:nvSpPr>
      <xdr:spPr>
        <a:xfrm>
          <a:off x="9145905" y="1112520"/>
          <a:ext cx="4204335" cy="34328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A furniture company manufactures desks and chairs. Each desk uses four units of wood, and each chair uses three units of wood. A desk contributes $250 to profit, and a chair contributes $145. Marketing restrictions require that the number of chairs produced be at least four times the number of desks produced. There are 2000 units of wood available. </a:t>
          </a:r>
        </a:p>
        <a:p>
          <a:r>
            <a:rPr lang="en-US"/>
            <a:t>a. Use Solver to maximize the company’s profit. </a:t>
          </a:r>
        </a:p>
        <a:p>
          <a:endParaRPr lang="en-US"/>
        </a:p>
        <a:p>
          <a:r>
            <a:rPr lang="en-US"/>
            <a:t>b. Confirm graphically that the solution in part a maximizes the company’s profit. </a:t>
          </a:r>
        </a:p>
        <a:p>
          <a:endParaRPr lang="en-US"/>
        </a:p>
        <a:p>
          <a:r>
            <a:rPr lang="en-US"/>
            <a:t>c. Use SolverTable to see what happens to the decision variables and the total profit when the availability of wood varies from 1000 to 3000 in 100-unit increments. Based on your findings, how much would the company be willing to pay for each extra unit of wood over its current 2000 units? </a:t>
          </a:r>
        </a:p>
        <a:p>
          <a:endParaRPr lang="en-US"/>
        </a:p>
        <a:p>
          <a:r>
            <a:rPr lang="en-US"/>
            <a:t>How much profit would the company lose if it lost any of its current 2000 units?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276225</xdr:colOff>
      <xdr:row>9</xdr:row>
      <xdr:rowOff>66675</xdr:rowOff>
    </xdr:from>
    <xdr:to>
      <xdr:col>19</xdr:col>
      <xdr:colOff>276225</xdr:colOff>
      <xdr:row>25</xdr:row>
      <xdr:rowOff>0</xdr:rowOff>
    </xdr:to>
    <xdr:graphicFrame macro="">
      <xdr:nvGraphicFramePr>
        <xdr:cNvPr id="2" name="STS_2_Chart">
          <a:extLst>
            <a:ext uri="{FF2B5EF4-FFF2-40B4-BE49-F238E27FC236}">
              <a16:creationId xmlns:a16="http://schemas.microsoft.com/office/drawing/2014/main" id="{D8179E5D-9960-43C4-B1DA-4E2AB3DFC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561975</xdr:colOff>
      <xdr:row>3</xdr:row>
      <xdr:rowOff>19050</xdr:rowOff>
    </xdr:from>
    <xdr:to>
      <xdr:col>15</xdr:col>
      <xdr:colOff>561975</xdr:colOff>
      <xdr:row>6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5FF52AC-4380-43C6-A71F-31E56DD45755}"/>
            </a:ext>
          </a:extLst>
        </xdr:cNvPr>
        <xdr:cNvSpPr txBox="1"/>
      </xdr:nvSpPr>
      <xdr:spPr>
        <a:xfrm>
          <a:off x="7315200" y="561975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glushchenko_eagles_ewu_edu/Documents/EWU/Portfolio/DSCI/DSCI%20445-040%20Optimization%20Via%20Management/DSCI%20445/Ephrem%20Glushchenko%20HW%2002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.26"/>
      <sheetName val="SolverTable for 3.26"/>
      <sheetName val="3.34"/>
      <sheetName val="SolverTable for 3.34"/>
      <sheetName val="3.36"/>
      <sheetName val="SolverTable for 3.36"/>
      <sheetName val="3.38"/>
      <sheetName val="SolverTable for 3.38"/>
      <sheetName val="3.45"/>
      <sheetName val="3.36_STS"/>
      <sheetName val="3.38_STS"/>
      <sheetName val="New3.34_STS"/>
      <sheetName val="3.34_STS"/>
      <sheetName val="3.26_STS"/>
      <sheetName val="Sheet1_STS"/>
    </sheetNames>
    <sheetDataSet>
      <sheetData sheetId="0">
        <row r="8">
          <cell r="B8" t="str">
            <v>Marketing</v>
          </cell>
          <cell r="C8" t="str">
            <v>Wood</v>
          </cell>
          <cell r="D8" t="str">
            <v>Profit</v>
          </cell>
        </row>
        <row r="9">
          <cell r="A9">
            <v>0</v>
          </cell>
          <cell r="B9">
            <v>0</v>
          </cell>
          <cell r="C9">
            <v>666.66666666666663</v>
          </cell>
          <cell r="D9">
            <v>715.51724137931035</v>
          </cell>
        </row>
        <row r="10">
          <cell r="A10">
            <v>25</v>
          </cell>
          <cell r="B10">
            <v>100</v>
          </cell>
          <cell r="C10">
            <v>633.33333333333337</v>
          </cell>
          <cell r="D10">
            <v>672.41379310344826</v>
          </cell>
        </row>
        <row r="11">
          <cell r="A11">
            <v>50</v>
          </cell>
          <cell r="B11">
            <v>200</v>
          </cell>
          <cell r="C11">
            <v>600</v>
          </cell>
          <cell r="D11">
            <v>629.31034482758616</v>
          </cell>
        </row>
        <row r="12">
          <cell r="A12">
            <v>75</v>
          </cell>
          <cell r="B12">
            <v>300</v>
          </cell>
          <cell r="C12">
            <v>566.66666666666663</v>
          </cell>
          <cell r="D12">
            <v>586.20689655172418</v>
          </cell>
        </row>
        <row r="13">
          <cell r="A13">
            <v>100</v>
          </cell>
          <cell r="B13">
            <v>400</v>
          </cell>
          <cell r="C13">
            <v>533.33333333333337</v>
          </cell>
          <cell r="D13">
            <v>543.10344827586209</v>
          </cell>
        </row>
        <row r="14">
          <cell r="A14">
            <v>125</v>
          </cell>
          <cell r="B14">
            <v>500</v>
          </cell>
          <cell r="C14">
            <v>500</v>
          </cell>
          <cell r="D14">
            <v>500</v>
          </cell>
        </row>
        <row r="15">
          <cell r="A15">
            <v>150</v>
          </cell>
          <cell r="B15">
            <v>600</v>
          </cell>
          <cell r="C15">
            <v>466.66666666666669</v>
          </cell>
          <cell r="D15">
            <v>456.89655172413791</v>
          </cell>
        </row>
      </sheetData>
      <sheetData sheetId="1">
        <row r="1">
          <cell r="K1" t="str">
            <v>Sensitivity of $C$2 to Wood</v>
          </cell>
        </row>
        <row r="5">
          <cell r="A5">
            <v>1000</v>
          </cell>
          <cell r="K5">
            <v>62.5</v>
          </cell>
        </row>
        <row r="6">
          <cell r="A6">
            <v>1100</v>
          </cell>
          <cell r="K6">
            <v>68.75</v>
          </cell>
        </row>
        <row r="7">
          <cell r="A7">
            <v>1200</v>
          </cell>
          <cell r="K7">
            <v>75</v>
          </cell>
        </row>
        <row r="8">
          <cell r="A8">
            <v>1300</v>
          </cell>
          <cell r="K8">
            <v>81.25</v>
          </cell>
        </row>
        <row r="9">
          <cell r="A9">
            <v>1400</v>
          </cell>
          <cell r="K9">
            <v>87.5</v>
          </cell>
        </row>
        <row r="10">
          <cell r="A10">
            <v>1500</v>
          </cell>
          <cell r="K10">
            <v>93.75</v>
          </cell>
        </row>
        <row r="11">
          <cell r="A11">
            <v>1600</v>
          </cell>
          <cell r="K11">
            <v>100</v>
          </cell>
        </row>
        <row r="12">
          <cell r="A12">
            <v>1700</v>
          </cell>
          <cell r="K12">
            <v>106.25</v>
          </cell>
        </row>
        <row r="13">
          <cell r="A13">
            <v>1800</v>
          </cell>
          <cell r="K13">
            <v>112.5</v>
          </cell>
        </row>
        <row r="14">
          <cell r="A14">
            <v>1900</v>
          </cell>
          <cell r="K14">
            <v>118.75</v>
          </cell>
        </row>
        <row r="15">
          <cell r="A15">
            <v>2000</v>
          </cell>
          <cell r="K15">
            <v>125</v>
          </cell>
        </row>
        <row r="16">
          <cell r="A16">
            <v>2100</v>
          </cell>
          <cell r="K16">
            <v>131.25</v>
          </cell>
        </row>
        <row r="17">
          <cell r="A17">
            <v>2200</v>
          </cell>
          <cell r="K17">
            <v>137.5</v>
          </cell>
        </row>
        <row r="18">
          <cell r="A18">
            <v>2300</v>
          </cell>
          <cell r="K18">
            <v>143.75</v>
          </cell>
        </row>
        <row r="19">
          <cell r="A19">
            <v>2400</v>
          </cell>
          <cell r="K19">
            <v>150</v>
          </cell>
        </row>
        <row r="20">
          <cell r="A20">
            <v>2500</v>
          </cell>
          <cell r="K20">
            <v>156.25</v>
          </cell>
        </row>
        <row r="21">
          <cell r="A21">
            <v>2600</v>
          </cell>
          <cell r="K21">
            <v>162.5</v>
          </cell>
        </row>
        <row r="22">
          <cell r="A22">
            <v>2700</v>
          </cell>
          <cell r="K22">
            <v>168.75</v>
          </cell>
        </row>
        <row r="23">
          <cell r="A23">
            <v>2800</v>
          </cell>
          <cell r="K23">
            <v>175</v>
          </cell>
        </row>
        <row r="24">
          <cell r="A24">
            <v>2900</v>
          </cell>
          <cell r="K24">
            <v>181.25</v>
          </cell>
        </row>
        <row r="25">
          <cell r="A25">
            <v>3000</v>
          </cell>
          <cell r="K25">
            <v>187.5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0490-9D04-4794-BBB9-48A3F70238E9}">
  <sheetPr>
    <tabColor rgb="FFC00000"/>
  </sheetPr>
  <dimension ref="A1:M24"/>
  <sheetViews>
    <sheetView tabSelected="1" workbookViewId="0">
      <selection activeCell="D37" sqref="D37"/>
    </sheetView>
  </sheetViews>
  <sheetFormatPr defaultRowHeight="14.4" x14ac:dyDescent="0.3"/>
  <cols>
    <col min="1" max="1" width="11.77734375" bestFit="1" customWidth="1"/>
    <col min="2" max="2" width="11.109375" customWidth="1"/>
    <col min="3" max="3" width="9.6640625" bestFit="1" customWidth="1"/>
    <col min="8" max="8" width="13.21875" bestFit="1" customWidth="1"/>
    <col min="11" max="11" width="7.21875" customWidth="1"/>
    <col min="12" max="12" width="9.88671875" customWidth="1"/>
    <col min="13" max="13" width="8" customWidth="1"/>
  </cols>
  <sheetData>
    <row r="1" spans="1:13" x14ac:dyDescent="0.3">
      <c r="A1" s="1" t="s">
        <v>0</v>
      </c>
      <c r="B1" s="2"/>
      <c r="C1" s="3" t="s">
        <v>1</v>
      </c>
      <c r="D1" s="2"/>
      <c r="E1" s="2"/>
      <c r="F1" s="3" t="s">
        <v>2</v>
      </c>
      <c r="G1" s="2"/>
      <c r="H1" s="2"/>
      <c r="I1" s="2"/>
      <c r="J1" s="2"/>
    </row>
    <row r="2" spans="1:13" x14ac:dyDescent="0.3">
      <c r="A2" s="1" t="s">
        <v>3</v>
      </c>
      <c r="B2" s="4">
        <v>250</v>
      </c>
      <c r="C2">
        <v>125</v>
      </c>
      <c r="D2" s="4" t="s">
        <v>4</v>
      </c>
      <c r="E2" s="4">
        <v>145</v>
      </c>
      <c r="F2">
        <v>500</v>
      </c>
      <c r="G2" s="4" t="s">
        <v>5</v>
      </c>
      <c r="H2" s="5">
        <f>(B2*C2)+(E2*F2)</f>
        <v>103750</v>
      </c>
      <c r="I2" s="6" t="s">
        <v>6</v>
      </c>
    </row>
    <row r="3" spans="1:13" x14ac:dyDescent="0.3">
      <c r="A3" s="1" t="s">
        <v>7</v>
      </c>
      <c r="B3">
        <v>1</v>
      </c>
      <c r="C3">
        <f>$C$2</f>
        <v>125</v>
      </c>
      <c r="D3" s="4" t="s">
        <v>4</v>
      </c>
      <c r="E3">
        <v>4</v>
      </c>
      <c r="F3">
        <f>$F$2</f>
        <v>500</v>
      </c>
      <c r="G3" s="4" t="s">
        <v>5</v>
      </c>
      <c r="H3" s="7">
        <f>(B3*C3)+(E3*F3)</f>
        <v>2125</v>
      </c>
      <c r="I3" s="7"/>
    </row>
    <row r="4" spans="1:13" x14ac:dyDescent="0.3">
      <c r="A4" s="1" t="s">
        <v>8</v>
      </c>
      <c r="B4">
        <v>4</v>
      </c>
      <c r="C4">
        <f>$C$2</f>
        <v>125</v>
      </c>
      <c r="D4" s="4" t="s">
        <v>4</v>
      </c>
      <c r="E4">
        <v>3</v>
      </c>
      <c r="F4">
        <f>$F$2</f>
        <v>500</v>
      </c>
      <c r="G4" s="4" t="s">
        <v>5</v>
      </c>
      <c r="H4" s="8">
        <f>(B4*C4)+(E4*F4)</f>
        <v>2000</v>
      </c>
      <c r="I4" s="9" t="s">
        <v>9</v>
      </c>
      <c r="J4" s="8">
        <v>2000</v>
      </c>
    </row>
    <row r="5" spans="1:13" x14ac:dyDescent="0.3">
      <c r="A5" s="1" t="s">
        <v>10</v>
      </c>
      <c r="B5">
        <v>0</v>
      </c>
      <c r="C5">
        <f t="shared" ref="C5:C6" si="0">$C$2</f>
        <v>125</v>
      </c>
      <c r="D5" s="4" t="s">
        <v>4</v>
      </c>
      <c r="E5">
        <v>1</v>
      </c>
      <c r="F5">
        <f t="shared" ref="F5:F6" si="1">$F$2</f>
        <v>500</v>
      </c>
      <c r="G5" s="4" t="s">
        <v>5</v>
      </c>
      <c r="H5" s="10">
        <f t="shared" ref="H5:H6" si="2">(B5*C5)+(E5*F5)</f>
        <v>500</v>
      </c>
      <c r="I5" s="10"/>
      <c r="J5" s="10"/>
    </row>
    <row r="6" spans="1:13" x14ac:dyDescent="0.3">
      <c r="A6" s="1" t="s">
        <v>10</v>
      </c>
      <c r="B6">
        <v>1</v>
      </c>
      <c r="C6">
        <f t="shared" si="0"/>
        <v>125</v>
      </c>
      <c r="D6" s="4" t="s">
        <v>4</v>
      </c>
      <c r="E6">
        <v>0</v>
      </c>
      <c r="F6">
        <f t="shared" si="1"/>
        <v>500</v>
      </c>
      <c r="G6" s="4" t="s">
        <v>5</v>
      </c>
      <c r="H6" s="10">
        <f t="shared" si="2"/>
        <v>125</v>
      </c>
      <c r="I6" s="10"/>
      <c r="J6" s="10"/>
      <c r="L6" s="11"/>
      <c r="M6" s="12"/>
    </row>
    <row r="7" spans="1:13" x14ac:dyDescent="0.3">
      <c r="B7" s="13"/>
      <c r="C7" s="13"/>
      <c r="K7" s="11"/>
    </row>
    <row r="8" spans="1:13" x14ac:dyDescent="0.3">
      <c r="A8" s="13" t="s">
        <v>11</v>
      </c>
      <c r="B8" s="13" t="s">
        <v>7</v>
      </c>
      <c r="C8" s="13" t="s">
        <v>8</v>
      </c>
      <c r="D8" s="13" t="s">
        <v>3</v>
      </c>
    </row>
    <row r="9" spans="1:13" x14ac:dyDescent="0.3">
      <c r="A9">
        <v>0</v>
      </c>
      <c r="B9">
        <f>4*A9</f>
        <v>0</v>
      </c>
      <c r="C9" s="14">
        <f>(2000-4*A9)/3</f>
        <v>666.66666666666663</v>
      </c>
      <c r="D9" s="14">
        <f>(103750-250*A9)/145</f>
        <v>715.51724137931035</v>
      </c>
    </row>
    <row r="10" spans="1:13" x14ac:dyDescent="0.3">
      <c r="A10">
        <v>25</v>
      </c>
      <c r="B10">
        <f t="shared" ref="B10:B15" si="3">4*A10</f>
        <v>100</v>
      </c>
      <c r="C10" s="14">
        <f t="shared" ref="C10:C15" si="4">(2000-4*A10)/3</f>
        <v>633.33333333333337</v>
      </c>
      <c r="D10" s="14">
        <f t="shared" ref="D10:D15" si="5">(103750-250*A10)/145</f>
        <v>672.41379310344826</v>
      </c>
    </row>
    <row r="11" spans="1:13" x14ac:dyDescent="0.3">
      <c r="A11">
        <v>50</v>
      </c>
      <c r="B11">
        <f t="shared" si="3"/>
        <v>200</v>
      </c>
      <c r="C11" s="14">
        <f t="shared" si="4"/>
        <v>600</v>
      </c>
      <c r="D11" s="14">
        <f t="shared" si="5"/>
        <v>629.31034482758616</v>
      </c>
    </row>
    <row r="12" spans="1:13" x14ac:dyDescent="0.3">
      <c r="A12">
        <v>75</v>
      </c>
      <c r="B12">
        <f t="shared" si="3"/>
        <v>300</v>
      </c>
      <c r="C12" s="14">
        <f t="shared" si="4"/>
        <v>566.66666666666663</v>
      </c>
      <c r="D12" s="14">
        <f t="shared" si="5"/>
        <v>586.20689655172418</v>
      </c>
    </row>
    <row r="13" spans="1:13" x14ac:dyDescent="0.3">
      <c r="A13">
        <v>100</v>
      </c>
      <c r="B13">
        <f t="shared" si="3"/>
        <v>400</v>
      </c>
      <c r="C13" s="14">
        <f t="shared" si="4"/>
        <v>533.33333333333337</v>
      </c>
      <c r="D13" s="14">
        <f t="shared" si="5"/>
        <v>543.10344827586209</v>
      </c>
    </row>
    <row r="14" spans="1:13" x14ac:dyDescent="0.3">
      <c r="A14">
        <v>125</v>
      </c>
      <c r="B14">
        <f t="shared" si="3"/>
        <v>500</v>
      </c>
      <c r="C14" s="14">
        <f t="shared" si="4"/>
        <v>500</v>
      </c>
      <c r="D14" s="14">
        <f t="shared" si="5"/>
        <v>500</v>
      </c>
    </row>
    <row r="15" spans="1:13" x14ac:dyDescent="0.3">
      <c r="A15">
        <v>150</v>
      </c>
      <c r="B15">
        <f t="shared" si="3"/>
        <v>600</v>
      </c>
      <c r="C15" s="14">
        <f t="shared" si="4"/>
        <v>466.66666666666669</v>
      </c>
      <c r="D15" s="14">
        <f t="shared" si="5"/>
        <v>456.89655172413791</v>
      </c>
    </row>
    <row r="24" spans="1:2" x14ac:dyDescent="0.3">
      <c r="A24" s="15" t="s">
        <v>12</v>
      </c>
      <c r="B24" t="s">
        <v>13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CD6C-A790-465B-945F-267F520F93D6}">
  <sheetPr>
    <tabColor rgb="FFFF0000"/>
  </sheetPr>
  <dimension ref="A1:K25"/>
  <sheetViews>
    <sheetView topLeftCell="A4" workbookViewId="0">
      <selection activeCell="B39" sqref="B39:B41"/>
    </sheetView>
  </sheetViews>
  <sheetFormatPr defaultRowHeight="14.4" x14ac:dyDescent="0.3"/>
  <cols>
    <col min="4" max="4" width="9.5546875" bestFit="1" customWidth="1"/>
  </cols>
  <sheetData>
    <row r="1" spans="1:11" x14ac:dyDescent="0.3">
      <c r="A1" s="1" t="s">
        <v>14</v>
      </c>
      <c r="K1" s="16" t="str">
        <f>CONCATENATE("Sensitivity of ",$K$4," to ","Wood")</f>
        <v>Sensitivity of $C$2 to Wood</v>
      </c>
    </row>
    <row r="3" spans="1:11" x14ac:dyDescent="0.3">
      <c r="A3" t="s">
        <v>15</v>
      </c>
      <c r="K3" t="s">
        <v>16</v>
      </c>
    </row>
    <row r="4" spans="1:11" ht="28.2" x14ac:dyDescent="0.3">
      <c r="B4" s="17" t="s">
        <v>17</v>
      </c>
      <c r="C4" s="17" t="s">
        <v>18</v>
      </c>
      <c r="D4" s="17" t="s">
        <v>19</v>
      </c>
      <c r="J4" s="16">
        <f>MATCH($K$4,OutputAddresses,0)</f>
        <v>1</v>
      </c>
      <c r="K4" s="18" t="s">
        <v>17</v>
      </c>
    </row>
    <row r="5" spans="1:11" x14ac:dyDescent="0.3">
      <c r="A5">
        <v>1000</v>
      </c>
      <c r="B5" s="19">
        <v>62.5</v>
      </c>
      <c r="C5" s="20">
        <v>250</v>
      </c>
      <c r="D5" s="21">
        <v>51875</v>
      </c>
      <c r="K5">
        <f>INDEX(OutputValues,1,$J$4)</f>
        <v>62.5</v>
      </c>
    </row>
    <row r="6" spans="1:11" x14ac:dyDescent="0.3">
      <c r="A6">
        <v>1100</v>
      </c>
      <c r="B6" s="22">
        <v>68.75</v>
      </c>
      <c r="C6">
        <v>275</v>
      </c>
      <c r="D6" s="23">
        <v>57062.5</v>
      </c>
      <c r="E6" s="24">
        <f>D6-D5</f>
        <v>5187.5</v>
      </c>
      <c r="K6">
        <f>INDEX(OutputValues,2,$J$4)</f>
        <v>68.75</v>
      </c>
    </row>
    <row r="7" spans="1:11" x14ac:dyDescent="0.3">
      <c r="A7">
        <v>1200</v>
      </c>
      <c r="B7" s="22">
        <v>75</v>
      </c>
      <c r="C7">
        <v>300</v>
      </c>
      <c r="D7" s="23">
        <v>62250</v>
      </c>
      <c r="E7" s="24">
        <f t="shared" ref="E7:E25" si="0">D7-D6</f>
        <v>5187.5</v>
      </c>
      <c r="K7">
        <f>INDEX(OutputValues,3,$J$4)</f>
        <v>75</v>
      </c>
    </row>
    <row r="8" spans="1:11" x14ac:dyDescent="0.3">
      <c r="A8">
        <v>1300</v>
      </c>
      <c r="B8" s="22">
        <v>81.25</v>
      </c>
      <c r="C8">
        <v>325</v>
      </c>
      <c r="D8" s="23">
        <v>67437.5</v>
      </c>
      <c r="E8" s="24">
        <f t="shared" si="0"/>
        <v>5187.5</v>
      </c>
      <c r="K8">
        <f>INDEX(OutputValues,4,$J$4)</f>
        <v>81.25</v>
      </c>
    </row>
    <row r="9" spans="1:11" x14ac:dyDescent="0.3">
      <c r="A9">
        <v>1400</v>
      </c>
      <c r="B9" s="22">
        <v>87.5</v>
      </c>
      <c r="C9">
        <v>350</v>
      </c>
      <c r="D9" s="23">
        <v>72625</v>
      </c>
      <c r="E9" s="24">
        <f t="shared" si="0"/>
        <v>5187.5</v>
      </c>
      <c r="K9">
        <f>INDEX(OutputValues,5,$J$4)</f>
        <v>87.5</v>
      </c>
    </row>
    <row r="10" spans="1:11" x14ac:dyDescent="0.3">
      <c r="A10">
        <v>1500</v>
      </c>
      <c r="B10" s="22">
        <v>93.75</v>
      </c>
      <c r="C10">
        <v>375</v>
      </c>
      <c r="D10" s="23">
        <v>77812.5</v>
      </c>
      <c r="E10" s="24">
        <f t="shared" si="0"/>
        <v>5187.5</v>
      </c>
      <c r="K10">
        <f>INDEX(OutputValues,6,$J$4)</f>
        <v>93.75</v>
      </c>
    </row>
    <row r="11" spans="1:11" x14ac:dyDescent="0.3">
      <c r="A11">
        <v>1600</v>
      </c>
      <c r="B11" s="22">
        <v>100</v>
      </c>
      <c r="C11">
        <v>400</v>
      </c>
      <c r="D11" s="23">
        <v>83000</v>
      </c>
      <c r="E11" s="24">
        <f t="shared" si="0"/>
        <v>5187.5</v>
      </c>
      <c r="K11">
        <f>INDEX(OutputValues,7,$J$4)</f>
        <v>100</v>
      </c>
    </row>
    <row r="12" spans="1:11" x14ac:dyDescent="0.3">
      <c r="A12">
        <v>1700</v>
      </c>
      <c r="B12" s="22">
        <v>106.25</v>
      </c>
      <c r="C12">
        <v>425</v>
      </c>
      <c r="D12" s="23">
        <v>88187.5</v>
      </c>
      <c r="E12" s="24">
        <f t="shared" si="0"/>
        <v>5187.5</v>
      </c>
      <c r="K12">
        <f>INDEX(OutputValues,8,$J$4)</f>
        <v>106.25</v>
      </c>
    </row>
    <row r="13" spans="1:11" x14ac:dyDescent="0.3">
      <c r="A13">
        <v>1800</v>
      </c>
      <c r="B13" s="22">
        <v>112.5</v>
      </c>
      <c r="C13">
        <v>450</v>
      </c>
      <c r="D13" s="23">
        <v>93375</v>
      </c>
      <c r="E13" s="24">
        <f t="shared" si="0"/>
        <v>5187.5</v>
      </c>
      <c r="K13">
        <f>INDEX(OutputValues,9,$J$4)</f>
        <v>112.5</v>
      </c>
    </row>
    <row r="14" spans="1:11" x14ac:dyDescent="0.3">
      <c r="A14">
        <v>1900</v>
      </c>
      <c r="B14" s="22">
        <v>118.75</v>
      </c>
      <c r="C14">
        <v>475</v>
      </c>
      <c r="D14" s="23">
        <v>98562.5</v>
      </c>
      <c r="E14" s="24">
        <f t="shared" si="0"/>
        <v>5187.5</v>
      </c>
      <c r="K14">
        <f>INDEX(OutputValues,10,$J$4)</f>
        <v>118.75</v>
      </c>
    </row>
    <row r="15" spans="1:11" x14ac:dyDescent="0.3">
      <c r="A15" s="25">
        <v>2000</v>
      </c>
      <c r="B15" s="26">
        <v>125</v>
      </c>
      <c r="C15" s="25">
        <v>500</v>
      </c>
      <c r="D15" s="27">
        <v>103750</v>
      </c>
      <c r="E15" s="24">
        <f t="shared" si="0"/>
        <v>5187.5</v>
      </c>
      <c r="F15" s="24">
        <f>D16-D15</f>
        <v>5187.5</v>
      </c>
      <c r="K15">
        <f>INDEX(OutputValues,11,$J$4)</f>
        <v>125</v>
      </c>
    </row>
    <row r="16" spans="1:11" x14ac:dyDescent="0.3">
      <c r="A16" s="25">
        <v>2100</v>
      </c>
      <c r="B16" s="26">
        <v>131.25</v>
      </c>
      <c r="C16" s="25">
        <v>525</v>
      </c>
      <c r="D16" s="27">
        <v>108937.5</v>
      </c>
      <c r="E16" s="24">
        <f t="shared" si="0"/>
        <v>5187.5</v>
      </c>
      <c r="F16" s="28">
        <f>F15/100</f>
        <v>51.875</v>
      </c>
      <c r="K16">
        <f>INDEX(OutputValues,12,$J$4)</f>
        <v>131.25</v>
      </c>
    </row>
    <row r="17" spans="1:11" x14ac:dyDescent="0.3">
      <c r="A17">
        <v>2200</v>
      </c>
      <c r="B17" s="22">
        <v>137.5</v>
      </c>
      <c r="C17">
        <v>550</v>
      </c>
      <c r="D17" s="23">
        <v>114125</v>
      </c>
      <c r="E17" s="24">
        <f t="shared" si="0"/>
        <v>5187.5</v>
      </c>
      <c r="K17">
        <f>INDEX(OutputValues,13,$J$4)</f>
        <v>137.5</v>
      </c>
    </row>
    <row r="18" spans="1:11" x14ac:dyDescent="0.3">
      <c r="A18">
        <v>2300</v>
      </c>
      <c r="B18" s="22">
        <v>143.75</v>
      </c>
      <c r="C18">
        <v>575</v>
      </c>
      <c r="D18" s="23">
        <v>119312.5</v>
      </c>
      <c r="E18" s="24">
        <f t="shared" si="0"/>
        <v>5187.5</v>
      </c>
      <c r="K18">
        <f>INDEX(OutputValues,14,$J$4)</f>
        <v>143.75</v>
      </c>
    </row>
    <row r="19" spans="1:11" x14ac:dyDescent="0.3">
      <c r="A19">
        <v>2400</v>
      </c>
      <c r="B19" s="22">
        <v>150</v>
      </c>
      <c r="C19">
        <v>600</v>
      </c>
      <c r="D19" s="23">
        <v>124500</v>
      </c>
      <c r="E19" s="24">
        <f t="shared" si="0"/>
        <v>5187.5</v>
      </c>
      <c r="K19">
        <f>INDEX(OutputValues,15,$J$4)</f>
        <v>150</v>
      </c>
    </row>
    <row r="20" spans="1:11" x14ac:dyDescent="0.3">
      <c r="A20">
        <v>2500</v>
      </c>
      <c r="B20" s="22">
        <v>156.25</v>
      </c>
      <c r="C20">
        <v>625</v>
      </c>
      <c r="D20" s="23">
        <v>129687.5</v>
      </c>
      <c r="E20" s="24">
        <f t="shared" si="0"/>
        <v>5187.5</v>
      </c>
      <c r="K20">
        <f>INDEX(OutputValues,16,$J$4)</f>
        <v>156.25</v>
      </c>
    </row>
    <row r="21" spans="1:11" x14ac:dyDescent="0.3">
      <c r="A21">
        <v>2600</v>
      </c>
      <c r="B21" s="22">
        <v>162.5</v>
      </c>
      <c r="C21">
        <v>650</v>
      </c>
      <c r="D21" s="23">
        <v>134875</v>
      </c>
      <c r="E21" s="24">
        <f t="shared" si="0"/>
        <v>5187.5</v>
      </c>
      <c r="K21">
        <f>INDEX(OutputValues,17,$J$4)</f>
        <v>162.5</v>
      </c>
    </row>
    <row r="22" spans="1:11" x14ac:dyDescent="0.3">
      <c r="A22">
        <v>2700</v>
      </c>
      <c r="B22" s="22">
        <v>168.75</v>
      </c>
      <c r="C22">
        <v>675</v>
      </c>
      <c r="D22" s="23">
        <v>140062.5</v>
      </c>
      <c r="E22" s="24">
        <f t="shared" si="0"/>
        <v>5187.5</v>
      </c>
      <c r="K22">
        <f>INDEX(OutputValues,18,$J$4)</f>
        <v>168.75</v>
      </c>
    </row>
    <row r="23" spans="1:11" x14ac:dyDescent="0.3">
      <c r="A23">
        <v>2800</v>
      </c>
      <c r="B23" s="22">
        <v>175</v>
      </c>
      <c r="C23">
        <v>700</v>
      </c>
      <c r="D23" s="23">
        <v>145250</v>
      </c>
      <c r="E23" s="24">
        <f t="shared" si="0"/>
        <v>5187.5</v>
      </c>
      <c r="K23">
        <f>INDEX(OutputValues,19,$J$4)</f>
        <v>175</v>
      </c>
    </row>
    <row r="24" spans="1:11" x14ac:dyDescent="0.3">
      <c r="A24">
        <v>2900</v>
      </c>
      <c r="B24" s="22">
        <v>181.25</v>
      </c>
      <c r="C24">
        <v>725</v>
      </c>
      <c r="D24" s="23">
        <v>150437.5</v>
      </c>
      <c r="E24" s="24">
        <f t="shared" si="0"/>
        <v>5187.5</v>
      </c>
      <c r="K24">
        <f>INDEX(OutputValues,20,$J$4)</f>
        <v>181.25</v>
      </c>
    </row>
    <row r="25" spans="1:11" x14ac:dyDescent="0.3">
      <c r="A25">
        <v>3000</v>
      </c>
      <c r="B25" s="29">
        <v>187.5</v>
      </c>
      <c r="C25" s="30">
        <v>750</v>
      </c>
      <c r="D25" s="31">
        <v>155625</v>
      </c>
      <c r="E25" s="24">
        <f t="shared" si="0"/>
        <v>5187.5</v>
      </c>
      <c r="K25">
        <f>INDEX(OutputValues,21,$J$4)</f>
        <v>187.5</v>
      </c>
    </row>
  </sheetData>
  <dataValidations count="1">
    <dataValidation type="list" allowBlank="1" showInputMessage="1" showErrorMessage="1" sqref="K4" xr:uid="{66301C6A-0D82-43DB-A3A9-41F8F5F2FCE1}">
      <formula1>OutputAddresses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3.26</vt:lpstr>
      <vt:lpstr>SolverTable for 3.26</vt:lpstr>
      <vt:lpstr>'SolverTable for 3.26'!ChartData</vt:lpstr>
      <vt:lpstr>'SolverTable for 3.26'!InputValues</vt:lpstr>
      <vt:lpstr>'SolverTable for 3.26'!OutputAddresses</vt:lpstr>
      <vt:lpstr>'SolverTable for 3.26'!OutputValues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G</dc:creator>
  <cp:lastModifiedBy>E G</cp:lastModifiedBy>
  <dcterms:created xsi:type="dcterms:W3CDTF">2021-07-07T06:57:20Z</dcterms:created>
  <dcterms:modified xsi:type="dcterms:W3CDTF">2021-07-07T06:59:32Z</dcterms:modified>
</cp:coreProperties>
</file>