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WU\Fall Quarter 2019\MISC 481\"/>
    </mc:Choice>
  </mc:AlternateContent>
  <xr:revisionPtr revIDLastSave="365" documentId="8_{BB3867DE-94FB-49EC-8DA5-D17F9DDB5CF0}" xr6:coauthVersionLast="45" xr6:coauthVersionMax="45" xr10:uidLastSave="{BC03B884-BDF9-4645-8F1B-D10C15E717C9}"/>
  <bookViews>
    <workbookView xWindow="-108" yWindow="-108" windowWidth="23256" windowHeight="12576" xr2:uid="{900801E7-C514-4854-B215-3A46C3BC4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G30" i="1" l="1"/>
  <c r="G29" i="1"/>
  <c r="G20" i="1"/>
  <c r="G21" i="1"/>
  <c r="G22" i="1"/>
  <c r="G19" i="1"/>
  <c r="G10" i="1"/>
  <c r="G14" i="1"/>
  <c r="G4" i="1"/>
  <c r="C31" i="1"/>
  <c r="G31" i="1" s="1"/>
  <c r="D31" i="1"/>
  <c r="E31" i="1"/>
  <c r="F31" i="1"/>
  <c r="C27" i="1"/>
  <c r="D27" i="1"/>
  <c r="E27" i="1"/>
  <c r="G27" i="1" s="1"/>
  <c r="F27" i="1"/>
  <c r="C26" i="1"/>
  <c r="G26" i="1" s="1"/>
  <c r="D26" i="1"/>
  <c r="D32" i="1" s="1"/>
  <c r="D33" i="1" s="1"/>
  <c r="D36" i="1" s="1"/>
  <c r="E26" i="1"/>
  <c r="E33" i="1" s="1"/>
  <c r="E36" i="1" s="1"/>
  <c r="F26" i="1"/>
  <c r="F32" i="1" s="1"/>
  <c r="F33" i="1" s="1"/>
  <c r="F36" i="1" s="1"/>
  <c r="C5" i="1"/>
  <c r="C6" i="1" s="1"/>
  <c r="F3" i="1"/>
  <c r="F5" i="1" s="1"/>
  <c r="F6" i="1" s="1"/>
  <c r="E3" i="1"/>
  <c r="E5" i="1" s="1"/>
  <c r="E6" i="1" s="1"/>
  <c r="D3" i="1"/>
  <c r="D5" i="1" s="1"/>
  <c r="D6" i="1" s="1"/>
  <c r="B22" i="1"/>
  <c r="B17" i="1"/>
  <c r="G17" i="1" s="1"/>
  <c r="B15" i="1"/>
  <c r="G15" i="1" s="1"/>
  <c r="B14" i="1"/>
  <c r="B13" i="1"/>
  <c r="G13" i="1" s="1"/>
  <c r="B12" i="1"/>
  <c r="G12" i="1" s="1"/>
  <c r="B11" i="1"/>
  <c r="G11" i="1" s="1"/>
  <c r="B10" i="1"/>
  <c r="B9" i="1"/>
  <c r="G9" i="1" s="1"/>
  <c r="E34" i="1" l="1"/>
  <c r="D34" i="1"/>
  <c r="G5" i="1"/>
  <c r="F34" i="1"/>
  <c r="G3" i="1"/>
  <c r="G6" i="1"/>
  <c r="C32" i="1"/>
  <c r="G32" i="1" s="1"/>
  <c r="B23" i="1"/>
  <c r="G23" i="1" s="1"/>
  <c r="B33" i="1" l="1"/>
  <c r="C33" i="1"/>
  <c r="C34" i="1" s="1"/>
  <c r="G33" i="1" l="1"/>
  <c r="B37" i="1" s="1"/>
  <c r="B34" i="1"/>
  <c r="C36" i="1"/>
  <c r="G36" i="1" s="1"/>
  <c r="B39" i="1" s="1"/>
  <c r="B35" i="1" l="1"/>
  <c r="G34" i="1"/>
  <c r="B38" i="1" s="1"/>
  <c r="C35" i="1" l="1"/>
  <c r="F35" i="1"/>
  <c r="E35" i="1"/>
  <c r="D35" i="1"/>
</calcChain>
</file>

<file path=xl/sharedStrings.xml><?xml version="1.0" encoding="utf-8"?>
<sst xmlns="http://schemas.openxmlformats.org/spreadsheetml/2006/main" count="45" uniqueCount="44">
  <si>
    <t>Increased sales</t>
  </si>
  <si>
    <t>Total Benefits</t>
  </si>
  <si>
    <t>Development Costs—Personnel</t>
  </si>
  <si>
    <t>2 Systems Analysts</t>
  </si>
  <si>
    <t>4 Programmer Analysts</t>
  </si>
  <si>
    <t>1 GUI Designer</t>
  </si>
  <si>
    <t>1 Telecommunications Specialist</t>
  </si>
  <si>
    <t>1 System Architect</t>
  </si>
  <si>
    <t>1 Database Specialist</t>
  </si>
  <si>
    <t>1 System Librarian</t>
  </si>
  <si>
    <t>Development Costs—Training</t>
  </si>
  <si>
    <t>4 Oracle training registration</t>
  </si>
  <si>
    <t>Development Costs—New Hardware and Software</t>
  </si>
  <si>
    <t>1 Development server</t>
  </si>
  <si>
    <t>7 DBMS client software</t>
  </si>
  <si>
    <t>1 DBMS server software</t>
  </si>
  <si>
    <t>1 Server software (OS, misc.)</t>
  </si>
  <si>
    <t>Annual Operating Costs—Personnel</t>
  </si>
  <si>
    <t>2 Programmer Analysts</t>
  </si>
  <si>
    <t>Annual Operating Costs—Hardware, Software, and Misc.</t>
  </si>
  <si>
    <t>1 Maintenance agreement for server</t>
  </si>
  <si>
    <t>1 Maintenance agreement for server DBMS software</t>
  </si>
  <si>
    <t>Preprinted forms</t>
  </si>
  <si>
    <t>Benefits</t>
  </si>
  <si>
    <t>Lower inventory levels</t>
  </si>
  <si>
    <t>Year 0</t>
  </si>
  <si>
    <t>Year 1</t>
  </si>
  <si>
    <t>Year 2</t>
  </si>
  <si>
    <t>Year 3</t>
  </si>
  <si>
    <t>Year 4</t>
  </si>
  <si>
    <t>Total</t>
  </si>
  <si>
    <t>Total Development Costs</t>
  </si>
  <si>
    <t>Present Value Total Benefits</t>
  </si>
  <si>
    <t>Total Annual Costs</t>
  </si>
  <si>
    <t>Total Cost</t>
  </si>
  <si>
    <t>Present Value Total Costs</t>
  </si>
  <si>
    <t>NPV (PV Total Benefits - PV Total Cost)</t>
  </si>
  <si>
    <t>Return On Investment (ROI)</t>
  </si>
  <si>
    <t>Break-Even-Point</t>
  </si>
  <si>
    <t>Net Benefits (Total Benefits - Total Costs)</t>
  </si>
  <si>
    <t>Cumulative Net Cash Flow</t>
  </si>
  <si>
    <t xml:space="preserve">Should this project be accepted by the approval committee? </t>
  </si>
  <si>
    <t>Years</t>
  </si>
  <si>
    <t>No, because the NPV is negative which means the business is losing money.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</si>
</sst>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left" indent="2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1" fillId="0" borderId="0" xfId="1" applyNumberFormat="1" applyFont="1"/>
    <xf numFmtId="0" fontId="0" fillId="0" borderId="0" xfId="0" applyFont="1"/>
    <xf numFmtId="164" fontId="0" fillId="0" borderId="0" xfId="1" applyNumberFormat="1" applyFont="1" applyAlignment="1">
      <alignment horizontal="right" indent="1"/>
    </xf>
    <xf numFmtId="164" fontId="0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 indent="2"/>
    </xf>
    <xf numFmtId="10" fontId="2" fillId="0" borderId="0" xfId="2" applyNumberFormat="1" applyFo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BA7E-9C26-4DE8-A8F0-CEC98E228553}">
  <dimension ref="A1:H42"/>
  <sheetViews>
    <sheetView tabSelected="1" topLeftCell="A10" zoomScaleNormal="100" workbookViewId="0">
      <selection activeCell="I28" sqref="I28"/>
    </sheetView>
  </sheetViews>
  <sheetFormatPr defaultRowHeight="14.4" x14ac:dyDescent="0.3"/>
  <cols>
    <col min="1" max="1" width="54.44140625" bestFit="1" customWidth="1"/>
    <col min="2" max="2" width="10.5546875" bestFit="1" customWidth="1"/>
    <col min="3" max="3" width="10.21875" bestFit="1" customWidth="1"/>
    <col min="4" max="6" width="10.109375" bestFit="1" customWidth="1"/>
    <col min="7" max="7" width="9.44140625" bestFit="1" customWidth="1"/>
  </cols>
  <sheetData>
    <row r="1" spans="1:8" x14ac:dyDescent="0.3"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</row>
    <row r="2" spans="1:8" x14ac:dyDescent="0.3">
      <c r="A2" s="1" t="s">
        <v>23</v>
      </c>
    </row>
    <row r="3" spans="1:8" x14ac:dyDescent="0.3">
      <c r="A3" s="3" t="s">
        <v>0</v>
      </c>
      <c r="C3" s="2">
        <v>30000</v>
      </c>
      <c r="D3" s="2">
        <f>(30000*0.1)+30000</f>
        <v>33000</v>
      </c>
      <c r="E3" s="2">
        <f>(33000*0.1)+33000</f>
        <v>36300</v>
      </c>
      <c r="F3" s="2">
        <f>(36300*0.1)+36300</f>
        <v>39930</v>
      </c>
      <c r="G3" s="4">
        <f>SUM(C3:F3)</f>
        <v>139230</v>
      </c>
    </row>
    <row r="4" spans="1:8" x14ac:dyDescent="0.3">
      <c r="A4" s="3" t="s">
        <v>24</v>
      </c>
      <c r="C4" s="2">
        <v>15000</v>
      </c>
      <c r="D4" s="2">
        <v>15000</v>
      </c>
      <c r="E4" s="2">
        <v>15000</v>
      </c>
      <c r="F4" s="2">
        <v>15000</v>
      </c>
      <c r="G4" s="4">
        <f t="shared" ref="G4:G5" si="0">SUM(C4:F4)</f>
        <v>60000</v>
      </c>
    </row>
    <row r="5" spans="1:8" x14ac:dyDescent="0.3">
      <c r="A5" s="1" t="s">
        <v>1</v>
      </c>
      <c r="C5" s="5">
        <f>SUM(C3:C4)</f>
        <v>45000</v>
      </c>
      <c r="D5" s="5">
        <f t="shared" ref="D5:F5" si="1">SUM(D3:D4)</f>
        <v>48000</v>
      </c>
      <c r="E5" s="5">
        <f t="shared" si="1"/>
        <v>51300</v>
      </c>
      <c r="F5" s="5">
        <f t="shared" si="1"/>
        <v>54930</v>
      </c>
      <c r="G5" s="5">
        <f t="shared" si="0"/>
        <v>199230</v>
      </c>
      <c r="H5" s="4"/>
    </row>
    <row r="6" spans="1:8" x14ac:dyDescent="0.3">
      <c r="A6" s="1" t="s">
        <v>32</v>
      </c>
      <c r="C6" s="5">
        <f>C5/(1+0.09)^1</f>
        <v>41284.403669724765</v>
      </c>
      <c r="D6" s="5">
        <f>D5/(1+0.09)^2</f>
        <v>40400.639676794875</v>
      </c>
      <c r="E6" s="5">
        <f>E5/(1+0.09)^3</f>
        <v>39613.012527132589</v>
      </c>
      <c r="F6" s="5">
        <f>F5/(1+0.09)^4</f>
        <v>38913.796843811244</v>
      </c>
      <c r="G6" s="5">
        <f>SUM(C6:F6)</f>
        <v>160211.85271746345</v>
      </c>
    </row>
    <row r="8" spans="1:8" x14ac:dyDescent="0.3">
      <c r="A8" s="1" t="s">
        <v>2</v>
      </c>
    </row>
    <row r="9" spans="1:8" x14ac:dyDescent="0.3">
      <c r="A9" s="3" t="s">
        <v>3</v>
      </c>
      <c r="B9" s="2">
        <f>800*50</f>
        <v>40000</v>
      </c>
      <c r="C9">
        <v>0</v>
      </c>
      <c r="D9">
        <v>0</v>
      </c>
      <c r="E9">
        <v>0</v>
      </c>
      <c r="F9">
        <v>0</v>
      </c>
      <c r="G9" s="10">
        <f>B9</f>
        <v>40000</v>
      </c>
    </row>
    <row r="10" spans="1:8" x14ac:dyDescent="0.3">
      <c r="A10" s="3" t="s">
        <v>4</v>
      </c>
      <c r="B10" s="2">
        <f>(250*4)*35</f>
        <v>35000</v>
      </c>
      <c r="C10">
        <v>0</v>
      </c>
      <c r="D10">
        <v>0</v>
      </c>
      <c r="E10">
        <v>0</v>
      </c>
      <c r="F10">
        <v>0</v>
      </c>
      <c r="G10" s="10">
        <f t="shared" ref="G10:G15" si="2">B10</f>
        <v>35000</v>
      </c>
    </row>
    <row r="11" spans="1:8" x14ac:dyDescent="0.3">
      <c r="A11" s="3" t="s">
        <v>5</v>
      </c>
      <c r="B11" s="2">
        <f>200*40</f>
        <v>8000</v>
      </c>
      <c r="C11">
        <v>0</v>
      </c>
      <c r="D11">
        <v>0</v>
      </c>
      <c r="E11">
        <v>0</v>
      </c>
      <c r="F11">
        <v>0</v>
      </c>
      <c r="G11" s="10">
        <f t="shared" si="2"/>
        <v>8000</v>
      </c>
    </row>
    <row r="12" spans="1:8" x14ac:dyDescent="0.3">
      <c r="A12" s="3" t="s">
        <v>6</v>
      </c>
      <c r="B12" s="2">
        <f>50*50</f>
        <v>2500</v>
      </c>
      <c r="C12">
        <v>0</v>
      </c>
      <c r="D12">
        <v>0</v>
      </c>
      <c r="E12">
        <v>0</v>
      </c>
      <c r="F12">
        <v>0</v>
      </c>
      <c r="G12" s="10">
        <f t="shared" si="2"/>
        <v>2500</v>
      </c>
    </row>
    <row r="13" spans="1:8" x14ac:dyDescent="0.3">
      <c r="A13" s="3" t="s">
        <v>7</v>
      </c>
      <c r="B13" s="2">
        <f>100*50</f>
        <v>5000</v>
      </c>
      <c r="C13">
        <v>0</v>
      </c>
      <c r="D13">
        <v>0</v>
      </c>
      <c r="E13">
        <v>0</v>
      </c>
      <c r="F13">
        <v>0</v>
      </c>
      <c r="G13" s="10">
        <f t="shared" si="2"/>
        <v>5000</v>
      </c>
    </row>
    <row r="14" spans="1:8" x14ac:dyDescent="0.3">
      <c r="A14" s="3" t="s">
        <v>8</v>
      </c>
      <c r="B14" s="2">
        <f>15*45</f>
        <v>675</v>
      </c>
      <c r="C14">
        <v>0</v>
      </c>
      <c r="D14">
        <v>0</v>
      </c>
      <c r="E14">
        <v>0</v>
      </c>
      <c r="F14">
        <v>0</v>
      </c>
      <c r="G14" s="10">
        <f t="shared" si="2"/>
        <v>675</v>
      </c>
    </row>
    <row r="15" spans="1:8" x14ac:dyDescent="0.3">
      <c r="A15" s="3" t="s">
        <v>9</v>
      </c>
      <c r="B15" s="2">
        <f>250*15</f>
        <v>3750</v>
      </c>
      <c r="C15">
        <v>0</v>
      </c>
      <c r="D15">
        <v>0</v>
      </c>
      <c r="E15">
        <v>0</v>
      </c>
      <c r="F15">
        <v>0</v>
      </c>
      <c r="G15" s="10">
        <f t="shared" si="2"/>
        <v>3750</v>
      </c>
    </row>
    <row r="16" spans="1:8" x14ac:dyDescent="0.3">
      <c r="A16" s="1" t="s">
        <v>10</v>
      </c>
      <c r="G16" s="8"/>
    </row>
    <row r="17" spans="1:7" x14ac:dyDescent="0.3">
      <c r="A17" s="3" t="s">
        <v>11</v>
      </c>
      <c r="B17" s="2">
        <f>3500*4</f>
        <v>14000</v>
      </c>
      <c r="C17">
        <v>0</v>
      </c>
      <c r="D17">
        <v>0</v>
      </c>
      <c r="E17">
        <v>0</v>
      </c>
      <c r="F17">
        <v>0</v>
      </c>
      <c r="G17" s="10">
        <f>B17</f>
        <v>14000</v>
      </c>
    </row>
    <row r="18" spans="1:7" x14ac:dyDescent="0.3">
      <c r="A18" s="1" t="s">
        <v>12</v>
      </c>
      <c r="G18" s="8"/>
    </row>
    <row r="19" spans="1:7" x14ac:dyDescent="0.3">
      <c r="A19" s="3" t="s">
        <v>13</v>
      </c>
      <c r="B19" s="2">
        <v>18700</v>
      </c>
      <c r="C19">
        <v>0</v>
      </c>
      <c r="D19">
        <v>0</v>
      </c>
      <c r="E19">
        <v>0</v>
      </c>
      <c r="F19">
        <v>0</v>
      </c>
      <c r="G19" s="10">
        <f>B19</f>
        <v>18700</v>
      </c>
    </row>
    <row r="20" spans="1:7" x14ac:dyDescent="0.3">
      <c r="A20" s="3" t="s">
        <v>16</v>
      </c>
      <c r="B20" s="2">
        <v>1500</v>
      </c>
      <c r="C20">
        <v>0</v>
      </c>
      <c r="D20">
        <v>0</v>
      </c>
      <c r="E20">
        <v>0</v>
      </c>
      <c r="F20">
        <v>0</v>
      </c>
      <c r="G20" s="10">
        <f t="shared" ref="G20:G23" si="3">B20</f>
        <v>1500</v>
      </c>
    </row>
    <row r="21" spans="1:7" x14ac:dyDescent="0.3">
      <c r="A21" s="3" t="s">
        <v>15</v>
      </c>
      <c r="B21" s="2">
        <v>7500</v>
      </c>
      <c r="C21">
        <v>0</v>
      </c>
      <c r="D21">
        <v>0</v>
      </c>
      <c r="E21">
        <v>0</v>
      </c>
      <c r="F21">
        <v>0</v>
      </c>
      <c r="G21" s="10">
        <f t="shared" si="3"/>
        <v>7500</v>
      </c>
    </row>
    <row r="22" spans="1:7" x14ac:dyDescent="0.3">
      <c r="A22" s="3" t="s">
        <v>14</v>
      </c>
      <c r="B22" s="2">
        <f>950*7</f>
        <v>6650</v>
      </c>
      <c r="C22">
        <v>0</v>
      </c>
      <c r="D22">
        <v>0</v>
      </c>
      <c r="E22">
        <v>0</v>
      </c>
      <c r="F22">
        <v>0</v>
      </c>
      <c r="G22" s="10">
        <f t="shared" si="3"/>
        <v>6650</v>
      </c>
    </row>
    <row r="23" spans="1:7" x14ac:dyDescent="0.3">
      <c r="A23" s="6" t="s">
        <v>31</v>
      </c>
      <c r="B23" s="5">
        <f>SUM(B9:B15,B17,B19:B22)</f>
        <v>143275</v>
      </c>
      <c r="C23" s="1">
        <v>0</v>
      </c>
      <c r="D23" s="1">
        <v>0</v>
      </c>
      <c r="E23" s="1">
        <v>0</v>
      </c>
      <c r="F23" s="1">
        <v>0</v>
      </c>
      <c r="G23" s="5">
        <f t="shared" si="3"/>
        <v>143275</v>
      </c>
    </row>
    <row r="24" spans="1:7" x14ac:dyDescent="0.3">
      <c r="A24" s="6"/>
    </row>
    <row r="25" spans="1:7" x14ac:dyDescent="0.3">
      <c r="A25" s="1" t="s">
        <v>17</v>
      </c>
    </row>
    <row r="26" spans="1:7" x14ac:dyDescent="0.3">
      <c r="A26" s="3" t="s">
        <v>18</v>
      </c>
      <c r="B26" s="2"/>
      <c r="C26" s="2">
        <f t="shared" ref="C26:F26" si="4">(125*2)*35</f>
        <v>8750</v>
      </c>
      <c r="D26" s="2">
        <f t="shared" si="4"/>
        <v>8750</v>
      </c>
      <c r="E26" s="2">
        <f t="shared" si="4"/>
        <v>8750</v>
      </c>
      <c r="F26" s="2">
        <f t="shared" si="4"/>
        <v>8750</v>
      </c>
      <c r="G26" s="7">
        <f>SUM(C26:F26)</f>
        <v>35000</v>
      </c>
    </row>
    <row r="27" spans="1:7" x14ac:dyDescent="0.3">
      <c r="A27" s="3" t="s">
        <v>9</v>
      </c>
      <c r="B27" s="2"/>
      <c r="C27" s="2">
        <f t="shared" ref="C27:F27" si="5">20*15</f>
        <v>300</v>
      </c>
      <c r="D27" s="2">
        <f t="shared" si="5"/>
        <v>300</v>
      </c>
      <c r="E27" s="2">
        <f t="shared" si="5"/>
        <v>300</v>
      </c>
      <c r="F27" s="2">
        <f t="shared" si="5"/>
        <v>300</v>
      </c>
      <c r="G27" s="7">
        <f>SUM(C27:F27)</f>
        <v>1200</v>
      </c>
    </row>
    <row r="28" spans="1:7" x14ac:dyDescent="0.3">
      <c r="A28" s="1" t="s">
        <v>19</v>
      </c>
      <c r="G28" s="7"/>
    </row>
    <row r="29" spans="1:7" x14ac:dyDescent="0.3">
      <c r="A29" s="3" t="s">
        <v>20</v>
      </c>
      <c r="C29">
        <v>995</v>
      </c>
      <c r="D29">
        <v>995</v>
      </c>
      <c r="E29">
        <v>995</v>
      </c>
      <c r="F29">
        <v>995</v>
      </c>
      <c r="G29" s="7">
        <f>SUM(C29:F29)</f>
        <v>3980</v>
      </c>
    </row>
    <row r="30" spans="1:7" x14ac:dyDescent="0.3">
      <c r="A30" s="3" t="s">
        <v>21</v>
      </c>
      <c r="C30">
        <v>525</v>
      </c>
      <c r="D30">
        <v>525</v>
      </c>
      <c r="E30">
        <v>525</v>
      </c>
      <c r="F30">
        <v>525</v>
      </c>
      <c r="G30" s="7">
        <f>SUM(C30:F30)</f>
        <v>2100</v>
      </c>
    </row>
    <row r="31" spans="1:7" x14ac:dyDescent="0.3">
      <c r="A31" s="3" t="s">
        <v>22</v>
      </c>
      <c r="B31" s="9"/>
      <c r="C31" s="9">
        <f t="shared" ref="C31:F31" si="6">15000*0.22</f>
        <v>3300</v>
      </c>
      <c r="D31" s="9">
        <f t="shared" si="6"/>
        <v>3300</v>
      </c>
      <c r="E31" s="9">
        <f t="shared" si="6"/>
        <v>3300</v>
      </c>
      <c r="F31" s="9">
        <f t="shared" si="6"/>
        <v>3300</v>
      </c>
      <c r="G31" s="7">
        <f>SUM(C31:F31)</f>
        <v>13200</v>
      </c>
    </row>
    <row r="32" spans="1:7" x14ac:dyDescent="0.3">
      <c r="A32" s="6" t="s">
        <v>33</v>
      </c>
      <c r="B32" s="5"/>
      <c r="C32" s="5">
        <f t="shared" ref="C32:F32" si="7">SUM(C26:C27,C29:C31)</f>
        <v>13870</v>
      </c>
      <c r="D32" s="5">
        <f t="shared" si="7"/>
        <v>13870</v>
      </c>
      <c r="E32" s="5">
        <f>SUM(E26:E27,E29:E31)</f>
        <v>13870</v>
      </c>
      <c r="F32" s="5">
        <f t="shared" si="7"/>
        <v>13870</v>
      </c>
      <c r="G32" s="5">
        <f>SUM(C32:F32)</f>
        <v>55480</v>
      </c>
    </row>
    <row r="33" spans="1:7" x14ac:dyDescent="0.3">
      <c r="A33" s="6" t="s">
        <v>34</v>
      </c>
      <c r="B33" s="5">
        <f>B23</f>
        <v>143275</v>
      </c>
      <c r="C33" s="5">
        <f>C32</f>
        <v>13870</v>
      </c>
      <c r="D33" s="5">
        <f>D32</f>
        <v>13870</v>
      </c>
      <c r="E33" s="5">
        <f t="shared" ref="E33:F33" si="8">E32</f>
        <v>13870</v>
      </c>
      <c r="F33" s="5">
        <f t="shared" si="8"/>
        <v>13870</v>
      </c>
      <c r="G33" s="5">
        <f>SUM(B33:F33)</f>
        <v>198755</v>
      </c>
    </row>
    <row r="34" spans="1:7" x14ac:dyDescent="0.3">
      <c r="A34" s="1" t="s">
        <v>39</v>
      </c>
      <c r="B34" s="11">
        <f>0-B33</f>
        <v>-143275</v>
      </c>
      <c r="C34" s="5">
        <f>C5-C33</f>
        <v>31130</v>
      </c>
      <c r="D34" s="5">
        <f>D5-D33</f>
        <v>34130</v>
      </c>
      <c r="E34" s="5">
        <f>E5-E33</f>
        <v>37430</v>
      </c>
      <c r="F34" s="5">
        <f>F5-F33</f>
        <v>41060</v>
      </c>
      <c r="G34" s="5">
        <f>SUM(B34:F34)</f>
        <v>475</v>
      </c>
    </row>
    <row r="35" spans="1:7" x14ac:dyDescent="0.3">
      <c r="A35" s="1" t="s">
        <v>40</v>
      </c>
      <c r="B35" s="11">
        <f>B34</f>
        <v>-143275</v>
      </c>
      <c r="C35" s="5">
        <f>B35+C34</f>
        <v>-112145</v>
      </c>
      <c r="D35" s="5">
        <f>B35+D34</f>
        <v>-109145</v>
      </c>
      <c r="E35" s="5">
        <f>B35+E34</f>
        <v>-105845</v>
      </c>
      <c r="F35" s="5">
        <f>B35+F34</f>
        <v>-102215</v>
      </c>
      <c r="G35" s="4"/>
    </row>
    <row r="36" spans="1:7" x14ac:dyDescent="0.3">
      <c r="A36" s="1" t="s">
        <v>35</v>
      </c>
      <c r="B36" s="5">
        <v>143275</v>
      </c>
      <c r="C36" s="5">
        <f>C33/(1+0.09)^1</f>
        <v>12724.770642201835</v>
      </c>
      <c r="D36" s="5">
        <f>D33/(1+0.09)^2</f>
        <v>11674.101506607187</v>
      </c>
      <c r="E36" s="5">
        <f>E33/(1+0.09)^3</f>
        <v>10710.184868446961</v>
      </c>
      <c r="F36" s="5">
        <f>F33/(1+0.09)^4</f>
        <v>9825.8576774742742</v>
      </c>
      <c r="G36" s="5">
        <f>SUM(B36:F36)</f>
        <v>188209.91469473025</v>
      </c>
    </row>
    <row r="37" spans="1:7" x14ac:dyDescent="0.3">
      <c r="A37" s="1" t="s">
        <v>37</v>
      </c>
      <c r="B37" s="15">
        <f>(G5-G33)/G33</f>
        <v>2.389876984226812E-3</v>
      </c>
      <c r="C37" s="5"/>
      <c r="D37" s="5"/>
      <c r="E37" s="5"/>
      <c r="F37" s="5"/>
      <c r="G37" s="5"/>
    </row>
    <row r="38" spans="1:7" x14ac:dyDescent="0.3">
      <c r="A38" s="1" t="s">
        <v>38</v>
      </c>
      <c r="B38" s="16">
        <f>3+(F34-G34)/F34</f>
        <v>3.9884315635655136</v>
      </c>
      <c r="C38" s="12" t="s">
        <v>42</v>
      </c>
      <c r="D38" s="5"/>
      <c r="E38" s="5"/>
      <c r="F38" s="5"/>
      <c r="G38" s="5"/>
    </row>
    <row r="39" spans="1:7" x14ac:dyDescent="0.3">
      <c r="A39" s="1" t="s">
        <v>36</v>
      </c>
      <c r="B39" s="11">
        <f>G6-G36</f>
        <v>-27998.0619772668</v>
      </c>
    </row>
    <row r="41" spans="1:7" x14ac:dyDescent="0.3">
      <c r="A41" s="1" t="s">
        <v>41</v>
      </c>
    </row>
    <row r="42" spans="1:7" x14ac:dyDescent="0.3">
      <c r="A42" s="14" t="s">
        <v>43</v>
      </c>
      <c r="B42" s="14"/>
      <c r="C42" s="14"/>
      <c r="G42" s="4"/>
    </row>
  </sheetData>
  <mergeCells count="1">
    <mergeCell ref="A42:C4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 G</cp:lastModifiedBy>
  <dcterms:created xsi:type="dcterms:W3CDTF">2019-10-03T20:24:53Z</dcterms:created>
  <dcterms:modified xsi:type="dcterms:W3CDTF">2019-11-07T03:21:35Z</dcterms:modified>
</cp:coreProperties>
</file>