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o5911\Desktop\"/>
    </mc:Choice>
  </mc:AlternateContent>
  <bookViews>
    <workbookView xWindow="0" yWindow="0" windowWidth="21855" windowHeight="8685" activeTab="4"/>
  </bookViews>
  <sheets>
    <sheet name="NiahmModel" sheetId="1" r:id="rId1"/>
    <sheet name="AvagdduModel" sheetId="2" r:id="rId2"/>
    <sheet name="MathModel" sheetId="3" r:id="rId3"/>
    <sheet name="CilixModel" sheetId="4" r:id="rId4"/>
    <sheet name="ManannanModel" sheetId="5" r:id="rId5"/>
    <sheet name="TegidModel" sheetId="6" r:id="rId6"/>
    <sheet name="OisinModel" sheetId="8" r:id="rId7"/>
    <sheet name="UaithneModel" sheetId="9" r:id="rId8"/>
    <sheet name="CallanishModel" sheetId="10" r:id="rId9"/>
    <sheet name="TyreModel" sheetId="11" r:id="rId10"/>
    <sheet name="TESTING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2" i="5" l="1"/>
  <c r="G6" i="12"/>
  <c r="D6" i="12"/>
  <c r="G5" i="12"/>
  <c r="G4" i="12"/>
  <c r="G109" i="11" l="1"/>
  <c r="D109" i="11"/>
  <c r="G108" i="11"/>
  <c r="G107" i="11"/>
  <c r="G109" i="10"/>
  <c r="D109" i="10"/>
  <c r="G108" i="10"/>
  <c r="G107" i="10"/>
  <c r="G109" i="9"/>
  <c r="D109" i="9"/>
  <c r="G108" i="9"/>
  <c r="G107" i="9"/>
  <c r="G109" i="8"/>
  <c r="D109" i="8"/>
  <c r="G108" i="8"/>
  <c r="G107" i="8"/>
  <c r="G109" i="6"/>
  <c r="D109" i="6"/>
  <c r="G108" i="6"/>
  <c r="G107" i="6"/>
  <c r="G107" i="5"/>
  <c r="G109" i="5"/>
  <c r="D109" i="5"/>
  <c r="G108" i="5"/>
  <c r="G109" i="4"/>
  <c r="D109" i="4"/>
  <c r="G108" i="4"/>
  <c r="G107" i="4"/>
  <c r="G109" i="3"/>
  <c r="D109" i="3"/>
  <c r="G108" i="3"/>
  <c r="G107" i="3"/>
  <c r="G109" i="2"/>
  <c r="D109" i="2"/>
  <c r="G108" i="2"/>
  <c r="G107" i="2"/>
  <c r="G109" i="1"/>
  <c r="D109" i="1"/>
  <c r="G108" i="1"/>
  <c r="G107" i="1"/>
  <c r="AZ94" i="11"/>
  <c r="AZ97" i="11" s="1"/>
  <c r="AY94" i="11"/>
  <c r="AX94" i="11"/>
  <c r="AK97" i="11"/>
  <c r="AW97" i="11"/>
  <c r="AT97" i="11"/>
  <c r="AQ97" i="11"/>
  <c r="AH97" i="11"/>
  <c r="AB97" i="11"/>
  <c r="Y97" i="11"/>
  <c r="V97" i="11"/>
  <c r="S97" i="11"/>
  <c r="P97" i="11"/>
  <c r="J97" i="11"/>
  <c r="D97" i="11"/>
  <c r="AZ94" i="10"/>
  <c r="AZ97" i="10" s="1"/>
  <c r="AY94" i="10"/>
  <c r="AX94" i="10"/>
  <c r="G97" i="10"/>
  <c r="J96" i="10"/>
  <c r="P97" i="10"/>
  <c r="AE97" i="10"/>
  <c r="AK97" i="10"/>
  <c r="AN97" i="10"/>
  <c r="AW97" i="10"/>
  <c r="AT97" i="10"/>
  <c r="AQ96" i="10"/>
  <c r="AB97" i="10"/>
  <c r="Y97" i="10"/>
  <c r="V97" i="10"/>
  <c r="S96" i="10"/>
  <c r="M97" i="10"/>
  <c r="D97" i="10"/>
  <c r="AZ94" i="9"/>
  <c r="AZ97" i="9" s="1"/>
  <c r="AY94" i="9"/>
  <c r="AX94" i="9"/>
  <c r="AK97" i="9"/>
  <c r="V97" i="9"/>
  <c r="AW97" i="9"/>
  <c r="AT97" i="9"/>
  <c r="AQ97" i="9"/>
  <c r="AN97" i="9"/>
  <c r="AH97" i="9"/>
  <c r="AE97" i="9"/>
  <c r="AB97" i="9"/>
  <c r="Y97" i="9"/>
  <c r="S97" i="9"/>
  <c r="P97" i="9"/>
  <c r="M97" i="9"/>
  <c r="J97" i="9"/>
  <c r="G97" i="9"/>
  <c r="D97" i="9"/>
  <c r="AZ94" i="8"/>
  <c r="AZ97" i="8" s="1"/>
  <c r="AY94" i="8"/>
  <c r="AX94" i="8"/>
  <c r="AE97" i="8"/>
  <c r="G97" i="8"/>
  <c r="AW96" i="8"/>
  <c r="AT97" i="8"/>
  <c r="AQ97" i="8"/>
  <c r="AN97" i="8"/>
  <c r="AK97" i="8"/>
  <c r="AH97" i="8"/>
  <c r="AB97" i="8"/>
  <c r="Y97" i="8"/>
  <c r="V97" i="8"/>
  <c r="S97" i="8"/>
  <c r="P97" i="8"/>
  <c r="M97" i="8"/>
  <c r="J97" i="8"/>
  <c r="D97" i="8"/>
  <c r="AZ94" i="6"/>
  <c r="AZ97" i="6" s="1"/>
  <c r="AY94" i="6"/>
  <c r="AX94" i="6"/>
  <c r="V96" i="6"/>
  <c r="V95" i="6"/>
  <c r="AW97" i="6"/>
  <c r="AT97" i="6"/>
  <c r="Y97" i="6"/>
  <c r="AW96" i="6"/>
  <c r="AQ97" i="6"/>
  <c r="AN97" i="6"/>
  <c r="AK97" i="6"/>
  <c r="AH97" i="6"/>
  <c r="AB97" i="6"/>
  <c r="V97" i="6"/>
  <c r="S97" i="6"/>
  <c r="P97" i="6"/>
  <c r="M96" i="6"/>
  <c r="J97" i="6"/>
  <c r="D97" i="6"/>
  <c r="AZ94" i="5"/>
  <c r="AZ97" i="5" s="1"/>
  <c r="AY94" i="5"/>
  <c r="AX94" i="5"/>
  <c r="AH97" i="5"/>
  <c r="J97" i="5"/>
  <c r="G97" i="5"/>
  <c r="J96" i="5"/>
  <c r="AH95" i="5"/>
  <c r="J95" i="5"/>
  <c r="AW97" i="5"/>
  <c r="AT97" i="5"/>
  <c r="AQ97" i="5"/>
  <c r="AN97" i="5"/>
  <c r="AK97" i="5"/>
  <c r="AH96" i="5"/>
  <c r="AE96" i="5"/>
  <c r="AB97" i="5"/>
  <c r="Y97" i="5"/>
  <c r="V97" i="5"/>
  <c r="S97" i="5"/>
  <c r="P97" i="5"/>
  <c r="M97" i="5"/>
  <c r="G96" i="5"/>
  <c r="D97" i="5"/>
  <c r="AZ94" i="4"/>
  <c r="AZ97" i="4" s="1"/>
  <c r="AY94" i="4"/>
  <c r="AX94" i="4"/>
  <c r="AE97" i="4"/>
  <c r="V95" i="4"/>
  <c r="AW97" i="4"/>
  <c r="AT97" i="4"/>
  <c r="AQ96" i="4"/>
  <c r="AN97" i="4"/>
  <c r="AK97" i="4"/>
  <c r="AH96" i="4"/>
  <c r="AB97" i="4"/>
  <c r="Y97" i="4"/>
  <c r="V97" i="4"/>
  <c r="S96" i="4"/>
  <c r="P97" i="4"/>
  <c r="M97" i="4"/>
  <c r="J96" i="4"/>
  <c r="D97" i="4"/>
  <c r="AZ94" i="3"/>
  <c r="AY94" i="3"/>
  <c r="AX94" i="3"/>
  <c r="G96" i="3"/>
  <c r="V97" i="3"/>
  <c r="AE97" i="3"/>
  <c r="AT97" i="3"/>
  <c r="AW97" i="3"/>
  <c r="AH97" i="3"/>
  <c r="J97" i="3"/>
  <c r="AK96" i="3"/>
  <c r="AH96" i="3"/>
  <c r="M96" i="3"/>
  <c r="J96" i="3"/>
  <c r="AK95" i="3"/>
  <c r="AH95" i="3"/>
  <c r="M95" i="3"/>
  <c r="J95" i="3"/>
  <c r="AZ97" i="3"/>
  <c r="AQ97" i="3"/>
  <c r="AN97" i="3"/>
  <c r="AK97" i="3"/>
  <c r="AE96" i="3"/>
  <c r="AB97" i="3"/>
  <c r="Y97" i="3"/>
  <c r="S97" i="3"/>
  <c r="P97" i="3"/>
  <c r="M97" i="3"/>
  <c r="D97" i="3"/>
  <c r="AZ94" i="2"/>
  <c r="AZ97" i="2" s="1"/>
  <c r="AY94" i="2"/>
  <c r="AX94" i="2"/>
  <c r="AW97" i="2"/>
  <c r="AT97" i="2"/>
  <c r="AK97" i="2"/>
  <c r="AE97" i="2"/>
  <c r="V97" i="2"/>
  <c r="G97" i="2"/>
  <c r="V96" i="2"/>
  <c r="V95" i="2"/>
  <c r="AQ97" i="2"/>
  <c r="AN97" i="2"/>
  <c r="AK96" i="2"/>
  <c r="AH97" i="2"/>
  <c r="AB97" i="2"/>
  <c r="Y97" i="2"/>
  <c r="S97" i="2"/>
  <c r="P97" i="2"/>
  <c r="M97" i="2"/>
  <c r="J97" i="2"/>
  <c r="D97" i="2"/>
  <c r="M96" i="11" l="1"/>
  <c r="AK96" i="11"/>
  <c r="J95" i="11"/>
  <c r="AH95" i="11"/>
  <c r="G96" i="11"/>
  <c r="AE96" i="11"/>
  <c r="J96" i="11"/>
  <c r="G97" i="11"/>
  <c r="AH96" i="11"/>
  <c r="M97" i="11"/>
  <c r="AN96" i="11"/>
  <c r="AE97" i="11"/>
  <c r="M95" i="11"/>
  <c r="AK95" i="11"/>
  <c r="P95" i="11"/>
  <c r="AN95" i="11"/>
  <c r="P96" i="11"/>
  <c r="S95" i="11"/>
  <c r="AQ95" i="11"/>
  <c r="S96" i="11"/>
  <c r="AQ96" i="11"/>
  <c r="AN97" i="11"/>
  <c r="V95" i="11"/>
  <c r="AT95" i="11"/>
  <c r="V96" i="11"/>
  <c r="AT96" i="11"/>
  <c r="Y95" i="11"/>
  <c r="AW95" i="11"/>
  <c r="Y96" i="11"/>
  <c r="AW96" i="11"/>
  <c r="AB95" i="11"/>
  <c r="AZ95" i="11"/>
  <c r="AB96" i="11"/>
  <c r="AZ96" i="11"/>
  <c r="G95" i="11"/>
  <c r="AE95" i="11"/>
  <c r="V95" i="10"/>
  <c r="AQ97" i="10"/>
  <c r="V96" i="10"/>
  <c r="S97" i="10"/>
  <c r="AH96" i="10"/>
  <c r="AZ95" i="10"/>
  <c r="AZ96" i="10"/>
  <c r="M95" i="10"/>
  <c r="AK95" i="10"/>
  <c r="M96" i="10"/>
  <c r="AK96" i="10"/>
  <c r="J97" i="10"/>
  <c r="AH97" i="10"/>
  <c r="P95" i="10"/>
  <c r="AN95" i="10"/>
  <c r="P96" i="10"/>
  <c r="AN96" i="10"/>
  <c r="AB96" i="10"/>
  <c r="J95" i="10"/>
  <c r="AH95" i="10"/>
  <c r="S95" i="10"/>
  <c r="AQ95" i="10"/>
  <c r="AT95" i="10"/>
  <c r="AT96" i="10"/>
  <c r="Y95" i="10"/>
  <c r="AW95" i="10"/>
  <c r="Y96" i="10"/>
  <c r="AW96" i="10"/>
  <c r="AB95" i="10"/>
  <c r="G95" i="10"/>
  <c r="AE95" i="10"/>
  <c r="G96" i="10"/>
  <c r="AE96" i="10"/>
  <c r="V96" i="9"/>
  <c r="M96" i="9"/>
  <c r="AK96" i="9"/>
  <c r="V95" i="9"/>
  <c r="J95" i="9"/>
  <c r="AH95" i="9"/>
  <c r="J96" i="9"/>
  <c r="AH96" i="9"/>
  <c r="M95" i="9"/>
  <c r="AK95" i="9"/>
  <c r="P95" i="9"/>
  <c r="AN95" i="9"/>
  <c r="P96" i="9"/>
  <c r="AN96" i="9"/>
  <c r="S95" i="9"/>
  <c r="AQ95" i="9"/>
  <c r="S96" i="9"/>
  <c r="AQ96" i="9"/>
  <c r="AT95" i="9"/>
  <c r="AT96" i="9"/>
  <c r="Y95" i="9"/>
  <c r="AW95" i="9"/>
  <c r="Y96" i="9"/>
  <c r="AW96" i="9"/>
  <c r="AB95" i="9"/>
  <c r="AZ95" i="9"/>
  <c r="AB96" i="9"/>
  <c r="AZ96" i="9"/>
  <c r="G95" i="9"/>
  <c r="AE95" i="9"/>
  <c r="G96" i="9"/>
  <c r="AE96" i="9"/>
  <c r="J95" i="8"/>
  <c r="AH95" i="8"/>
  <c r="G96" i="8"/>
  <c r="AE96" i="8"/>
  <c r="J96" i="8"/>
  <c r="AH96" i="8"/>
  <c r="AW97" i="8"/>
  <c r="M95" i="8"/>
  <c r="AK95" i="8"/>
  <c r="M96" i="8"/>
  <c r="AK96" i="8"/>
  <c r="P95" i="8"/>
  <c r="AN95" i="8"/>
  <c r="P96" i="8"/>
  <c r="AN96" i="8"/>
  <c r="S95" i="8"/>
  <c r="AQ95" i="8"/>
  <c r="S96" i="8"/>
  <c r="AQ96" i="8"/>
  <c r="V95" i="8"/>
  <c r="AT95" i="8"/>
  <c r="V96" i="8"/>
  <c r="AT96" i="8"/>
  <c r="Y95" i="8"/>
  <c r="AW95" i="8"/>
  <c r="Y96" i="8"/>
  <c r="AB95" i="8"/>
  <c r="AZ95" i="8"/>
  <c r="AB96" i="8"/>
  <c r="AZ96" i="8"/>
  <c r="G95" i="8"/>
  <c r="AE95" i="8"/>
  <c r="G96" i="6"/>
  <c r="AE96" i="6"/>
  <c r="Y96" i="6"/>
  <c r="M97" i="6"/>
  <c r="Y95" i="6"/>
  <c r="AW95" i="6"/>
  <c r="AB96" i="6"/>
  <c r="J95" i="6"/>
  <c r="AH95" i="6"/>
  <c r="J96" i="6"/>
  <c r="AH96" i="6"/>
  <c r="G97" i="6"/>
  <c r="AE97" i="6"/>
  <c r="M95" i="6"/>
  <c r="AK95" i="6"/>
  <c r="AK96" i="6"/>
  <c r="P95" i="6"/>
  <c r="AN95" i="6"/>
  <c r="P96" i="6"/>
  <c r="AN96" i="6"/>
  <c r="S95" i="6"/>
  <c r="AQ95" i="6"/>
  <c r="S96" i="6"/>
  <c r="AQ96" i="6"/>
  <c r="AT95" i="6"/>
  <c r="AT96" i="6"/>
  <c r="AB95" i="6"/>
  <c r="AZ95" i="6"/>
  <c r="AZ96" i="6"/>
  <c r="G95" i="6"/>
  <c r="AE95" i="6"/>
  <c r="M96" i="5"/>
  <c r="AE97" i="5"/>
  <c r="AK95" i="5"/>
  <c r="AK96" i="5"/>
  <c r="M95" i="5"/>
  <c r="P95" i="5"/>
  <c r="AN95" i="5"/>
  <c r="P96" i="5"/>
  <c r="AN96" i="5"/>
  <c r="S95" i="5"/>
  <c r="AQ95" i="5"/>
  <c r="S96" i="5"/>
  <c r="AQ96" i="5"/>
  <c r="V95" i="5"/>
  <c r="AT95" i="5"/>
  <c r="V96" i="5"/>
  <c r="AT96" i="5"/>
  <c r="Y95" i="5"/>
  <c r="AW95" i="5"/>
  <c r="Y96" i="5"/>
  <c r="AW96" i="5"/>
  <c r="AB95" i="5"/>
  <c r="AZ95" i="5"/>
  <c r="AB96" i="5"/>
  <c r="AZ96" i="5"/>
  <c r="G95" i="5"/>
  <c r="AE95" i="5"/>
  <c r="V96" i="4"/>
  <c r="G96" i="4"/>
  <c r="G97" i="4"/>
  <c r="S97" i="4"/>
  <c r="AQ97" i="4"/>
  <c r="M95" i="4"/>
  <c r="AK95" i="4"/>
  <c r="M96" i="4"/>
  <c r="AK96" i="4"/>
  <c r="J97" i="4"/>
  <c r="AH97" i="4"/>
  <c r="AB96" i="4"/>
  <c r="J95" i="4"/>
  <c r="AH95" i="4"/>
  <c r="P95" i="4"/>
  <c r="AN95" i="4"/>
  <c r="P96" i="4"/>
  <c r="AN96" i="4"/>
  <c r="AB95" i="4"/>
  <c r="AZ96" i="4"/>
  <c r="S95" i="4"/>
  <c r="AQ95" i="4"/>
  <c r="AT96" i="4"/>
  <c r="AT95" i="4"/>
  <c r="Y95" i="4"/>
  <c r="AW95" i="4"/>
  <c r="Y96" i="4"/>
  <c r="AW96" i="4"/>
  <c r="AZ95" i="4"/>
  <c r="G95" i="4"/>
  <c r="AE95" i="4"/>
  <c r="AE96" i="4"/>
  <c r="G97" i="3"/>
  <c r="P95" i="3"/>
  <c r="AN95" i="3"/>
  <c r="P96" i="3"/>
  <c r="AN96" i="3"/>
  <c r="S95" i="3"/>
  <c r="AQ95" i="3"/>
  <c r="S96" i="3"/>
  <c r="AQ96" i="3"/>
  <c r="V95" i="3"/>
  <c r="AT95" i="3"/>
  <c r="V96" i="3"/>
  <c r="AT96" i="3"/>
  <c r="Y95" i="3"/>
  <c r="AW95" i="3"/>
  <c r="Y96" i="3"/>
  <c r="AW96" i="3"/>
  <c r="AB95" i="3"/>
  <c r="AZ95" i="3"/>
  <c r="AB96" i="3"/>
  <c r="AZ96" i="3"/>
  <c r="G95" i="3"/>
  <c r="AE95" i="3"/>
  <c r="J95" i="2"/>
  <c r="AH95" i="2"/>
  <c r="J96" i="2"/>
  <c r="AH96" i="2"/>
  <c r="M95" i="2"/>
  <c r="AK95" i="2"/>
  <c r="M96" i="2"/>
  <c r="P95" i="2"/>
  <c r="AN95" i="2"/>
  <c r="P96" i="2"/>
  <c r="AN96" i="2"/>
  <c r="S95" i="2"/>
  <c r="AQ95" i="2"/>
  <c r="S96" i="2"/>
  <c r="AQ96" i="2"/>
  <c r="AT95" i="2"/>
  <c r="AT96" i="2"/>
  <c r="Y95" i="2"/>
  <c r="AW95" i="2"/>
  <c r="Y96" i="2"/>
  <c r="AW96" i="2"/>
  <c r="AB95" i="2"/>
  <c r="AZ95" i="2"/>
  <c r="AB96" i="2"/>
  <c r="AZ96" i="2"/>
  <c r="G95" i="2"/>
  <c r="AE95" i="2"/>
  <c r="G96" i="2"/>
  <c r="AE96" i="2"/>
  <c r="AQ95" i="1"/>
  <c r="AZ97" i="1"/>
  <c r="AQ97" i="1"/>
  <c r="AK97" i="1"/>
  <c r="AH97" i="1"/>
  <c r="AB97" i="1"/>
  <c r="S97" i="1"/>
  <c r="M97" i="1"/>
  <c r="J97" i="1"/>
  <c r="AW97" i="1"/>
  <c r="AT97" i="1"/>
  <c r="AN97" i="1"/>
  <c r="AE97" i="1"/>
  <c r="Y97" i="1"/>
  <c r="V97" i="1"/>
  <c r="AT95" i="1" l="1"/>
  <c r="AH96" i="1"/>
  <c r="M96" i="1"/>
  <c r="AB96" i="1"/>
  <c r="P95" i="1"/>
  <c r="D97" i="1"/>
  <c r="J96" i="1"/>
  <c r="S96" i="1"/>
  <c r="AK96" i="1"/>
  <c r="M95" i="1"/>
  <c r="AQ96" i="1"/>
  <c r="AZ96" i="1"/>
  <c r="S95" i="1"/>
  <c r="AT96" i="1"/>
  <c r="G96" i="1"/>
  <c r="AK95" i="1"/>
  <c r="G95" i="1"/>
  <c r="AE95" i="1"/>
  <c r="AE96" i="1"/>
  <c r="J95" i="1"/>
  <c r="AH95" i="1"/>
  <c r="G97" i="1"/>
  <c r="AN95" i="1"/>
  <c r="P96" i="1"/>
  <c r="AN96" i="1"/>
  <c r="P97" i="1"/>
  <c r="Y95" i="1"/>
  <c r="AW95" i="1"/>
  <c r="Y96" i="1"/>
  <c r="AW96" i="1"/>
  <c r="V95" i="1"/>
  <c r="V96" i="1"/>
  <c r="AB95" i="1"/>
  <c r="AZ95" i="1"/>
  <c r="AZ44" i="11" l="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N44" i="5"/>
  <c r="P44" i="1"/>
  <c r="P47" i="10" l="1"/>
  <c r="AN47" i="10"/>
  <c r="AW47" i="10"/>
  <c r="S47" i="10"/>
  <c r="AQ47" i="10"/>
  <c r="M47" i="10"/>
  <c r="AK47" i="10"/>
  <c r="AH47" i="10"/>
  <c r="V47" i="10"/>
  <c r="AT47" i="10"/>
  <c r="Y47" i="10"/>
  <c r="J47" i="10"/>
  <c r="D47" i="10"/>
  <c r="G47" i="10"/>
  <c r="AE47" i="10"/>
  <c r="AK47" i="11"/>
  <c r="V47" i="11"/>
  <c r="G47" i="11"/>
  <c r="AE47" i="11"/>
  <c r="P47" i="11"/>
  <c r="AN47" i="11"/>
  <c r="Y47" i="11"/>
  <c r="AW47" i="11"/>
  <c r="J47" i="11"/>
  <c r="AH47" i="11"/>
  <c r="M47" i="11"/>
  <c r="S47" i="11"/>
  <c r="AQ47" i="11"/>
  <c r="D47" i="11"/>
  <c r="AB47" i="11"/>
  <c r="AZ47" i="11"/>
  <c r="D47" i="9"/>
  <c r="AB47" i="9"/>
  <c r="AZ47" i="9"/>
  <c r="M47" i="9"/>
  <c r="AK47" i="9"/>
  <c r="V47" i="9"/>
  <c r="AT47" i="9"/>
  <c r="AQ47" i="9"/>
  <c r="G47" i="9"/>
  <c r="AE47" i="9"/>
  <c r="P47" i="9"/>
  <c r="AN47" i="9"/>
  <c r="S47" i="9"/>
  <c r="Y47" i="9"/>
  <c r="AW47" i="9"/>
  <c r="V47" i="8"/>
  <c r="V46" i="8"/>
  <c r="AT47" i="8"/>
  <c r="AN47" i="8"/>
  <c r="Y47" i="8"/>
  <c r="AW47" i="8"/>
  <c r="AE47" i="8"/>
  <c r="S47" i="8"/>
  <c r="AQ47" i="8"/>
  <c r="P47" i="8"/>
  <c r="D47" i="8"/>
  <c r="AB47" i="8"/>
  <c r="AZ47" i="8"/>
  <c r="G47" i="8"/>
  <c r="M47" i="8"/>
  <c r="AK47" i="8"/>
  <c r="J45" i="11"/>
  <c r="AT45" i="11"/>
  <c r="Y45" i="11"/>
  <c r="AW46" i="11"/>
  <c r="AK45" i="11"/>
  <c r="M46" i="11"/>
  <c r="M45" i="11"/>
  <c r="G46" i="11"/>
  <c r="AW45" i="11"/>
  <c r="AH46" i="11"/>
  <c r="AE46" i="11"/>
  <c r="AK46" i="11"/>
  <c r="AH45" i="11"/>
  <c r="S46" i="11"/>
  <c r="AQ46" i="11"/>
  <c r="J46" i="11"/>
  <c r="Y46" i="11"/>
  <c r="AT46" i="10"/>
  <c r="AW46" i="10"/>
  <c r="Y46" i="10"/>
  <c r="AB46" i="10"/>
  <c r="AZ46" i="10"/>
  <c r="P45" i="11"/>
  <c r="AN45" i="11"/>
  <c r="P46" i="11"/>
  <c r="AN46" i="11"/>
  <c r="S45" i="11"/>
  <c r="AQ45" i="11"/>
  <c r="V45" i="11"/>
  <c r="V46" i="11"/>
  <c r="AT46" i="11"/>
  <c r="AT47" i="11"/>
  <c r="AB45" i="11"/>
  <c r="AZ45" i="11"/>
  <c r="AB46" i="11"/>
  <c r="AZ46" i="11"/>
  <c r="G45" i="11"/>
  <c r="AE45" i="11"/>
  <c r="G45" i="10"/>
  <c r="G46" i="10"/>
  <c r="AZ47" i="10"/>
  <c r="J45" i="10"/>
  <c r="AH45" i="10"/>
  <c r="J46" i="10"/>
  <c r="AH46" i="10"/>
  <c r="AE45" i="10"/>
  <c r="AE46" i="10"/>
  <c r="AB47" i="10"/>
  <c r="M45" i="10"/>
  <c r="AK45" i="10"/>
  <c r="M46" i="10"/>
  <c r="AK46" i="10"/>
  <c r="P45" i="10"/>
  <c r="AN45" i="10"/>
  <c r="P46" i="10"/>
  <c r="AN46" i="10"/>
  <c r="S45" i="10"/>
  <c r="AQ45" i="10"/>
  <c r="S46" i="10"/>
  <c r="AQ46" i="10"/>
  <c r="V45" i="10"/>
  <c r="AT45" i="10"/>
  <c r="V46" i="10"/>
  <c r="Y45" i="10"/>
  <c r="AW45" i="10"/>
  <c r="AB45" i="10"/>
  <c r="AZ45" i="10"/>
  <c r="V45" i="9"/>
  <c r="J45" i="9"/>
  <c r="AQ46" i="9"/>
  <c r="Y46" i="9"/>
  <c r="AH46" i="9"/>
  <c r="S46" i="9"/>
  <c r="G46" i="9"/>
  <c r="AE46" i="9"/>
  <c r="G46" i="8"/>
  <c r="AE46" i="8"/>
  <c r="Y46" i="8"/>
  <c r="AW46" i="8"/>
  <c r="AH46" i="8"/>
  <c r="J46" i="8"/>
  <c r="S46" i="8"/>
  <c r="AQ46" i="8"/>
  <c r="M45" i="9"/>
  <c r="AK45" i="9"/>
  <c r="M46" i="9"/>
  <c r="AK46" i="9"/>
  <c r="J47" i="9"/>
  <c r="AH47" i="9"/>
  <c r="AH45" i="9"/>
  <c r="J46" i="9"/>
  <c r="P45" i="9"/>
  <c r="AN45" i="9"/>
  <c r="P46" i="9"/>
  <c r="AN46" i="9"/>
  <c r="S45" i="9"/>
  <c r="AQ45" i="9"/>
  <c r="AT45" i="9"/>
  <c r="V46" i="9"/>
  <c r="AT46" i="9"/>
  <c r="Y45" i="9"/>
  <c r="AW45" i="9"/>
  <c r="AW46" i="9"/>
  <c r="AB45" i="9"/>
  <c r="AZ45" i="9"/>
  <c r="AB46" i="9"/>
  <c r="AZ46" i="9"/>
  <c r="G45" i="9"/>
  <c r="AE45" i="9"/>
  <c r="M45" i="8"/>
  <c r="AK45" i="8"/>
  <c r="M46" i="8"/>
  <c r="AK46" i="8"/>
  <c r="J47" i="8"/>
  <c r="AH47" i="8"/>
  <c r="P45" i="8"/>
  <c r="AN45" i="8"/>
  <c r="P46" i="8"/>
  <c r="AN46" i="8"/>
  <c r="J45" i="8"/>
  <c r="AH45" i="8"/>
  <c r="S45" i="8"/>
  <c r="AQ45" i="8"/>
  <c r="V45" i="8"/>
  <c r="AT45" i="8"/>
  <c r="AT46" i="8"/>
  <c r="Y45" i="8"/>
  <c r="AW45" i="8"/>
  <c r="AB45" i="8"/>
  <c r="AZ45" i="8"/>
  <c r="AB46" i="8"/>
  <c r="AZ46" i="8"/>
  <c r="G45" i="8"/>
  <c r="AE45" i="8"/>
  <c r="AH44" i="6"/>
  <c r="AE44" i="6"/>
  <c r="J44" i="6"/>
  <c r="G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G44" i="6"/>
  <c r="AF44" i="6"/>
  <c r="D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I44" i="6"/>
  <c r="H44" i="6"/>
  <c r="F44" i="6"/>
  <c r="E44" i="6"/>
  <c r="C44" i="6"/>
  <c r="B44" i="6"/>
  <c r="AZ44" i="5"/>
  <c r="AW44" i="5"/>
  <c r="AT44" i="5"/>
  <c r="AQ44" i="5"/>
  <c r="AN47" i="5"/>
  <c r="AK44" i="5"/>
  <c r="AH44" i="5"/>
  <c r="AE44" i="5"/>
  <c r="AB44" i="5"/>
  <c r="Y44" i="5"/>
  <c r="V44" i="5"/>
  <c r="S44" i="5"/>
  <c r="P44" i="5"/>
  <c r="M44" i="5"/>
  <c r="J44" i="5"/>
  <c r="G44" i="5"/>
  <c r="D44" i="5"/>
  <c r="AY44" i="5"/>
  <c r="AX44" i="5"/>
  <c r="AV44" i="5"/>
  <c r="AU44" i="5"/>
  <c r="AS44" i="5"/>
  <c r="AR44" i="5"/>
  <c r="AP44" i="5"/>
  <c r="AO44" i="5"/>
  <c r="AM44" i="5"/>
  <c r="AL44" i="5"/>
  <c r="AJ44" i="5"/>
  <c r="AI44" i="5"/>
  <c r="AG44" i="5"/>
  <c r="AF44" i="5"/>
  <c r="AD44" i="5"/>
  <c r="AC44" i="5"/>
  <c r="AA44" i="5"/>
  <c r="Z44" i="5"/>
  <c r="X44" i="5"/>
  <c r="W44" i="5"/>
  <c r="U44" i="5"/>
  <c r="T44" i="5"/>
  <c r="R44" i="5"/>
  <c r="Q44" i="5"/>
  <c r="O44" i="5"/>
  <c r="N44" i="5"/>
  <c r="L44" i="5"/>
  <c r="K44" i="5"/>
  <c r="I44" i="5"/>
  <c r="H44" i="5"/>
  <c r="F44" i="5"/>
  <c r="E44" i="5"/>
  <c r="C44" i="5"/>
  <c r="B44" i="5"/>
  <c r="AK44" i="4"/>
  <c r="AH44" i="4"/>
  <c r="M44" i="4"/>
  <c r="J44" i="4"/>
  <c r="G44" i="4"/>
  <c r="D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J44" i="4"/>
  <c r="AI44" i="4"/>
  <c r="AG44" i="4"/>
  <c r="AF44" i="4"/>
  <c r="AE44" i="4"/>
  <c r="AD44" i="4"/>
  <c r="AC44" i="4"/>
  <c r="AB44" i="4"/>
  <c r="AA44" i="4"/>
  <c r="Z44" i="4"/>
  <c r="Y44" i="4"/>
  <c r="Y47" i="4" s="1"/>
  <c r="X44" i="4"/>
  <c r="W44" i="4"/>
  <c r="V44" i="4"/>
  <c r="U44" i="4"/>
  <c r="T44" i="4"/>
  <c r="S44" i="4"/>
  <c r="R44" i="4"/>
  <c r="Q44" i="4"/>
  <c r="P44" i="4"/>
  <c r="O44" i="4"/>
  <c r="N44" i="4"/>
  <c r="L44" i="4"/>
  <c r="K44" i="4"/>
  <c r="I44" i="4"/>
  <c r="H44" i="4"/>
  <c r="F44" i="4"/>
  <c r="E44" i="4"/>
  <c r="C44" i="4"/>
  <c r="B44" i="4"/>
  <c r="AH44" i="3"/>
  <c r="J44" i="3"/>
  <c r="AK44" i="3"/>
  <c r="D44" i="3"/>
  <c r="D47" i="3" s="1"/>
  <c r="M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J44" i="3"/>
  <c r="AI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P47" i="3" s="1"/>
  <c r="O44" i="3"/>
  <c r="N44" i="3"/>
  <c r="L44" i="3"/>
  <c r="K44" i="3"/>
  <c r="I44" i="3"/>
  <c r="H44" i="3"/>
  <c r="G44" i="3"/>
  <c r="F44" i="3"/>
  <c r="E44" i="3"/>
  <c r="C44" i="3"/>
  <c r="B44" i="3"/>
  <c r="AZ44" i="2"/>
  <c r="AW44" i="2"/>
  <c r="AT44" i="2"/>
  <c r="AQ44" i="2"/>
  <c r="AN44" i="2"/>
  <c r="AK44" i="2"/>
  <c r="AH44" i="2"/>
  <c r="AE44" i="2"/>
  <c r="AB44" i="2"/>
  <c r="Y44" i="2"/>
  <c r="V44" i="2"/>
  <c r="S44" i="2"/>
  <c r="P44" i="2"/>
  <c r="M44" i="2"/>
  <c r="J44" i="2"/>
  <c r="G44" i="2"/>
  <c r="D44" i="2"/>
  <c r="AY44" i="2"/>
  <c r="AX44" i="2"/>
  <c r="AV44" i="2"/>
  <c r="AU44" i="2"/>
  <c r="AS44" i="2"/>
  <c r="AR44" i="2"/>
  <c r="AP44" i="2"/>
  <c r="AO44" i="2"/>
  <c r="AM44" i="2"/>
  <c r="AL44" i="2"/>
  <c r="AJ44" i="2"/>
  <c r="AI44" i="2"/>
  <c r="AG44" i="2"/>
  <c r="AF44" i="2"/>
  <c r="AD44" i="2"/>
  <c r="AC44" i="2"/>
  <c r="AA44" i="2"/>
  <c r="Z44" i="2"/>
  <c r="X44" i="2"/>
  <c r="W44" i="2"/>
  <c r="U44" i="2"/>
  <c r="T44" i="2"/>
  <c r="R44" i="2"/>
  <c r="Q44" i="2"/>
  <c r="O44" i="2"/>
  <c r="N44" i="2"/>
  <c r="L44" i="2"/>
  <c r="K44" i="2"/>
  <c r="I44" i="2"/>
  <c r="H44" i="2"/>
  <c r="F44" i="2"/>
  <c r="E44" i="2"/>
  <c r="C44" i="2"/>
  <c r="B44" i="2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7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S46" i="3" l="1"/>
  <c r="AH46" i="1"/>
  <c r="J47" i="2"/>
  <c r="V47" i="2"/>
  <c r="AH47" i="2"/>
  <c r="AT47" i="2"/>
  <c r="M47" i="2"/>
  <c r="Y47" i="2"/>
  <c r="AK47" i="2"/>
  <c r="AW47" i="2"/>
  <c r="S47" i="1"/>
  <c r="AE47" i="1"/>
  <c r="P47" i="2"/>
  <c r="AB47" i="2"/>
  <c r="AN47" i="2"/>
  <c r="AZ47" i="2"/>
  <c r="G47" i="2"/>
  <c r="S47" i="2"/>
  <c r="AE47" i="2"/>
  <c r="AQ47" i="2"/>
  <c r="Y46" i="1"/>
  <c r="AK46" i="1"/>
  <c r="G46" i="1"/>
  <c r="AZ47" i="1"/>
  <c r="AT47" i="1"/>
  <c r="J47" i="1"/>
  <c r="Y47" i="1"/>
  <c r="AN47" i="1"/>
  <c r="AW47" i="1"/>
  <c r="D47" i="1"/>
  <c r="AH47" i="1"/>
  <c r="M47" i="1"/>
  <c r="AB47" i="1"/>
  <c r="AQ47" i="1"/>
  <c r="AB47" i="3"/>
  <c r="AT45" i="3"/>
  <c r="AZ46" i="3"/>
  <c r="AN45" i="3"/>
  <c r="AE47" i="3"/>
  <c r="AW47" i="3"/>
  <c r="AH47" i="3"/>
  <c r="G46" i="3"/>
  <c r="AQ47" i="3"/>
  <c r="V47" i="3"/>
  <c r="J47" i="3"/>
  <c r="S47" i="3"/>
  <c r="M46" i="3"/>
  <c r="AE47" i="6"/>
  <c r="Y47" i="6"/>
  <c r="AH47" i="6"/>
  <c r="AN47" i="6"/>
  <c r="S47" i="6"/>
  <c r="AW47" i="6"/>
  <c r="M47" i="6"/>
  <c r="AQ47" i="6"/>
  <c r="AB47" i="6"/>
  <c r="AK47" i="6"/>
  <c r="V47" i="6"/>
  <c r="AT47" i="6"/>
  <c r="G47" i="6"/>
  <c r="AQ46" i="6"/>
  <c r="AN45" i="6"/>
  <c r="P47" i="6"/>
  <c r="J47" i="6"/>
  <c r="D47" i="5"/>
  <c r="Y47" i="5"/>
  <c r="AW47" i="5"/>
  <c r="G47" i="5"/>
  <c r="AZ47" i="5"/>
  <c r="AE47" i="5"/>
  <c r="M47" i="5"/>
  <c r="M46" i="5"/>
  <c r="P47" i="5"/>
  <c r="AK47" i="5"/>
  <c r="AT47" i="5"/>
  <c r="S47" i="5"/>
  <c r="AQ47" i="5"/>
  <c r="V47" i="4"/>
  <c r="J45" i="4"/>
  <c r="AN46" i="4"/>
  <c r="M47" i="4"/>
  <c r="P46" i="4"/>
  <c r="AE45" i="4"/>
  <c r="AW46" i="4"/>
  <c r="AB47" i="4"/>
  <c r="AH47" i="4"/>
  <c r="Y45" i="4"/>
  <c r="AQ47" i="4"/>
  <c r="AK47" i="4"/>
  <c r="AT47" i="4"/>
  <c r="S46" i="4"/>
  <c r="AZ47" i="4"/>
  <c r="AK45" i="1"/>
  <c r="G47" i="3"/>
  <c r="AE45" i="1"/>
  <c r="AN46" i="1"/>
  <c r="AQ45" i="1"/>
  <c r="P46" i="1"/>
  <c r="M45" i="1"/>
  <c r="S45" i="1"/>
  <c r="AW45" i="1"/>
  <c r="AB46" i="1"/>
  <c r="AN45" i="1"/>
  <c r="AB45" i="1"/>
  <c r="Y45" i="1"/>
  <c r="AT46" i="1"/>
  <c r="AQ46" i="1"/>
  <c r="P45" i="1"/>
  <c r="V45" i="1"/>
  <c r="S46" i="1"/>
  <c r="AE46" i="1"/>
  <c r="AK47" i="1"/>
  <c r="V45" i="5"/>
  <c r="AW45" i="5"/>
  <c r="G46" i="5"/>
  <c r="AH46" i="5"/>
  <c r="AZ45" i="5"/>
  <c r="V46" i="5"/>
  <c r="AQ46" i="5"/>
  <c r="V47" i="5"/>
  <c r="S45" i="5"/>
  <c r="J46" i="5"/>
  <c r="AB46" i="5"/>
  <c r="S47" i="4"/>
  <c r="AH46" i="4"/>
  <c r="M45" i="4"/>
  <c r="Y46" i="4"/>
  <c r="S45" i="4"/>
  <c r="AW45" i="4"/>
  <c r="AQ46" i="4"/>
  <c r="AQ45" i="4"/>
  <c r="D47" i="4"/>
  <c r="AE46" i="4"/>
  <c r="AW47" i="4"/>
  <c r="AK45" i="3"/>
  <c r="Y45" i="3"/>
  <c r="AB45" i="3"/>
  <c r="AZ45" i="3"/>
  <c r="P46" i="3"/>
  <c r="V45" i="3"/>
  <c r="M45" i="3"/>
  <c r="M47" i="3"/>
  <c r="J46" i="1"/>
  <c r="G45" i="1"/>
  <c r="V47" i="1"/>
  <c r="AH45" i="1"/>
  <c r="AT45" i="1"/>
  <c r="G47" i="1"/>
  <c r="V46" i="1"/>
  <c r="AZ46" i="1"/>
  <c r="J45" i="1"/>
  <c r="M46" i="1"/>
  <c r="AZ45" i="1"/>
  <c r="AW46" i="1"/>
  <c r="V46" i="6"/>
  <c r="D47" i="6"/>
  <c r="V45" i="6"/>
  <c r="AE46" i="6"/>
  <c r="AZ46" i="6"/>
  <c r="J46" i="6"/>
  <c r="AZ47" i="6"/>
  <c r="AK45" i="6"/>
  <c r="AW46" i="6"/>
  <c r="AK46" i="6"/>
  <c r="P45" i="6"/>
  <c r="AB45" i="6"/>
  <c r="AE45" i="6"/>
  <c r="AB46" i="6"/>
  <c r="AT46" i="6"/>
  <c r="M45" i="6"/>
  <c r="S45" i="6"/>
  <c r="G46" i="6"/>
  <c r="Y46" i="6"/>
  <c r="AT45" i="6"/>
  <c r="J45" i="6"/>
  <c r="G45" i="6"/>
  <c r="AW45" i="6"/>
  <c r="AN46" i="6"/>
  <c r="AH45" i="6"/>
  <c r="Y45" i="6"/>
  <c r="M46" i="6"/>
  <c r="P46" i="6"/>
  <c r="S46" i="6"/>
  <c r="AZ45" i="6"/>
  <c r="AH46" i="6"/>
  <c r="AQ45" i="6"/>
  <c r="AZ46" i="5"/>
  <c r="AW46" i="5"/>
  <c r="AT46" i="5"/>
  <c r="AQ45" i="5"/>
  <c r="AH47" i="5"/>
  <c r="AH45" i="5"/>
  <c r="AE46" i="5"/>
  <c r="AE45" i="5"/>
  <c r="AB47" i="5"/>
  <c r="AB45" i="5"/>
  <c r="Y45" i="5"/>
  <c r="Y46" i="5"/>
  <c r="S46" i="5"/>
  <c r="J45" i="5"/>
  <c r="J47" i="5"/>
  <c r="G45" i="5"/>
  <c r="M45" i="5"/>
  <c r="AK45" i="5"/>
  <c r="AK46" i="5"/>
  <c r="P45" i="5"/>
  <c r="AN45" i="5"/>
  <c r="P46" i="5"/>
  <c r="AN46" i="5"/>
  <c r="AT45" i="5"/>
  <c r="AZ46" i="4"/>
  <c r="AZ45" i="4"/>
  <c r="AT46" i="4"/>
  <c r="AT45" i="4"/>
  <c r="AN45" i="4"/>
  <c r="AN47" i="4"/>
  <c r="AK45" i="4"/>
  <c r="AH45" i="4"/>
  <c r="AE47" i="4"/>
  <c r="AB45" i="4"/>
  <c r="AB46" i="4"/>
  <c r="V45" i="4"/>
  <c r="P45" i="4"/>
  <c r="P47" i="4"/>
  <c r="J46" i="4"/>
  <c r="J47" i="4"/>
  <c r="G47" i="4"/>
  <c r="V46" i="4"/>
  <c r="G46" i="4"/>
  <c r="G45" i="4"/>
  <c r="M46" i="4"/>
  <c r="AK46" i="4"/>
  <c r="AZ47" i="3"/>
  <c r="AW45" i="3"/>
  <c r="AT46" i="3"/>
  <c r="AT47" i="3"/>
  <c r="AQ45" i="3"/>
  <c r="AN46" i="3"/>
  <c r="AN47" i="3"/>
  <c r="AK47" i="3"/>
  <c r="AK46" i="3"/>
  <c r="AH45" i="3"/>
  <c r="AH46" i="3"/>
  <c r="AE45" i="3"/>
  <c r="AB46" i="3"/>
  <c r="Y46" i="3"/>
  <c r="Y47" i="3"/>
  <c r="S45" i="3"/>
  <c r="P45" i="3"/>
  <c r="J45" i="3"/>
  <c r="J46" i="3"/>
  <c r="G45" i="3"/>
  <c r="V46" i="3"/>
  <c r="AW46" i="3"/>
  <c r="AQ46" i="3"/>
  <c r="AE46" i="3"/>
  <c r="AK46" i="2"/>
  <c r="V45" i="2"/>
  <c r="V46" i="2"/>
  <c r="P45" i="2"/>
  <c r="AN45" i="2"/>
  <c r="AQ46" i="2"/>
  <c r="AT45" i="2"/>
  <c r="Y45" i="2"/>
  <c r="AW45" i="2"/>
  <c r="Y46" i="2"/>
  <c r="AW46" i="2"/>
  <c r="AN46" i="2"/>
  <c r="AQ45" i="2"/>
  <c r="AT46" i="2"/>
  <c r="AB45" i="2"/>
  <c r="AZ45" i="2"/>
  <c r="AB46" i="2"/>
  <c r="AZ46" i="2"/>
  <c r="S45" i="2"/>
  <c r="G45" i="2"/>
  <c r="G46" i="2"/>
  <c r="AE46" i="2"/>
  <c r="D47" i="2"/>
  <c r="P46" i="2"/>
  <c r="S46" i="2"/>
  <c r="AE45" i="2"/>
  <c r="J45" i="2"/>
  <c r="AH45" i="2"/>
  <c r="J46" i="2"/>
  <c r="AH46" i="2"/>
  <c r="M45" i="2"/>
  <c r="AK45" i="2"/>
  <c r="M46" i="2"/>
</calcChain>
</file>

<file path=xl/sharedStrings.xml><?xml version="1.0" encoding="utf-8"?>
<sst xmlns="http://schemas.openxmlformats.org/spreadsheetml/2006/main" count="1732" uniqueCount="97">
  <si>
    <t>Incedence angle: 19.982; Emergence angle: 48.622; Phase angle: 48.862;</t>
  </si>
  <si>
    <t>**for particles with r=10*10^-6m (10 micron)</t>
  </si>
  <si>
    <t>n: 1 ice, 0 dust</t>
  </si>
  <si>
    <t>n: 0.99999 ice, 0.00001 dust</t>
  </si>
  <si>
    <t>n: 0.9999 ice, 0.0001 dust</t>
  </si>
  <si>
    <t>n: 0.999 ice, 0.001 dust</t>
  </si>
  <si>
    <t>n: 0.99 ice, 0.01 dust</t>
  </si>
  <si>
    <t>n: 0.9 ice, 0.1 dust</t>
  </si>
  <si>
    <t>n: 0.8 ice, 0.2 dust</t>
  </si>
  <si>
    <t>n: 0.6 ice, 0.4 dust</t>
  </si>
  <si>
    <t>n: 0.5 ice, 0.5 dust</t>
  </si>
  <si>
    <t>n: 0.4 ice, 0.6 dust</t>
  </si>
  <si>
    <t>n: 0.2 ice, 0.8 dust</t>
  </si>
  <si>
    <t>n: 0.1 ice, 0.9 dust</t>
  </si>
  <si>
    <t>n: 0.01 ice, 0.99 dust</t>
  </si>
  <si>
    <t>n: 0.001 ice, 0.999 dust</t>
  </si>
  <si>
    <t>n: 0.0001 ice, 0.9999 dust</t>
  </si>
  <si>
    <t>n: 0.00001 ice, 0.99999 dust</t>
  </si>
  <si>
    <t>n: 0 ice, 1 dust</t>
  </si>
  <si>
    <t>Wavelength</t>
  </si>
  <si>
    <t>Q(H20)</t>
  </si>
  <si>
    <t>W(H20)</t>
  </si>
  <si>
    <t>A(H20)</t>
  </si>
  <si>
    <t>Qmix</t>
  </si>
  <si>
    <t>Wmix</t>
  </si>
  <si>
    <t>Amix</t>
  </si>
  <si>
    <t>Qmix9</t>
  </si>
  <si>
    <t>Wmix9</t>
  </si>
  <si>
    <t>Amix9</t>
  </si>
  <si>
    <t>Qmix8</t>
  </si>
  <si>
    <t>Wmix8</t>
  </si>
  <si>
    <t>Amix8</t>
  </si>
  <si>
    <t>Qmix2</t>
  </si>
  <si>
    <t>Wmix2</t>
  </si>
  <si>
    <t>Amix2</t>
  </si>
  <si>
    <t>Qmix12</t>
  </si>
  <si>
    <t>Wmix1</t>
  </si>
  <si>
    <t>Amix1</t>
  </si>
  <si>
    <t>Qmix3</t>
  </si>
  <si>
    <t>Wmix3</t>
  </si>
  <si>
    <t>Amix3</t>
  </si>
  <si>
    <t>Qmix4</t>
  </si>
  <si>
    <t>Wmix4</t>
  </si>
  <si>
    <t>Amix4</t>
  </si>
  <si>
    <t>Qmix5</t>
  </si>
  <si>
    <t>Wmix5</t>
  </si>
  <si>
    <t>Amix5</t>
  </si>
  <si>
    <t>Qmix6</t>
  </si>
  <si>
    <t>Wmix6</t>
  </si>
  <si>
    <t>Amix6</t>
  </si>
  <si>
    <t>Qmix7</t>
  </si>
  <si>
    <t>Wmix7</t>
  </si>
  <si>
    <t>Amix7</t>
  </si>
  <si>
    <t>Qmix10</t>
  </si>
  <si>
    <t>Wmix10</t>
  </si>
  <si>
    <t>Amix80</t>
  </si>
  <si>
    <t>Qmix11</t>
  </si>
  <si>
    <t>Wmix11</t>
  </si>
  <si>
    <t>Amix77</t>
  </si>
  <si>
    <t>Qmix13</t>
  </si>
  <si>
    <t>Wmix12</t>
  </si>
  <si>
    <t>Amix74</t>
  </si>
  <si>
    <t>Qmix14</t>
  </si>
  <si>
    <t>Wmix13</t>
  </si>
  <si>
    <t>Amix744</t>
  </si>
  <si>
    <t>Qmix15</t>
  </si>
  <si>
    <t>Wmix14</t>
  </si>
  <si>
    <t>Amix762</t>
  </si>
  <si>
    <t>Q(Dust)</t>
  </si>
  <si>
    <t>W(Dust)</t>
  </si>
  <si>
    <t>A(Dust)</t>
  </si>
  <si>
    <t>Averages</t>
  </si>
  <si>
    <t>Mix/Ice</t>
  </si>
  <si>
    <t>(Mix-Ice)/Ice</t>
  </si>
  <si>
    <t>Average Albedo</t>
  </si>
  <si>
    <t>Incedence angle: 75.274;  Emergence angle: 2.17; Phase angle: 77.427</t>
  </si>
  <si>
    <t>Incedence angle: 79.823; Emergence angle: 19.524; Phase angle: 77.372</t>
  </si>
  <si>
    <t>Incedence angle: 31.595; Emergence angle: 26.121; Phase angle: 57.554</t>
  </si>
  <si>
    <t>Incedence angle: 21.003; Emergence angle: 24.896; Phase angle: 37.729</t>
  </si>
  <si>
    <t>Incedence angle: 75.97;  Emergence angle: 46.675; Phase angle: 71.667</t>
  </si>
  <si>
    <t>Incedence angle: 76.282;  Emergence angle: 48.780; Phase angle: 92.437</t>
  </si>
  <si>
    <t>Incedence angle: 58.025;  Emergence angle: 48.181; Phase angle: 94.122</t>
  </si>
  <si>
    <t>Incedence angle: 47.114;  Emergence angle: 38.248; Phase angle: 15.741</t>
  </si>
  <si>
    <t>Calibration for Background Dust</t>
  </si>
  <si>
    <t>For regional BRDF Corrections:</t>
  </si>
  <si>
    <t>Concentration</t>
  </si>
  <si>
    <t>New Q</t>
  </si>
  <si>
    <t>New G</t>
  </si>
  <si>
    <t>New W</t>
  </si>
  <si>
    <t>New Qmix</t>
  </si>
  <si>
    <t>New Wmix</t>
  </si>
  <si>
    <t>New Gmix</t>
  </si>
  <si>
    <t>New Amix</t>
  </si>
  <si>
    <t>99.84% ice</t>
  </si>
  <si>
    <t>94.7% ice</t>
  </si>
  <si>
    <t>Test Concentrations</t>
  </si>
  <si>
    <t>98.25%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</si>
</sst>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"/>
    <numFmt numFmtId="166" formatCode="0.000000000"/>
    <numFmt numFmtId="168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medium">
        <color rgb="FFA3A3A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left"/>
    </xf>
    <xf numFmtId="0" fontId="2" fillId="3" borderId="4" xfId="0" applyFont="1" applyFill="1" applyBorder="1"/>
    <xf numFmtId="0" fontId="1" fillId="0" borderId="0" xfId="0" applyFont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0" xfId="0" applyFont="1" applyAlignment="1">
      <alignment horizontal="left"/>
    </xf>
    <xf numFmtId="164" fontId="3" fillId="0" borderId="12" xfId="0" applyNumberFormat="1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12" xfId="0" applyNumberFormat="1" applyBorder="1" applyAlignment="1">
      <alignment horizontal="left"/>
    </xf>
    <xf numFmtId="0" fontId="0" fillId="4" borderId="4" xfId="0" applyFill="1" applyBorder="1"/>
    <xf numFmtId="165" fontId="1" fillId="4" borderId="13" xfId="0" applyNumberFormat="1" applyFont="1" applyFill="1" applyBorder="1" applyAlignment="1">
      <alignment horizontal="left"/>
    </xf>
    <xf numFmtId="165" fontId="1" fillId="4" borderId="2" xfId="0" applyNumberFormat="1" applyFont="1" applyFill="1" applyBorder="1" applyAlignment="1">
      <alignment horizontal="left"/>
    </xf>
    <xf numFmtId="165" fontId="1" fillId="4" borderId="14" xfId="0" applyNumberFormat="1" applyFont="1" applyFill="1" applyBorder="1" applyAlignment="1">
      <alignment horizontal="left"/>
    </xf>
    <xf numFmtId="165" fontId="0" fillId="4" borderId="13" xfId="0" applyNumberFormat="1" applyFill="1" applyBorder="1" applyAlignment="1">
      <alignment horizontal="left"/>
    </xf>
    <xf numFmtId="165" fontId="0" fillId="4" borderId="2" xfId="0" applyNumberFormat="1" applyFill="1" applyBorder="1" applyAlignment="1">
      <alignment horizontal="left"/>
    </xf>
    <xf numFmtId="0" fontId="0" fillId="4" borderId="0" xfId="0" applyFill="1"/>
    <xf numFmtId="165" fontId="0" fillId="4" borderId="8" xfId="0" applyNumberFormat="1" applyFill="1" applyBorder="1"/>
    <xf numFmtId="165" fontId="0" fillId="4" borderId="9" xfId="0" applyNumberFormat="1" applyFill="1" applyBorder="1"/>
    <xf numFmtId="165" fontId="0" fillId="4" borderId="10" xfId="0" applyNumberFormat="1" applyFill="1" applyBorder="1"/>
    <xf numFmtId="165" fontId="0" fillId="4" borderId="11" xfId="0" applyNumberFormat="1" applyFill="1" applyBorder="1"/>
    <xf numFmtId="165" fontId="0" fillId="4" borderId="0" xfId="0" applyNumberFormat="1" applyFill="1"/>
    <xf numFmtId="165" fontId="0" fillId="4" borderId="12" xfId="0" applyNumberFormat="1" applyFill="1" applyBorder="1"/>
    <xf numFmtId="165" fontId="0" fillId="4" borderId="13" xfId="0" applyNumberFormat="1" applyFill="1" applyBorder="1"/>
    <xf numFmtId="165" fontId="0" fillId="4" borderId="2" xfId="0" applyNumberFormat="1" applyFill="1" applyBorder="1"/>
    <xf numFmtId="165" fontId="0" fillId="4" borderId="14" xfId="0" applyNumberFormat="1" applyFill="1" applyBorder="1"/>
    <xf numFmtId="0" fontId="1" fillId="4" borderId="4" xfId="0" applyFont="1" applyFill="1" applyBorder="1"/>
    <xf numFmtId="165" fontId="1" fillId="4" borderId="5" xfId="0" applyNumberFormat="1" applyFont="1" applyFill="1" applyBorder="1"/>
    <xf numFmtId="165" fontId="1" fillId="4" borderId="6" xfId="0" applyNumberFormat="1" applyFont="1" applyFill="1" applyBorder="1"/>
    <xf numFmtId="165" fontId="1" fillId="4" borderId="7" xfId="0" applyNumberFormat="1" applyFont="1" applyFill="1" applyBorder="1"/>
    <xf numFmtId="165" fontId="0" fillId="4" borderId="13" xfId="0" applyNumberFormat="1" applyFont="1" applyFill="1" applyBorder="1" applyAlignment="1">
      <alignment horizontal="left"/>
    </xf>
    <xf numFmtId="165" fontId="0" fillId="4" borderId="2" xfId="0" applyNumberFormat="1" applyFont="1" applyFill="1" applyBorder="1" applyAlignment="1">
      <alignment horizontal="left"/>
    </xf>
    <xf numFmtId="0" fontId="0" fillId="0" borderId="0" xfId="0" applyFill="1"/>
    <xf numFmtId="165" fontId="0" fillId="6" borderId="11" xfId="0" applyNumberFormat="1" applyFill="1" applyBorder="1" applyAlignment="1">
      <alignment horizontal="left"/>
    </xf>
    <xf numFmtId="165" fontId="0" fillId="6" borderId="12" xfId="0" applyNumberFormat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6" borderId="0" xfId="0" applyFill="1" applyAlignment="1">
      <alignment horizontal="left"/>
    </xf>
    <xf numFmtId="165" fontId="0" fillId="6" borderId="0" xfId="0" applyNumberFormat="1" applyFill="1" applyAlignment="1">
      <alignment horizontal="left"/>
    </xf>
    <xf numFmtId="0" fontId="0" fillId="6" borderId="0" xfId="0" applyFill="1"/>
    <xf numFmtId="0" fontId="1" fillId="5" borderId="16" xfId="0" applyFont="1" applyFill="1" applyBorder="1"/>
    <xf numFmtId="0" fontId="1" fillId="5" borderId="17" xfId="0" applyFont="1" applyFill="1" applyBorder="1"/>
    <xf numFmtId="0" fontId="1" fillId="5" borderId="18" xfId="0" applyFont="1" applyFill="1" applyBorder="1"/>
    <xf numFmtId="0" fontId="4" fillId="5" borderId="19" xfId="0" applyFont="1" applyFill="1" applyBorder="1" applyAlignment="1">
      <alignment horizontal="left" vertical="center"/>
    </xf>
    <xf numFmtId="0" fontId="0" fillId="5" borderId="20" xfId="0" applyFill="1" applyBorder="1"/>
    <xf numFmtId="165" fontId="0" fillId="5" borderId="20" xfId="0" applyNumberFormat="1" applyFill="1" applyBorder="1"/>
    <xf numFmtId="0" fontId="4" fillId="5" borderId="21" xfId="0" applyFont="1" applyFill="1" applyBorder="1" applyAlignment="1">
      <alignment horizontal="left" vertical="center"/>
    </xf>
    <xf numFmtId="0" fontId="1" fillId="5" borderId="22" xfId="0" applyFont="1" applyFill="1" applyBorder="1"/>
    <xf numFmtId="0" fontId="1" fillId="5" borderId="23" xfId="0" applyFont="1" applyFill="1" applyBorder="1"/>
    <xf numFmtId="0" fontId="0" fillId="5" borderId="24" xfId="0" applyFill="1" applyBorder="1"/>
    <xf numFmtId="0" fontId="0" fillId="5" borderId="25" xfId="0" applyFill="1" applyBorder="1"/>
    <xf numFmtId="165" fontId="0" fillId="5" borderId="26" xfId="0" applyNumberFormat="1" applyFill="1" applyBorder="1"/>
    <xf numFmtId="0" fontId="4" fillId="5" borderId="27" xfId="0" applyFont="1" applyFill="1" applyBorder="1" applyAlignment="1">
      <alignment horizontal="left" vertical="center"/>
    </xf>
    <xf numFmtId="0" fontId="0" fillId="5" borderId="28" xfId="0" applyFill="1" applyBorder="1"/>
    <xf numFmtId="0" fontId="4" fillId="5" borderId="26" xfId="0" applyFont="1" applyFill="1" applyBorder="1" applyAlignment="1">
      <alignment horizontal="left" vertical="center"/>
    </xf>
    <xf numFmtId="165" fontId="0" fillId="0" borderId="0" xfId="0" applyNumberFormat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165" fontId="0" fillId="4" borderId="0" xfId="0" applyNumberFormat="1" applyFill="1" applyBorder="1"/>
    <xf numFmtId="165" fontId="0" fillId="4" borderId="5" xfId="0" applyNumberFormat="1" applyFont="1" applyFill="1" applyBorder="1" applyAlignment="1">
      <alignment horizontal="left"/>
    </xf>
    <xf numFmtId="165" fontId="0" fillId="4" borderId="6" xfId="0" applyNumberFormat="1" applyFont="1" applyFill="1" applyBorder="1" applyAlignment="1">
      <alignment horizontal="left"/>
    </xf>
    <xf numFmtId="165" fontId="1" fillId="4" borderId="6" xfId="0" applyNumberFormat="1" applyFont="1" applyFill="1" applyBorder="1" applyAlignment="1">
      <alignment horizontal="left"/>
    </xf>
    <xf numFmtId="165" fontId="1" fillId="4" borderId="7" xfId="0" applyNumberFormat="1" applyFont="1" applyFill="1" applyBorder="1" applyAlignment="1">
      <alignment horizontal="left"/>
    </xf>
    <xf numFmtId="0" fontId="0" fillId="0" borderId="15" xfId="0" applyFont="1" applyBorder="1"/>
    <xf numFmtId="0" fontId="0" fillId="7" borderId="15" xfId="0" applyFont="1" applyFill="1" applyBorder="1"/>
    <xf numFmtId="0" fontId="0" fillId="0" borderId="15" xfId="0" applyFont="1" applyFill="1" applyBorder="1"/>
    <xf numFmtId="166" fontId="0" fillId="7" borderId="15" xfId="0" applyNumberFormat="1" applyFont="1" applyFill="1" applyBorder="1"/>
    <xf numFmtId="0" fontId="0" fillId="0" borderId="29" xfId="0" applyFont="1" applyBorder="1"/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2" fillId="3" borderId="8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8" borderId="30" xfId="0" applyFill="1" applyBorder="1" applyAlignment="1">
      <alignment horizontal="left"/>
    </xf>
    <xf numFmtId="0" fontId="0" fillId="8" borderId="31" xfId="0" applyFill="1" applyBorder="1"/>
    <xf numFmtId="0" fontId="0" fillId="8" borderId="30" xfId="0" applyFill="1" applyBorder="1"/>
    <xf numFmtId="0" fontId="0" fillId="8" borderId="32" xfId="0" applyFill="1" applyBorder="1"/>
    <xf numFmtId="165" fontId="0" fillId="8" borderId="31" xfId="0" applyNumberFormat="1" applyFill="1" applyBorder="1"/>
    <xf numFmtId="0" fontId="0" fillId="8" borderId="33" xfId="0" applyFill="1" applyBorder="1"/>
    <xf numFmtId="168" fontId="0" fillId="8" borderId="32" xfId="0" applyNumberFormat="1" applyFill="1" applyBorder="1"/>
    <xf numFmtId="166" fontId="0" fillId="8" borderId="32" xfId="0" applyNumberFormat="1" applyFill="1" applyBorder="1"/>
  </cellXfs>
  <cellStyles count="1">
    <cellStyle name="Normal" xfId="0" builtinId="0"/>
  </cellStyles>
  <dxfs count="1090"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FF"/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7" displayName="Table57" ref="A3:AZ43" totalsRowShown="0" headerRowDxfId="1089" dataDxfId="1088" tableBorderDxfId="1087">
  <autoFilter ref="A3:AZ43"/>
  <tableColumns count="52">
    <tableColumn id="1" name="Wavelength" dataDxfId="1086"/>
    <tableColumn id="2" name="Q(H20)" dataDxfId="1085"/>
    <tableColumn id="3" name="W(H20)" dataDxfId="1084"/>
    <tableColumn id="5" name="A(H20)" dataDxfId="1083"/>
    <tableColumn id="35" name="Qmix" dataDxfId="1082"/>
    <tableColumn id="36" name="Wmix" dataDxfId="1081"/>
    <tableColumn id="37" name="Amix" dataDxfId="1080"/>
    <tableColumn id="32" name="Qmix9" dataDxfId="1079"/>
    <tableColumn id="33" name="Wmix9" dataDxfId="1078"/>
    <tableColumn id="34" name="Amix9" dataDxfId="1077"/>
    <tableColumn id="29" name="Qmix8" dataDxfId="1076"/>
    <tableColumn id="30" name="Wmix8" dataDxfId="1075"/>
    <tableColumn id="31" name="Amix8" dataDxfId="1074"/>
    <tableColumn id="8" name="Qmix2" dataDxfId="1073"/>
    <tableColumn id="9" name="Wmix2" dataDxfId="1072"/>
    <tableColumn id="10" name="Amix2" dataDxfId="1071"/>
    <tableColumn id="4" name="Qmix12" dataDxfId="1070"/>
    <tableColumn id="6" name="Wmix1" dataDxfId="1069"/>
    <tableColumn id="7" name="Amix1" dataDxfId="1068"/>
    <tableColumn id="11" name="Qmix3" dataDxfId="1067"/>
    <tableColumn id="12" name="Wmix3" dataDxfId="1066"/>
    <tableColumn id="13" name="Amix3" dataDxfId="1065"/>
    <tableColumn id="14" name="Qmix4" dataDxfId="1064"/>
    <tableColumn id="15" name="Wmix4" dataDxfId="1063"/>
    <tableColumn id="16" name="Amix4" dataDxfId="1062"/>
    <tableColumn id="17" name="Qmix5" dataDxfId="1061"/>
    <tableColumn id="18" name="Wmix5" dataDxfId="1060"/>
    <tableColumn id="19" name="Amix5" dataDxfId="1059"/>
    <tableColumn id="20" name="Qmix6" dataDxfId="1058"/>
    <tableColumn id="21" name="Wmix6" dataDxfId="1057"/>
    <tableColumn id="22" name="Amix6" dataDxfId="1056"/>
    <tableColumn id="23" name="Qmix7" dataDxfId="1055"/>
    <tableColumn id="24" name="Wmix7" dataDxfId="1054"/>
    <tableColumn id="25" name="Amix7" dataDxfId="1053"/>
    <tableColumn id="44" name="Qmix10" dataDxfId="1052"/>
    <tableColumn id="45" name="Wmix10" dataDxfId="1051"/>
    <tableColumn id="46" name="Amix80" dataDxfId="1050"/>
    <tableColumn id="41" name="Qmix11" dataDxfId="1049"/>
    <tableColumn id="42" name="Wmix11" dataDxfId="1048"/>
    <tableColumn id="43" name="Amix77" dataDxfId="1047"/>
    <tableColumn id="38" name="Qmix13" dataDxfId="1046"/>
    <tableColumn id="39" name="Wmix12" dataDxfId="1045"/>
    <tableColumn id="40" name="Amix74" dataDxfId="1044"/>
    <tableColumn id="50" name="Qmix14" dataDxfId="1043"/>
    <tableColumn id="51" name="Wmix13" dataDxfId="1042"/>
    <tableColumn id="52" name="Amix744" dataDxfId="1041"/>
    <tableColumn id="47" name="Qmix15" dataDxfId="1040"/>
    <tableColumn id="48" name="Wmix14" dataDxfId="1039"/>
    <tableColumn id="49" name="Amix762" dataDxfId="1038"/>
    <tableColumn id="26" name="Q(Dust)" dataDxfId="1037"/>
    <tableColumn id="27" name="W(Dust)" dataDxfId="1036"/>
    <tableColumn id="28" name="A(Dust)" dataDxfId="103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id="15" name="Table57616" displayName="Table57616" ref="A53:AZ93" totalsRowShown="0" headerRowDxfId="594" dataDxfId="593" tableBorderDxfId="592">
  <autoFilter ref="A53:AZ93"/>
  <tableColumns count="52">
    <tableColumn id="1" name="Wavelength" dataDxfId="591"/>
    <tableColumn id="2" name="Q(H20)" dataDxfId="590"/>
    <tableColumn id="3" name="W(H20)" dataDxfId="589"/>
    <tableColumn id="5" name="A(H20)" dataDxfId="588"/>
    <tableColumn id="35" name="Qmix" dataDxfId="587"/>
    <tableColumn id="36" name="Wmix" dataDxfId="586"/>
    <tableColumn id="37" name="Amix" dataDxfId="585"/>
    <tableColumn id="32" name="Qmix9" dataDxfId="584"/>
    <tableColumn id="33" name="Wmix9" dataDxfId="583"/>
    <tableColumn id="34" name="Amix9" dataDxfId="582"/>
    <tableColumn id="29" name="Qmix8" dataDxfId="581"/>
    <tableColumn id="30" name="Wmix8" dataDxfId="580"/>
    <tableColumn id="31" name="Amix8" dataDxfId="579"/>
    <tableColumn id="8" name="Qmix2" dataDxfId="578"/>
    <tableColumn id="9" name="Wmix2" dataDxfId="577"/>
    <tableColumn id="10" name="Amix2" dataDxfId="576"/>
    <tableColumn id="4" name="Qmix12" dataDxfId="575"/>
    <tableColumn id="6" name="Wmix1" dataDxfId="574"/>
    <tableColumn id="7" name="Amix1" dataDxfId="573"/>
    <tableColumn id="11" name="Qmix3" dataDxfId="572"/>
    <tableColumn id="12" name="Wmix3" dataDxfId="571"/>
    <tableColumn id="13" name="Amix3" dataDxfId="570"/>
    <tableColumn id="14" name="Qmix4" dataDxfId="569"/>
    <tableColumn id="15" name="Wmix4" dataDxfId="568"/>
    <tableColumn id="16" name="Amix4" dataDxfId="567"/>
    <tableColumn id="17" name="Qmix5" dataDxfId="566"/>
    <tableColumn id="18" name="Wmix5" dataDxfId="565"/>
    <tableColumn id="19" name="Amix5" dataDxfId="564"/>
    <tableColumn id="20" name="Qmix6" dataDxfId="563"/>
    <tableColumn id="21" name="Wmix6" dataDxfId="562"/>
    <tableColumn id="22" name="Amix6" dataDxfId="561"/>
    <tableColumn id="23" name="Qmix7" dataDxfId="560"/>
    <tableColumn id="24" name="Wmix7" dataDxfId="559"/>
    <tableColumn id="25" name="Amix7" dataDxfId="558"/>
    <tableColumn id="44" name="Qmix10" dataDxfId="557"/>
    <tableColumn id="45" name="Wmix10" dataDxfId="556"/>
    <tableColumn id="46" name="Amix80" dataDxfId="555"/>
    <tableColumn id="41" name="Qmix11" dataDxfId="554"/>
    <tableColumn id="42" name="Wmix11" dataDxfId="553"/>
    <tableColumn id="43" name="Amix77" dataDxfId="552"/>
    <tableColumn id="38" name="Qmix13" dataDxfId="551"/>
    <tableColumn id="39" name="Wmix12" dataDxfId="550"/>
    <tableColumn id="40" name="Amix74" dataDxfId="549"/>
    <tableColumn id="50" name="Qmix14" dataDxfId="548"/>
    <tableColumn id="51" name="Wmix13" dataDxfId="547"/>
    <tableColumn id="52" name="Amix744" dataDxfId="546"/>
    <tableColumn id="47" name="Qmix15" dataDxfId="545"/>
    <tableColumn id="48" name="Wmix14" dataDxfId="544"/>
    <tableColumn id="49" name="Amix762" dataDxfId="543"/>
    <tableColumn id="26" name="Q(Dust)" dataDxfId="542"/>
    <tableColumn id="27" name="W(Dust)" dataDxfId="541"/>
    <tableColumn id="28" name="A(Dust)" dataDxfId="540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id="6" name="Table577" displayName="Table577" ref="A3:AZ43" totalsRowShown="0" headerRowDxfId="539" tableBorderDxfId="538">
  <autoFilter ref="A3:AZ43"/>
  <tableColumns count="52">
    <tableColumn id="1" name="Wavelength" dataDxfId="537"/>
    <tableColumn id="2" name="Q(H20)" dataDxfId="536"/>
    <tableColumn id="3" name="W(H20)" dataDxfId="535"/>
    <tableColumn id="5" name="A(H20)" dataDxfId="534"/>
    <tableColumn id="35" name="Qmix" dataDxfId="533"/>
    <tableColumn id="36" name="Wmix" dataDxfId="532"/>
    <tableColumn id="37" name="Amix" dataDxfId="531"/>
    <tableColumn id="32" name="Qmix9" dataDxfId="530"/>
    <tableColumn id="33" name="Wmix9" dataDxfId="529"/>
    <tableColumn id="34" name="Amix9" dataDxfId="528"/>
    <tableColumn id="29" name="Qmix8" dataDxfId="527"/>
    <tableColumn id="30" name="Wmix8" dataDxfId="526"/>
    <tableColumn id="31" name="Amix8" dataDxfId="525"/>
    <tableColumn id="8" name="Qmix2" dataDxfId="524"/>
    <tableColumn id="9" name="Wmix2" dataDxfId="523"/>
    <tableColumn id="10" name="Amix2" dataDxfId="522"/>
    <tableColumn id="4" name="Qmix12" dataDxfId="521"/>
    <tableColumn id="6" name="Wmix1" dataDxfId="520"/>
    <tableColumn id="7" name="Amix1" dataDxfId="519"/>
    <tableColumn id="11" name="Qmix3" dataDxfId="518"/>
    <tableColumn id="12" name="Wmix3" dataDxfId="517"/>
    <tableColumn id="13" name="Amix3" dataDxfId="516"/>
    <tableColumn id="14" name="Qmix4" dataDxfId="515"/>
    <tableColumn id="15" name="Wmix4" dataDxfId="514"/>
    <tableColumn id="16" name="Amix4" dataDxfId="513"/>
    <tableColumn id="17" name="Qmix5" dataDxfId="512"/>
    <tableColumn id="18" name="Wmix5" dataDxfId="511"/>
    <tableColumn id="19" name="Amix5" dataDxfId="510"/>
    <tableColumn id="20" name="Qmix6" dataDxfId="509"/>
    <tableColumn id="21" name="Wmix6" dataDxfId="508"/>
    <tableColumn id="22" name="Amix6" dataDxfId="507"/>
    <tableColumn id="23" name="Qmix7" dataDxfId="506"/>
    <tableColumn id="24" name="Wmix7" dataDxfId="505"/>
    <tableColumn id="25" name="Amix7" dataDxfId="504"/>
    <tableColumn id="44" name="Qmix10" dataDxfId="503"/>
    <tableColumn id="45" name="Wmix10" dataDxfId="502"/>
    <tableColumn id="46" name="Amix80" dataDxfId="501"/>
    <tableColumn id="41" name="Qmix11" dataDxfId="500"/>
    <tableColumn id="42" name="Wmix11" dataDxfId="499"/>
    <tableColumn id="43" name="Amix77" dataDxfId="498"/>
    <tableColumn id="38" name="Qmix13" dataDxfId="497"/>
    <tableColumn id="39" name="Wmix12" dataDxfId="496"/>
    <tableColumn id="40" name="Amix74" dataDxfId="495"/>
    <tableColumn id="50" name="Qmix14" dataDxfId="494"/>
    <tableColumn id="51" name="Wmix13" dataDxfId="493"/>
    <tableColumn id="52" name="Amix744" dataDxfId="492"/>
    <tableColumn id="47" name="Qmix15" dataDxfId="491"/>
    <tableColumn id="48" name="Wmix14" dataDxfId="490"/>
    <tableColumn id="49" name="Amix762" dataDxfId="489"/>
    <tableColumn id="26" name="Q(Dust)" dataDxfId="488"/>
    <tableColumn id="27" name="W(Dust)" dataDxfId="487"/>
    <tableColumn id="28" name="A(Dust)" dataDxfId="486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7" name="Table57718" displayName="Table57718" ref="A53:AZ93" totalsRowShown="0" headerRowDxfId="485" tableBorderDxfId="484">
  <autoFilter ref="A53:AZ93"/>
  <tableColumns count="52">
    <tableColumn id="1" name="Wavelength" dataDxfId="483"/>
    <tableColumn id="2" name="Q(H20)" dataDxfId="482"/>
    <tableColumn id="3" name="W(H20)" dataDxfId="481"/>
    <tableColumn id="5" name="A(H20)" dataDxfId="480"/>
    <tableColumn id="35" name="Qmix" dataDxfId="479"/>
    <tableColumn id="36" name="Wmix" dataDxfId="478"/>
    <tableColumn id="37" name="Amix" dataDxfId="477"/>
    <tableColumn id="32" name="Qmix9" dataDxfId="476"/>
    <tableColumn id="33" name="Wmix9" dataDxfId="475"/>
    <tableColumn id="34" name="Amix9" dataDxfId="474"/>
    <tableColumn id="29" name="Qmix8" dataDxfId="473"/>
    <tableColumn id="30" name="Wmix8" dataDxfId="472"/>
    <tableColumn id="31" name="Amix8" dataDxfId="471"/>
    <tableColumn id="8" name="Qmix2" dataDxfId="470"/>
    <tableColumn id="9" name="Wmix2" dataDxfId="469"/>
    <tableColumn id="10" name="Amix2" dataDxfId="468"/>
    <tableColumn id="4" name="Qmix12" dataDxfId="467"/>
    <tableColumn id="6" name="Wmix1" dataDxfId="466"/>
    <tableColumn id="7" name="Amix1" dataDxfId="465"/>
    <tableColumn id="11" name="Qmix3" dataDxfId="464"/>
    <tableColumn id="12" name="Wmix3" dataDxfId="463"/>
    <tableColumn id="13" name="Amix3" dataDxfId="462"/>
    <tableColumn id="14" name="Qmix4" dataDxfId="461"/>
    <tableColumn id="15" name="Wmix4" dataDxfId="460"/>
    <tableColumn id="16" name="Amix4" dataDxfId="459"/>
    <tableColumn id="17" name="Qmix5" dataDxfId="458"/>
    <tableColumn id="18" name="Wmix5" dataDxfId="457"/>
    <tableColumn id="19" name="Amix5" dataDxfId="456"/>
    <tableColumn id="20" name="Qmix6" dataDxfId="455"/>
    <tableColumn id="21" name="Wmix6" dataDxfId="454"/>
    <tableColumn id="22" name="Amix6" dataDxfId="453"/>
    <tableColumn id="23" name="Qmix7" dataDxfId="452"/>
    <tableColumn id="24" name="Wmix7" dataDxfId="451"/>
    <tableColumn id="25" name="Amix7" dataDxfId="450"/>
    <tableColumn id="44" name="Qmix10" dataDxfId="449"/>
    <tableColumn id="45" name="Wmix10" dataDxfId="448"/>
    <tableColumn id="46" name="Amix80" dataDxfId="447"/>
    <tableColumn id="41" name="Qmix11" dataDxfId="446"/>
    <tableColumn id="42" name="Wmix11" dataDxfId="445"/>
    <tableColumn id="43" name="Amix77" dataDxfId="444"/>
    <tableColumn id="38" name="Qmix13" dataDxfId="443"/>
    <tableColumn id="39" name="Wmix12" dataDxfId="442"/>
    <tableColumn id="40" name="Amix74" dataDxfId="441"/>
    <tableColumn id="50" name="Qmix14" dataDxfId="440"/>
    <tableColumn id="51" name="Wmix13" dataDxfId="439"/>
    <tableColumn id="52" name="Amix744" dataDxfId="438"/>
    <tableColumn id="47" name="Qmix15" dataDxfId="437"/>
    <tableColumn id="48" name="Wmix14" dataDxfId="436"/>
    <tableColumn id="49" name="Amix762" dataDxfId="435"/>
    <tableColumn id="26" name="Q(Dust)" dataDxfId="434"/>
    <tableColumn id="27" name="W(Dust)" dataDxfId="433"/>
    <tableColumn id="28" name="A(Dust)" dataDxfId="432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id="7" name="Table5778" displayName="Table5778" ref="A3:AZ43" totalsRowShown="0" headerRowDxfId="431" tableBorderDxfId="430">
  <autoFilter ref="A3:AZ43"/>
  <tableColumns count="52">
    <tableColumn id="1" name="Wavelength" dataDxfId="429"/>
    <tableColumn id="2" name="Q(H20)" dataDxfId="428"/>
    <tableColumn id="3" name="W(H20)" dataDxfId="427"/>
    <tableColumn id="5" name="A(H20)" dataDxfId="426"/>
    <tableColumn id="35" name="Qmix" dataDxfId="425"/>
    <tableColumn id="36" name="Wmix" dataDxfId="424"/>
    <tableColumn id="37" name="Amix" dataDxfId="423"/>
    <tableColumn id="32" name="Qmix9" dataDxfId="422"/>
    <tableColumn id="33" name="Wmix9" dataDxfId="421"/>
    <tableColumn id="34" name="Amix9" dataDxfId="420"/>
    <tableColumn id="29" name="Qmix8" dataDxfId="419"/>
    <tableColumn id="30" name="Wmix8" dataDxfId="418"/>
    <tableColumn id="31" name="Amix8" dataDxfId="417"/>
    <tableColumn id="8" name="Qmix2" dataDxfId="416"/>
    <tableColumn id="9" name="Wmix2" dataDxfId="415"/>
    <tableColumn id="10" name="Amix2" dataDxfId="414"/>
    <tableColumn id="4" name="Qmix12" dataDxfId="413"/>
    <tableColumn id="6" name="Wmix1" dataDxfId="412"/>
    <tableColumn id="7" name="Amix1" dataDxfId="411"/>
    <tableColumn id="11" name="Qmix3" dataDxfId="410"/>
    <tableColumn id="12" name="Wmix3" dataDxfId="409"/>
    <tableColumn id="13" name="Amix3" dataDxfId="408"/>
    <tableColumn id="14" name="Qmix4" dataDxfId="407"/>
    <tableColumn id="15" name="Wmix4" dataDxfId="406"/>
    <tableColumn id="16" name="Amix4" dataDxfId="405"/>
    <tableColumn id="17" name="Qmix5" dataDxfId="404"/>
    <tableColumn id="18" name="Wmix5" dataDxfId="403"/>
    <tableColumn id="19" name="Amix5" dataDxfId="402"/>
    <tableColumn id="20" name="Qmix6" dataDxfId="401"/>
    <tableColumn id="21" name="Wmix6" dataDxfId="400"/>
    <tableColumn id="22" name="Amix6" dataDxfId="399"/>
    <tableColumn id="23" name="Qmix7" dataDxfId="398"/>
    <tableColumn id="24" name="Wmix7" dataDxfId="397"/>
    <tableColumn id="25" name="Amix7" dataDxfId="396"/>
    <tableColumn id="44" name="Qmix10" dataDxfId="395"/>
    <tableColumn id="45" name="Wmix10" dataDxfId="394"/>
    <tableColumn id="46" name="Amix80" dataDxfId="393"/>
    <tableColumn id="41" name="Qmix11" dataDxfId="392"/>
    <tableColumn id="42" name="Wmix11" dataDxfId="391"/>
    <tableColumn id="43" name="Amix77" dataDxfId="390"/>
    <tableColumn id="38" name="Qmix13" dataDxfId="389"/>
    <tableColumn id="39" name="Wmix12" dataDxfId="388"/>
    <tableColumn id="40" name="Amix74" dataDxfId="387"/>
    <tableColumn id="50" name="Qmix14" dataDxfId="386"/>
    <tableColumn id="51" name="Wmix13" dataDxfId="385"/>
    <tableColumn id="52" name="Amix744" dataDxfId="384"/>
    <tableColumn id="47" name="Qmix15" dataDxfId="383"/>
    <tableColumn id="48" name="Wmix14" dataDxfId="382"/>
    <tableColumn id="49" name="Amix762" dataDxfId="381"/>
    <tableColumn id="26" name="Q(Dust)" dataDxfId="380"/>
    <tableColumn id="27" name="W(Dust)" dataDxfId="379"/>
    <tableColumn id="28" name="A(Dust)" dataDxfId="378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id="18" name="Table577819" displayName="Table577819" ref="A53:AZ93" totalsRowShown="0" headerRowDxfId="377" tableBorderDxfId="376">
  <autoFilter ref="A53:AZ93"/>
  <tableColumns count="52">
    <tableColumn id="1" name="Wavelength" dataDxfId="375"/>
    <tableColumn id="2" name="Q(H20)" dataDxfId="374"/>
    <tableColumn id="3" name="W(H20)" dataDxfId="373"/>
    <tableColumn id="5" name="A(H20)" dataDxfId="372"/>
    <tableColumn id="35" name="Qmix" dataDxfId="371"/>
    <tableColumn id="36" name="Wmix" dataDxfId="370"/>
    <tableColumn id="37" name="Amix" dataDxfId="369"/>
    <tableColumn id="32" name="Qmix9" dataDxfId="368"/>
    <tableColumn id="33" name="Wmix9" dataDxfId="367"/>
    <tableColumn id="34" name="Amix9" dataDxfId="366"/>
    <tableColumn id="29" name="Qmix8" dataDxfId="365"/>
    <tableColumn id="30" name="Wmix8" dataDxfId="364"/>
    <tableColumn id="31" name="Amix8" dataDxfId="363"/>
    <tableColumn id="8" name="Qmix2" dataDxfId="362"/>
    <tableColumn id="9" name="Wmix2" dataDxfId="361"/>
    <tableColumn id="10" name="Amix2" dataDxfId="360"/>
    <tableColumn id="4" name="Qmix12" dataDxfId="359"/>
    <tableColumn id="6" name="Wmix1" dataDxfId="358"/>
    <tableColumn id="7" name="Amix1" dataDxfId="357"/>
    <tableColumn id="11" name="Qmix3" dataDxfId="356"/>
    <tableColumn id="12" name="Wmix3" dataDxfId="355"/>
    <tableColumn id="13" name="Amix3" dataDxfId="354"/>
    <tableColumn id="14" name="Qmix4" dataDxfId="353"/>
    <tableColumn id="15" name="Wmix4" dataDxfId="352"/>
    <tableColumn id="16" name="Amix4" dataDxfId="351"/>
    <tableColumn id="17" name="Qmix5" dataDxfId="350"/>
    <tableColumn id="18" name="Wmix5" dataDxfId="349"/>
    <tableColumn id="19" name="Amix5" dataDxfId="348"/>
    <tableColumn id="20" name="Qmix6" dataDxfId="347"/>
    <tableColumn id="21" name="Wmix6" dataDxfId="346"/>
    <tableColumn id="22" name="Amix6" dataDxfId="345"/>
    <tableColumn id="23" name="Qmix7" dataDxfId="344"/>
    <tableColumn id="24" name="Wmix7" dataDxfId="343"/>
    <tableColumn id="25" name="Amix7" dataDxfId="342"/>
    <tableColumn id="44" name="Qmix10" dataDxfId="341"/>
    <tableColumn id="45" name="Wmix10" dataDxfId="340"/>
    <tableColumn id="46" name="Amix80" dataDxfId="339"/>
    <tableColumn id="41" name="Qmix11" dataDxfId="338"/>
    <tableColumn id="42" name="Wmix11" dataDxfId="337"/>
    <tableColumn id="43" name="Amix77" dataDxfId="336"/>
    <tableColumn id="38" name="Qmix13" dataDxfId="335"/>
    <tableColumn id="39" name="Wmix12" dataDxfId="334"/>
    <tableColumn id="40" name="Amix74" dataDxfId="333"/>
    <tableColumn id="50" name="Qmix14" dataDxfId="332"/>
    <tableColumn id="51" name="Wmix13" dataDxfId="331"/>
    <tableColumn id="52" name="Amix744" dataDxfId="330"/>
    <tableColumn id="47" name="Qmix15" dataDxfId="329"/>
    <tableColumn id="48" name="Wmix14" dataDxfId="328"/>
    <tableColumn id="49" name="Amix762" dataDxfId="327"/>
    <tableColumn id="26" name="Q(Dust)" dataDxfId="326"/>
    <tableColumn id="27" name="W(Dust)" dataDxfId="325"/>
    <tableColumn id="28" name="A(Dust)" dataDxfId="324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id="8" name="Table5779" displayName="Table5779" ref="A3:AZ43" totalsRowShown="0" headerRowDxfId="323" tableBorderDxfId="322">
  <autoFilter ref="A3:AZ43"/>
  <tableColumns count="52">
    <tableColumn id="1" name="Wavelength" dataDxfId="321"/>
    <tableColumn id="2" name="Q(H20)" dataDxfId="320"/>
    <tableColumn id="3" name="W(H20)" dataDxfId="319"/>
    <tableColumn id="5" name="A(H20)" dataDxfId="318"/>
    <tableColumn id="35" name="Qmix" dataDxfId="317"/>
    <tableColumn id="36" name="Wmix" dataDxfId="316"/>
    <tableColumn id="37" name="Amix" dataDxfId="315"/>
    <tableColumn id="32" name="Qmix9" dataDxfId="314"/>
    <tableColumn id="33" name="Wmix9" dataDxfId="313"/>
    <tableColumn id="34" name="Amix9" dataDxfId="312"/>
    <tableColumn id="29" name="Qmix8" dataDxfId="311"/>
    <tableColumn id="30" name="Wmix8" dataDxfId="310"/>
    <tableColumn id="31" name="Amix8" dataDxfId="309"/>
    <tableColumn id="8" name="Qmix2" dataDxfId="308"/>
    <tableColumn id="9" name="Wmix2" dataDxfId="307"/>
    <tableColumn id="10" name="Amix2" dataDxfId="306"/>
    <tableColumn id="4" name="Qmix12" dataDxfId="305"/>
    <tableColumn id="6" name="Wmix1" dataDxfId="304"/>
    <tableColumn id="7" name="Amix1" dataDxfId="303"/>
    <tableColumn id="11" name="Qmix3" dataDxfId="302"/>
    <tableColumn id="12" name="Wmix3" dataDxfId="301"/>
    <tableColumn id="13" name="Amix3" dataDxfId="300"/>
    <tableColumn id="14" name="Qmix4" dataDxfId="299"/>
    <tableColumn id="15" name="Wmix4" dataDxfId="298"/>
    <tableColumn id="16" name="Amix4" dataDxfId="297"/>
    <tableColumn id="17" name="Qmix5" dataDxfId="296"/>
    <tableColumn id="18" name="Wmix5" dataDxfId="295"/>
    <tableColumn id="19" name="Amix5" dataDxfId="294"/>
    <tableColumn id="20" name="Qmix6" dataDxfId="293"/>
    <tableColumn id="21" name="Wmix6" dataDxfId="292"/>
    <tableColumn id="22" name="Amix6" dataDxfId="291"/>
    <tableColumn id="23" name="Qmix7" dataDxfId="290"/>
    <tableColumn id="24" name="Wmix7" dataDxfId="289"/>
    <tableColumn id="25" name="Amix7" dataDxfId="288"/>
    <tableColumn id="44" name="Qmix10" dataDxfId="287"/>
    <tableColumn id="45" name="Wmix10" dataDxfId="286"/>
    <tableColumn id="46" name="Amix80" dataDxfId="285"/>
    <tableColumn id="41" name="Qmix11" dataDxfId="284"/>
    <tableColumn id="42" name="Wmix11" dataDxfId="283"/>
    <tableColumn id="43" name="Amix77" dataDxfId="282"/>
    <tableColumn id="38" name="Qmix13" dataDxfId="281"/>
    <tableColumn id="39" name="Wmix12" dataDxfId="280"/>
    <tableColumn id="40" name="Amix74" dataDxfId="279"/>
    <tableColumn id="50" name="Qmix14" dataDxfId="278"/>
    <tableColumn id="51" name="Wmix13" dataDxfId="277"/>
    <tableColumn id="52" name="Amix744" dataDxfId="276"/>
    <tableColumn id="47" name="Qmix15" dataDxfId="275"/>
    <tableColumn id="48" name="Wmix14" dataDxfId="274"/>
    <tableColumn id="49" name="Amix762" dataDxfId="273"/>
    <tableColumn id="26" name="Q(Dust)" dataDxfId="272"/>
    <tableColumn id="27" name="W(Dust)" dataDxfId="271"/>
    <tableColumn id="28" name="A(Dust)" dataDxfId="270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id="19" name="Table577920" displayName="Table577920" ref="A53:AZ93" totalsRowShown="0" headerRowDxfId="269" tableBorderDxfId="268">
  <autoFilter ref="A53:AZ93"/>
  <tableColumns count="52">
    <tableColumn id="1" name="Wavelength" dataDxfId="267"/>
    <tableColumn id="2" name="Q(H20)" dataDxfId="266"/>
    <tableColumn id="3" name="W(H20)" dataDxfId="265"/>
    <tableColumn id="5" name="A(H20)" dataDxfId="264"/>
    <tableColumn id="35" name="Qmix" dataDxfId="263"/>
    <tableColumn id="36" name="Wmix" dataDxfId="262"/>
    <tableColumn id="37" name="Amix" dataDxfId="261"/>
    <tableColumn id="32" name="Qmix9" dataDxfId="260"/>
    <tableColumn id="33" name="Wmix9" dataDxfId="259"/>
    <tableColumn id="34" name="Amix9" dataDxfId="258"/>
    <tableColumn id="29" name="Qmix8" dataDxfId="257"/>
    <tableColumn id="30" name="Wmix8" dataDxfId="256"/>
    <tableColumn id="31" name="Amix8" dataDxfId="255"/>
    <tableColumn id="8" name="Qmix2" dataDxfId="254"/>
    <tableColumn id="9" name="Wmix2" dataDxfId="253"/>
    <tableColumn id="10" name="Amix2" dataDxfId="252"/>
    <tableColumn id="4" name="Qmix12" dataDxfId="251"/>
    <tableColumn id="6" name="Wmix1" dataDxfId="250"/>
    <tableColumn id="7" name="Amix1" dataDxfId="249"/>
    <tableColumn id="11" name="Qmix3" dataDxfId="248"/>
    <tableColumn id="12" name="Wmix3" dataDxfId="247"/>
    <tableColumn id="13" name="Amix3" dataDxfId="246"/>
    <tableColumn id="14" name="Qmix4" dataDxfId="245"/>
    <tableColumn id="15" name="Wmix4" dataDxfId="244"/>
    <tableColumn id="16" name="Amix4" dataDxfId="243"/>
    <tableColumn id="17" name="Qmix5" dataDxfId="242"/>
    <tableColumn id="18" name="Wmix5" dataDxfId="241"/>
    <tableColumn id="19" name="Amix5" dataDxfId="240"/>
    <tableColumn id="20" name="Qmix6" dataDxfId="239"/>
    <tableColumn id="21" name="Wmix6" dataDxfId="238"/>
    <tableColumn id="22" name="Amix6" dataDxfId="237"/>
    <tableColumn id="23" name="Qmix7" dataDxfId="236"/>
    <tableColumn id="24" name="Wmix7" dataDxfId="235"/>
    <tableColumn id="25" name="Amix7" dataDxfId="234"/>
    <tableColumn id="44" name="Qmix10" dataDxfId="233"/>
    <tableColumn id="45" name="Wmix10" dataDxfId="232"/>
    <tableColumn id="46" name="Amix80" dataDxfId="231"/>
    <tableColumn id="41" name="Qmix11" dataDxfId="230"/>
    <tableColumn id="42" name="Wmix11" dataDxfId="229"/>
    <tableColumn id="43" name="Amix77" dataDxfId="228"/>
    <tableColumn id="38" name="Qmix13" dataDxfId="227"/>
    <tableColumn id="39" name="Wmix12" dataDxfId="226"/>
    <tableColumn id="40" name="Amix74" dataDxfId="225"/>
    <tableColumn id="50" name="Qmix14" dataDxfId="224"/>
    <tableColumn id="51" name="Wmix13" dataDxfId="223"/>
    <tableColumn id="52" name="Amix744" dataDxfId="222"/>
    <tableColumn id="47" name="Qmix15" dataDxfId="221"/>
    <tableColumn id="48" name="Wmix14" dataDxfId="220"/>
    <tableColumn id="49" name="Amix762" dataDxfId="219"/>
    <tableColumn id="26" name="Q(Dust)" dataDxfId="218"/>
    <tableColumn id="27" name="W(Dust)" dataDxfId="217"/>
    <tableColumn id="28" name="A(Dust)" dataDxfId="216"/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id="9" name="Table577910" displayName="Table577910" ref="A3:AZ43" totalsRowShown="0" headerRowDxfId="215" tableBorderDxfId="214">
  <autoFilter ref="A3:AZ43"/>
  <tableColumns count="52">
    <tableColumn id="1" name="Wavelength" dataDxfId="213"/>
    <tableColumn id="2" name="Q(H20)" dataDxfId="212"/>
    <tableColumn id="3" name="W(H20)" dataDxfId="211"/>
    <tableColumn id="5" name="A(H20)" dataDxfId="210"/>
    <tableColumn id="35" name="Qmix" dataDxfId="209"/>
    <tableColumn id="36" name="Wmix" dataDxfId="208"/>
    <tableColumn id="37" name="Amix" dataDxfId="207"/>
    <tableColumn id="32" name="Qmix9" dataDxfId="206"/>
    <tableColumn id="33" name="Wmix9" dataDxfId="205"/>
    <tableColumn id="34" name="Amix9" dataDxfId="204"/>
    <tableColumn id="29" name="Qmix8" dataDxfId="203"/>
    <tableColumn id="30" name="Wmix8" dataDxfId="202"/>
    <tableColumn id="31" name="Amix8" dataDxfId="201"/>
    <tableColumn id="8" name="Qmix2" dataDxfId="200"/>
    <tableColumn id="9" name="Wmix2" dataDxfId="199"/>
    <tableColumn id="10" name="Amix2" dataDxfId="198"/>
    <tableColumn id="4" name="Qmix12" dataDxfId="197"/>
    <tableColumn id="6" name="Wmix1" dataDxfId="196"/>
    <tableColumn id="7" name="Amix1" dataDxfId="195"/>
    <tableColumn id="11" name="Qmix3" dataDxfId="194"/>
    <tableColumn id="12" name="Wmix3" dataDxfId="193"/>
    <tableColumn id="13" name="Amix3" dataDxfId="192"/>
    <tableColumn id="14" name="Qmix4" dataDxfId="191"/>
    <tableColumn id="15" name="Wmix4" dataDxfId="190"/>
    <tableColumn id="16" name="Amix4" dataDxfId="189"/>
    <tableColumn id="17" name="Qmix5" dataDxfId="188"/>
    <tableColumn id="18" name="Wmix5" dataDxfId="187"/>
    <tableColumn id="19" name="Amix5" dataDxfId="186"/>
    <tableColumn id="20" name="Qmix6" dataDxfId="185"/>
    <tableColumn id="21" name="Wmix6" dataDxfId="184"/>
    <tableColumn id="22" name="Amix6" dataDxfId="183"/>
    <tableColumn id="23" name="Qmix7" dataDxfId="182"/>
    <tableColumn id="24" name="Wmix7" dataDxfId="181"/>
    <tableColumn id="25" name="Amix7" dataDxfId="180"/>
    <tableColumn id="44" name="Qmix10" dataDxfId="179"/>
    <tableColumn id="45" name="Wmix10" dataDxfId="178"/>
    <tableColumn id="46" name="Amix80" dataDxfId="177"/>
    <tableColumn id="41" name="Qmix11" dataDxfId="176"/>
    <tableColumn id="42" name="Wmix11" dataDxfId="175"/>
    <tableColumn id="43" name="Amix77" dataDxfId="174"/>
    <tableColumn id="38" name="Qmix13" dataDxfId="173"/>
    <tableColumn id="39" name="Wmix12" dataDxfId="172"/>
    <tableColumn id="40" name="Amix74" dataDxfId="171"/>
    <tableColumn id="50" name="Qmix14" dataDxfId="170"/>
    <tableColumn id="51" name="Wmix13" dataDxfId="169"/>
    <tableColumn id="52" name="Amix744" dataDxfId="168"/>
    <tableColumn id="47" name="Qmix15" dataDxfId="167"/>
    <tableColumn id="48" name="Wmix14" dataDxfId="166"/>
    <tableColumn id="49" name="Amix762" dataDxfId="165"/>
    <tableColumn id="26" name="Q(Dust)" dataDxfId="164"/>
    <tableColumn id="27" name="W(Dust)" dataDxfId="163"/>
    <tableColumn id="28" name="A(Dust)" dataDxfId="162"/>
  </tableColumns>
  <tableStyleInfo name="TableStyleMedium4" showFirstColumn="0" showLastColumn="0" showRowStripes="1" showColumnStripes="0"/>
</table>
</file>

<file path=xl/tables/table18.xml><?xml version="1.0" encoding="utf-8"?>
<table xmlns="http://schemas.openxmlformats.org/spreadsheetml/2006/main" id="20" name="Table57791021" displayName="Table57791021" ref="A53:AZ93" totalsRowShown="0" headerRowDxfId="161" tableBorderDxfId="160">
  <autoFilter ref="A53:AZ93"/>
  <tableColumns count="52">
    <tableColumn id="1" name="Wavelength" dataDxfId="159"/>
    <tableColumn id="2" name="Q(H20)" dataDxfId="158"/>
    <tableColumn id="3" name="W(H20)" dataDxfId="157"/>
    <tableColumn id="5" name="A(H20)" dataDxfId="156"/>
    <tableColumn id="35" name="Qmix" dataDxfId="155"/>
    <tableColumn id="36" name="Wmix" dataDxfId="154"/>
    <tableColumn id="37" name="Amix" dataDxfId="153"/>
    <tableColumn id="32" name="Qmix9" dataDxfId="152"/>
    <tableColumn id="33" name="Wmix9" dataDxfId="151"/>
    <tableColumn id="34" name="Amix9" dataDxfId="150"/>
    <tableColumn id="29" name="Qmix8" dataDxfId="149"/>
    <tableColumn id="30" name="Wmix8" dataDxfId="148"/>
    <tableColumn id="31" name="Amix8" dataDxfId="147"/>
    <tableColumn id="8" name="Qmix2" dataDxfId="146"/>
    <tableColumn id="9" name="Wmix2" dataDxfId="145"/>
    <tableColumn id="10" name="Amix2" dataDxfId="144"/>
    <tableColumn id="4" name="Qmix12" dataDxfId="143"/>
    <tableColumn id="6" name="Wmix1" dataDxfId="142"/>
    <tableColumn id="7" name="Amix1" dataDxfId="141"/>
    <tableColumn id="11" name="Qmix3" dataDxfId="140"/>
    <tableColumn id="12" name="Wmix3" dataDxfId="139"/>
    <tableColumn id="13" name="Amix3" dataDxfId="138"/>
    <tableColumn id="14" name="Qmix4" dataDxfId="137"/>
    <tableColumn id="15" name="Wmix4" dataDxfId="136"/>
    <tableColumn id="16" name="Amix4" dataDxfId="135"/>
    <tableColumn id="17" name="Qmix5" dataDxfId="134"/>
    <tableColumn id="18" name="Wmix5" dataDxfId="133"/>
    <tableColumn id="19" name="Amix5" dataDxfId="132"/>
    <tableColumn id="20" name="Qmix6" dataDxfId="131"/>
    <tableColumn id="21" name="Wmix6" dataDxfId="130"/>
    <tableColumn id="22" name="Amix6" dataDxfId="129"/>
    <tableColumn id="23" name="Qmix7" dataDxfId="128"/>
    <tableColumn id="24" name="Wmix7" dataDxfId="127"/>
    <tableColumn id="25" name="Amix7" dataDxfId="126"/>
    <tableColumn id="44" name="Qmix10" dataDxfId="125"/>
    <tableColumn id="45" name="Wmix10" dataDxfId="124"/>
    <tableColumn id="46" name="Amix80" dataDxfId="123"/>
    <tableColumn id="41" name="Qmix11" dataDxfId="122"/>
    <tableColumn id="42" name="Wmix11" dataDxfId="121"/>
    <tableColumn id="43" name="Amix77" dataDxfId="120"/>
    <tableColumn id="38" name="Qmix13" dataDxfId="119"/>
    <tableColumn id="39" name="Wmix12" dataDxfId="118"/>
    <tableColumn id="40" name="Amix74" dataDxfId="117"/>
    <tableColumn id="50" name="Qmix14" dataDxfId="116"/>
    <tableColumn id="51" name="Wmix13" dataDxfId="115"/>
    <tableColumn id="52" name="Amix744" dataDxfId="114"/>
    <tableColumn id="47" name="Qmix15" dataDxfId="113"/>
    <tableColumn id="48" name="Wmix14" dataDxfId="112"/>
    <tableColumn id="49" name="Amix762" dataDxfId="111"/>
    <tableColumn id="26" name="Q(Dust)" dataDxfId="110"/>
    <tableColumn id="27" name="W(Dust)" dataDxfId="109"/>
    <tableColumn id="28" name="A(Dust)" dataDxfId="108"/>
  </tableColumns>
  <tableStyleInfo name="TableStyleMedium4" showFirstColumn="0" showLastColumn="0" showRowStripes="1" showColumnStripes="0"/>
</table>
</file>

<file path=xl/tables/table19.xml><?xml version="1.0" encoding="utf-8"?>
<table xmlns="http://schemas.openxmlformats.org/spreadsheetml/2006/main" id="10" name="Table577911" displayName="Table577911" ref="A3:AZ43" totalsRowShown="0" headerRowDxfId="107" tableBorderDxfId="106">
  <autoFilter ref="A3:AZ43"/>
  <tableColumns count="52">
    <tableColumn id="1" name="Wavelength" dataDxfId="105"/>
    <tableColumn id="2" name="Q(H20)" dataDxfId="104"/>
    <tableColumn id="3" name="W(H20)" dataDxfId="103"/>
    <tableColumn id="5" name="A(H20)" dataDxfId="102"/>
    <tableColumn id="35" name="Qmix" dataDxfId="101"/>
    <tableColumn id="36" name="Wmix" dataDxfId="100"/>
    <tableColumn id="37" name="Amix" dataDxfId="99"/>
    <tableColumn id="32" name="Qmix9" dataDxfId="98"/>
    <tableColumn id="33" name="Wmix9" dataDxfId="97"/>
    <tableColumn id="34" name="Amix9" dataDxfId="96"/>
    <tableColumn id="29" name="Qmix8" dataDxfId="95"/>
    <tableColumn id="30" name="Wmix8" dataDxfId="94"/>
    <tableColumn id="31" name="Amix8" dataDxfId="93"/>
    <tableColumn id="8" name="Qmix2" dataDxfId="92"/>
    <tableColumn id="9" name="Wmix2" dataDxfId="91"/>
    <tableColumn id="10" name="Amix2" dataDxfId="90"/>
    <tableColumn id="4" name="Qmix12" dataDxfId="89"/>
    <tableColumn id="6" name="Wmix1" dataDxfId="88"/>
    <tableColumn id="7" name="Amix1" dataDxfId="87"/>
    <tableColumn id="11" name="Qmix3" dataDxfId="86"/>
    <tableColumn id="12" name="Wmix3" dataDxfId="85"/>
    <tableColumn id="13" name="Amix3" dataDxfId="84"/>
    <tableColumn id="14" name="Qmix4" dataDxfId="83"/>
    <tableColumn id="15" name="Wmix4" dataDxfId="82"/>
    <tableColumn id="16" name="Amix4" dataDxfId="81"/>
    <tableColumn id="17" name="Qmix5" dataDxfId="80"/>
    <tableColumn id="18" name="Wmix5" dataDxfId="79"/>
    <tableColumn id="19" name="Amix5" dataDxfId="78"/>
    <tableColumn id="20" name="Qmix6" dataDxfId="77"/>
    <tableColumn id="21" name="Wmix6" dataDxfId="76"/>
    <tableColumn id="22" name="Amix6" dataDxfId="75"/>
    <tableColumn id="23" name="Qmix7" dataDxfId="74"/>
    <tableColumn id="24" name="Wmix7" dataDxfId="73"/>
    <tableColumn id="25" name="Amix7" dataDxfId="72"/>
    <tableColumn id="44" name="Qmix10" dataDxfId="71"/>
    <tableColumn id="45" name="Wmix10" dataDxfId="70"/>
    <tableColumn id="46" name="Amix80" dataDxfId="69"/>
    <tableColumn id="41" name="Qmix11" dataDxfId="68"/>
    <tableColumn id="42" name="Wmix11" dataDxfId="67"/>
    <tableColumn id="43" name="Amix77" dataDxfId="66"/>
    <tableColumn id="38" name="Qmix13" dataDxfId="65"/>
    <tableColumn id="39" name="Wmix12" dataDxfId="64"/>
    <tableColumn id="40" name="Amix74" dataDxfId="63"/>
    <tableColumn id="50" name="Qmix14" dataDxfId="62"/>
    <tableColumn id="51" name="Wmix13" dataDxfId="61"/>
    <tableColumn id="52" name="Amix744" dataDxfId="60"/>
    <tableColumn id="47" name="Qmix15" dataDxfId="59"/>
    <tableColumn id="48" name="Wmix14" dataDxfId="58"/>
    <tableColumn id="49" name="Amix762" dataDxfId="57"/>
    <tableColumn id="26" name="Q(Dust)" dataDxfId="56"/>
    <tableColumn id="27" name="W(Dust)" dataDxfId="55"/>
    <tableColumn id="28" name="A(Dust)" dataDxfId="5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6" name="Table5717" displayName="Table5717" ref="A53:AZ93" totalsRowShown="0" headerRowDxfId="1034" dataDxfId="1033" tableBorderDxfId="1032">
  <autoFilter ref="A53:AZ93"/>
  <tableColumns count="52">
    <tableColumn id="1" name="Wavelength" dataDxfId="1031"/>
    <tableColumn id="2" name="Q(H20)" dataDxfId="1030"/>
    <tableColumn id="3" name="W(H20)" dataDxfId="1029"/>
    <tableColumn id="5" name="A(H20)" dataDxfId="1028"/>
    <tableColumn id="35" name="Qmix" dataDxfId="1027"/>
    <tableColumn id="36" name="Wmix" dataDxfId="1026"/>
    <tableColumn id="37" name="Amix" dataDxfId="1025"/>
    <tableColumn id="32" name="Qmix9" dataDxfId="1024"/>
    <tableColumn id="33" name="Wmix9" dataDxfId="1023"/>
    <tableColumn id="34" name="Amix9" dataDxfId="1022"/>
    <tableColumn id="29" name="Qmix8" dataDxfId="1021"/>
    <tableColumn id="30" name="Wmix8" dataDxfId="1020"/>
    <tableColumn id="31" name="Amix8" dataDxfId="1019"/>
    <tableColumn id="8" name="Qmix2" dataDxfId="1018"/>
    <tableColumn id="9" name="Wmix2" dataDxfId="1017"/>
    <tableColumn id="10" name="Amix2" dataDxfId="1016"/>
    <tableColumn id="4" name="Qmix12" dataDxfId="1015"/>
    <tableColumn id="6" name="Wmix1" dataDxfId="1014"/>
    <tableColumn id="7" name="Amix1" dataDxfId="1013"/>
    <tableColumn id="11" name="Qmix3" dataDxfId="1012"/>
    <tableColumn id="12" name="Wmix3" dataDxfId="1011"/>
    <tableColumn id="13" name="Amix3" dataDxfId="1010"/>
    <tableColumn id="14" name="Qmix4" dataDxfId="1009"/>
    <tableColumn id="15" name="Wmix4" dataDxfId="1008"/>
    <tableColumn id="16" name="Amix4" dataDxfId="1007"/>
    <tableColumn id="17" name="Qmix5" dataDxfId="1006"/>
    <tableColumn id="18" name="Wmix5" dataDxfId="1005"/>
    <tableColumn id="19" name="Amix5" dataDxfId="1004"/>
    <tableColumn id="20" name="Qmix6" dataDxfId="1003"/>
    <tableColumn id="21" name="Wmix6" dataDxfId="1002"/>
    <tableColumn id="22" name="Amix6" dataDxfId="1001"/>
    <tableColumn id="23" name="Qmix7" dataDxfId="1000"/>
    <tableColumn id="24" name="Wmix7" dataDxfId="999"/>
    <tableColumn id="25" name="Amix7" dataDxfId="998"/>
    <tableColumn id="44" name="Qmix10" dataDxfId="997"/>
    <tableColumn id="45" name="Wmix10" dataDxfId="996"/>
    <tableColumn id="46" name="Amix80" dataDxfId="995"/>
    <tableColumn id="41" name="Qmix11" dataDxfId="994"/>
    <tableColumn id="42" name="Wmix11" dataDxfId="993"/>
    <tableColumn id="43" name="Amix77" dataDxfId="992"/>
    <tableColumn id="38" name="Qmix13" dataDxfId="991"/>
    <tableColumn id="39" name="Wmix12" dataDxfId="990"/>
    <tableColumn id="40" name="Amix74" dataDxfId="989"/>
    <tableColumn id="50" name="Qmix14" dataDxfId="988"/>
    <tableColumn id="51" name="Wmix13" dataDxfId="987"/>
    <tableColumn id="52" name="Amix744" dataDxfId="986"/>
    <tableColumn id="47" name="Qmix15" dataDxfId="985"/>
    <tableColumn id="48" name="Wmix14" dataDxfId="984"/>
    <tableColumn id="49" name="Amix762" dataDxfId="983"/>
    <tableColumn id="26" name="Q(Dust)" dataDxfId="982"/>
    <tableColumn id="27" name="W(Dust)" dataDxfId="981"/>
    <tableColumn id="28" name="A(Dust)" dataDxfId="980"/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21" name="Table57791122" displayName="Table57791122" ref="A53:AZ93" totalsRowShown="0" headerRowDxfId="53" tableBorderDxfId="52">
  <autoFilter ref="A53:AZ93"/>
  <tableColumns count="52">
    <tableColumn id="1" name="Wavelength" dataDxfId="51"/>
    <tableColumn id="2" name="Q(H20)" dataDxfId="50"/>
    <tableColumn id="3" name="W(H20)" dataDxfId="49"/>
    <tableColumn id="5" name="A(H20)" dataDxfId="48"/>
    <tableColumn id="35" name="Qmix" dataDxfId="47"/>
    <tableColumn id="36" name="Wmix" dataDxfId="46"/>
    <tableColumn id="37" name="Amix" dataDxfId="45"/>
    <tableColumn id="32" name="Qmix9" dataDxfId="44"/>
    <tableColumn id="33" name="Wmix9" dataDxfId="43"/>
    <tableColumn id="34" name="Amix9" dataDxfId="42"/>
    <tableColumn id="29" name="Qmix8" dataDxfId="41"/>
    <tableColumn id="30" name="Wmix8" dataDxfId="40"/>
    <tableColumn id="31" name="Amix8" dataDxfId="39"/>
    <tableColumn id="8" name="Qmix2" dataDxfId="38"/>
    <tableColumn id="9" name="Wmix2" dataDxfId="37"/>
    <tableColumn id="10" name="Amix2" dataDxfId="36"/>
    <tableColumn id="4" name="Qmix12" dataDxfId="35"/>
    <tableColumn id="6" name="Wmix1" dataDxfId="34"/>
    <tableColumn id="7" name="Amix1" dataDxfId="33"/>
    <tableColumn id="11" name="Qmix3" dataDxfId="32"/>
    <tableColumn id="12" name="Wmix3" dataDxfId="31"/>
    <tableColumn id="13" name="Amix3" dataDxfId="30"/>
    <tableColumn id="14" name="Qmix4" dataDxfId="29"/>
    <tableColumn id="15" name="Wmix4" dataDxfId="28"/>
    <tableColumn id="16" name="Amix4" dataDxfId="27"/>
    <tableColumn id="17" name="Qmix5" dataDxfId="26"/>
    <tableColumn id="18" name="Wmix5" dataDxfId="25"/>
    <tableColumn id="19" name="Amix5" dataDxfId="24"/>
    <tableColumn id="20" name="Qmix6" dataDxfId="23"/>
    <tableColumn id="21" name="Wmix6" dataDxfId="22"/>
    <tableColumn id="22" name="Amix6" dataDxfId="21"/>
    <tableColumn id="23" name="Qmix7" dataDxfId="20"/>
    <tableColumn id="24" name="Wmix7" dataDxfId="19"/>
    <tableColumn id="25" name="Amix7" dataDxfId="18"/>
    <tableColumn id="44" name="Qmix10" dataDxfId="17"/>
    <tableColumn id="45" name="Wmix10" dataDxfId="16"/>
    <tableColumn id="46" name="Amix80" dataDxfId="15"/>
    <tableColumn id="41" name="Qmix11" dataDxfId="14"/>
    <tableColumn id="42" name="Wmix11" dataDxfId="13"/>
    <tableColumn id="43" name="Amix77" dataDxfId="12"/>
    <tableColumn id="38" name="Qmix13" dataDxfId="11"/>
    <tableColumn id="39" name="Wmix12" dataDxfId="10"/>
    <tableColumn id="40" name="Amix74" dataDxfId="9"/>
    <tableColumn id="50" name="Qmix14" dataDxfId="8"/>
    <tableColumn id="51" name="Wmix13" dataDxfId="7"/>
    <tableColumn id="52" name="Amix744" dataDxfId="6"/>
    <tableColumn id="47" name="Qmix15" dataDxfId="5"/>
    <tableColumn id="48" name="Wmix14" dataDxfId="4"/>
    <tableColumn id="49" name="Amix762" dataDxfId="3"/>
    <tableColumn id="26" name="Q(Dust)" dataDxfId="2"/>
    <tableColumn id="27" name="W(Dust)" dataDxfId="1"/>
    <tableColumn id="28" name="A(Dust)" dataDxfId="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2" name="Table573" displayName="Table573" ref="A3:AZ43" totalsRowShown="0" headerRowDxfId="979" dataDxfId="978" tableBorderDxfId="977">
  <autoFilter ref="A3:AZ43"/>
  <tableColumns count="52">
    <tableColumn id="1" name="Wavelength" dataDxfId="976"/>
    <tableColumn id="2" name="Q(H20)" dataDxfId="975"/>
    <tableColumn id="3" name="W(H20)" dataDxfId="974"/>
    <tableColumn id="5" name="A(H20)" dataDxfId="973"/>
    <tableColumn id="35" name="Qmix" dataDxfId="972"/>
    <tableColumn id="36" name="Wmix" dataDxfId="971"/>
    <tableColumn id="37" name="Amix" dataDxfId="970"/>
    <tableColumn id="32" name="Qmix9" dataDxfId="969"/>
    <tableColumn id="33" name="Wmix9" dataDxfId="968"/>
    <tableColumn id="34" name="Amix9" dataDxfId="967"/>
    <tableColumn id="29" name="Qmix8" dataDxfId="966"/>
    <tableColumn id="30" name="Wmix8" dataDxfId="965"/>
    <tableColumn id="31" name="Amix8" dataDxfId="964"/>
    <tableColumn id="8" name="Qmix2" dataDxfId="963"/>
    <tableColumn id="9" name="Wmix2" dataDxfId="962"/>
    <tableColumn id="10" name="Amix2" dataDxfId="961"/>
    <tableColumn id="4" name="Qmix12" dataDxfId="960"/>
    <tableColumn id="6" name="Wmix1" dataDxfId="959"/>
    <tableColumn id="7" name="Amix1" dataDxfId="958"/>
    <tableColumn id="11" name="Qmix3" dataDxfId="957"/>
    <tableColumn id="12" name="Wmix3" dataDxfId="956"/>
    <tableColumn id="13" name="Amix3" dataDxfId="955"/>
    <tableColumn id="14" name="Qmix4" dataDxfId="954"/>
    <tableColumn id="15" name="Wmix4" dataDxfId="953"/>
    <tableColumn id="16" name="Amix4" dataDxfId="952"/>
    <tableColumn id="17" name="Qmix5" dataDxfId="951"/>
    <tableColumn id="18" name="Wmix5" dataDxfId="950"/>
    <tableColumn id="19" name="Amix5" dataDxfId="949"/>
    <tableColumn id="20" name="Qmix6" dataDxfId="948"/>
    <tableColumn id="21" name="Wmix6" dataDxfId="947"/>
    <tableColumn id="22" name="Amix6" dataDxfId="946"/>
    <tableColumn id="23" name="Qmix7" dataDxfId="945"/>
    <tableColumn id="24" name="Wmix7" dataDxfId="944"/>
    <tableColumn id="25" name="Amix7" dataDxfId="943"/>
    <tableColumn id="44" name="Qmix10" dataDxfId="942"/>
    <tableColumn id="45" name="Wmix10" dataDxfId="941"/>
    <tableColumn id="46" name="Amix80" dataDxfId="940"/>
    <tableColumn id="41" name="Qmix11" dataDxfId="939"/>
    <tableColumn id="42" name="Wmix11" dataDxfId="938"/>
    <tableColumn id="43" name="Amix77" dataDxfId="937"/>
    <tableColumn id="38" name="Qmix13" dataDxfId="936"/>
    <tableColumn id="39" name="Wmix12" dataDxfId="935"/>
    <tableColumn id="40" name="Amix74" dataDxfId="934"/>
    <tableColumn id="50" name="Qmix14" dataDxfId="933"/>
    <tableColumn id="51" name="Wmix13" dataDxfId="932"/>
    <tableColumn id="52" name="Amix744" dataDxfId="931"/>
    <tableColumn id="47" name="Qmix15" dataDxfId="930"/>
    <tableColumn id="48" name="Wmix14" dataDxfId="929"/>
    <tableColumn id="49" name="Amix762" dataDxfId="928"/>
    <tableColumn id="26" name="Q(Dust)" dataDxfId="927"/>
    <tableColumn id="27" name="W(Dust)" dataDxfId="926"/>
    <tableColumn id="28" name="A(Dust)" dataDxfId="925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2" name="Table57313" displayName="Table57313" ref="A53:AZ93" totalsRowShown="0" headerRowDxfId="924" dataDxfId="923" tableBorderDxfId="922">
  <autoFilter ref="A53:AZ93"/>
  <tableColumns count="52">
    <tableColumn id="1" name="Wavelength" dataDxfId="921"/>
    <tableColumn id="2" name="Q(H20)" dataDxfId="920"/>
    <tableColumn id="3" name="W(H20)" dataDxfId="919"/>
    <tableColumn id="5" name="A(H20)" dataDxfId="918"/>
    <tableColumn id="35" name="Qmix" dataDxfId="917"/>
    <tableColumn id="36" name="Wmix" dataDxfId="916"/>
    <tableColumn id="37" name="Amix" dataDxfId="915"/>
    <tableColumn id="32" name="Qmix9" dataDxfId="914"/>
    <tableColumn id="33" name="Wmix9" dataDxfId="913"/>
    <tableColumn id="34" name="Amix9" dataDxfId="912"/>
    <tableColumn id="29" name="Qmix8" dataDxfId="911"/>
    <tableColumn id="30" name="Wmix8" dataDxfId="910"/>
    <tableColumn id="31" name="Amix8" dataDxfId="909"/>
    <tableColumn id="8" name="Qmix2" dataDxfId="908"/>
    <tableColumn id="9" name="Wmix2" dataDxfId="907"/>
    <tableColumn id="10" name="Amix2" dataDxfId="906"/>
    <tableColumn id="4" name="Qmix12" dataDxfId="905"/>
    <tableColumn id="6" name="Wmix1" dataDxfId="904"/>
    <tableColumn id="7" name="Amix1" dataDxfId="903"/>
    <tableColumn id="11" name="Qmix3" dataDxfId="902"/>
    <tableColumn id="12" name="Wmix3" dataDxfId="901"/>
    <tableColumn id="13" name="Amix3" dataDxfId="900"/>
    <tableColumn id="14" name="Qmix4" dataDxfId="899"/>
    <tableColumn id="15" name="Wmix4" dataDxfId="898"/>
    <tableColumn id="16" name="Amix4" dataDxfId="897"/>
    <tableColumn id="17" name="Qmix5" dataDxfId="896"/>
    <tableColumn id="18" name="Wmix5" dataDxfId="895"/>
    <tableColumn id="19" name="Amix5" dataDxfId="894"/>
    <tableColumn id="20" name="Qmix6" dataDxfId="893"/>
    <tableColumn id="21" name="Wmix6" dataDxfId="892"/>
    <tableColumn id="22" name="Amix6" dataDxfId="891"/>
    <tableColumn id="23" name="Qmix7" dataDxfId="890"/>
    <tableColumn id="24" name="Wmix7" dataDxfId="889"/>
    <tableColumn id="25" name="Amix7" dataDxfId="888"/>
    <tableColumn id="44" name="Qmix10" dataDxfId="887"/>
    <tableColumn id="45" name="Wmix10" dataDxfId="886"/>
    <tableColumn id="46" name="Amix80" dataDxfId="885"/>
    <tableColumn id="41" name="Qmix11" dataDxfId="884"/>
    <tableColumn id="42" name="Wmix11" dataDxfId="883"/>
    <tableColumn id="43" name="Amix77" dataDxfId="882"/>
    <tableColumn id="38" name="Qmix13" dataDxfId="881"/>
    <tableColumn id="39" name="Wmix12" dataDxfId="880"/>
    <tableColumn id="40" name="Amix74" dataDxfId="879"/>
    <tableColumn id="50" name="Qmix14" dataDxfId="878"/>
    <tableColumn id="51" name="Wmix13" dataDxfId="877"/>
    <tableColumn id="52" name="Amix744" dataDxfId="876"/>
    <tableColumn id="47" name="Qmix15" dataDxfId="875"/>
    <tableColumn id="48" name="Wmix14" dataDxfId="874"/>
    <tableColumn id="49" name="Amix762" dataDxfId="873"/>
    <tableColumn id="26" name="Q(Dust)" dataDxfId="872"/>
    <tableColumn id="27" name="W(Dust)" dataDxfId="871"/>
    <tableColumn id="28" name="A(Dust)" dataDxfId="87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3" name="Table574" displayName="Table574" ref="A3:AZ43" totalsRowShown="0" headerRowDxfId="869" dataDxfId="868" tableBorderDxfId="867">
  <autoFilter ref="A3:AZ43"/>
  <tableColumns count="52">
    <tableColumn id="1" name="Wavelength" dataDxfId="866"/>
    <tableColumn id="2" name="Q(H20)" dataDxfId="865"/>
    <tableColumn id="3" name="W(H20)" dataDxfId="864"/>
    <tableColumn id="5" name="A(H20)" dataDxfId="863"/>
    <tableColumn id="35" name="Qmix" dataDxfId="862"/>
    <tableColumn id="36" name="Wmix" dataDxfId="861"/>
    <tableColumn id="37" name="Amix" dataDxfId="860"/>
    <tableColumn id="32" name="Qmix9" dataDxfId="859"/>
    <tableColumn id="33" name="Wmix9" dataDxfId="858"/>
    <tableColumn id="34" name="Amix9" dataDxfId="857"/>
    <tableColumn id="29" name="Qmix8" dataDxfId="856"/>
    <tableColumn id="30" name="Wmix8" dataDxfId="855"/>
    <tableColumn id="31" name="Amix8" dataDxfId="854"/>
    <tableColumn id="8" name="Qmix2" dataDxfId="853"/>
    <tableColumn id="9" name="Wmix2" dataDxfId="852"/>
    <tableColumn id="10" name="Amix2" dataDxfId="851"/>
    <tableColumn id="4" name="Qmix12" dataDxfId="850"/>
    <tableColumn id="6" name="Wmix1" dataDxfId="849"/>
    <tableColumn id="7" name="Amix1" dataDxfId="848"/>
    <tableColumn id="11" name="Qmix3" dataDxfId="847"/>
    <tableColumn id="12" name="Wmix3" dataDxfId="846"/>
    <tableColumn id="13" name="Amix3" dataDxfId="845"/>
    <tableColumn id="14" name="Qmix4" dataDxfId="844"/>
    <tableColumn id="15" name="Wmix4" dataDxfId="843"/>
    <tableColumn id="16" name="Amix4" dataDxfId="842"/>
    <tableColumn id="17" name="Qmix5" dataDxfId="841"/>
    <tableColumn id="18" name="Wmix5" dataDxfId="840"/>
    <tableColumn id="19" name="Amix5" dataDxfId="839"/>
    <tableColumn id="20" name="Qmix6" dataDxfId="838"/>
    <tableColumn id="21" name="Wmix6" dataDxfId="837"/>
    <tableColumn id="22" name="Amix6" dataDxfId="836"/>
    <tableColumn id="23" name="Qmix7" dataDxfId="835"/>
    <tableColumn id="24" name="Wmix7" dataDxfId="834"/>
    <tableColumn id="25" name="Amix7" dataDxfId="833"/>
    <tableColumn id="44" name="Qmix10" dataDxfId="832"/>
    <tableColumn id="45" name="Wmix10" dataDxfId="831"/>
    <tableColumn id="46" name="Amix80" dataDxfId="830"/>
    <tableColumn id="41" name="Qmix11" dataDxfId="829"/>
    <tableColumn id="42" name="Wmix11" dataDxfId="828"/>
    <tableColumn id="43" name="Amix77" dataDxfId="827"/>
    <tableColumn id="38" name="Qmix13" dataDxfId="826"/>
    <tableColumn id="39" name="Wmix12" dataDxfId="825"/>
    <tableColumn id="40" name="Amix74" dataDxfId="824"/>
    <tableColumn id="50" name="Qmix14" dataDxfId="823"/>
    <tableColumn id="51" name="Wmix13" dataDxfId="822"/>
    <tableColumn id="52" name="Amix744" dataDxfId="821"/>
    <tableColumn id="47" name="Qmix15" dataDxfId="820"/>
    <tableColumn id="48" name="Wmix14" dataDxfId="819"/>
    <tableColumn id="49" name="Amix762" dataDxfId="818"/>
    <tableColumn id="26" name="Q(Dust)" dataDxfId="817"/>
    <tableColumn id="27" name="W(Dust)" dataDxfId="816"/>
    <tableColumn id="28" name="A(Dust)" dataDxfId="815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13" name="Table57414" displayName="Table57414" ref="A53:AZ93" totalsRowShown="0" headerRowDxfId="814" dataDxfId="813" tableBorderDxfId="812">
  <autoFilter ref="A53:AZ93"/>
  <tableColumns count="52">
    <tableColumn id="1" name="Wavelength" dataDxfId="811"/>
    <tableColumn id="2" name="Q(H20)" dataDxfId="810"/>
    <tableColumn id="3" name="W(H20)" dataDxfId="809"/>
    <tableColumn id="5" name="A(H20)" dataDxfId="808"/>
    <tableColumn id="35" name="Qmix" dataDxfId="807"/>
    <tableColumn id="36" name="Wmix" dataDxfId="806"/>
    <tableColumn id="37" name="Amix" dataDxfId="805"/>
    <tableColumn id="32" name="Qmix9" dataDxfId="804"/>
    <tableColumn id="33" name="Wmix9" dataDxfId="803"/>
    <tableColumn id="34" name="Amix9" dataDxfId="802"/>
    <tableColumn id="29" name="Qmix8" dataDxfId="801"/>
    <tableColumn id="30" name="Wmix8" dataDxfId="800"/>
    <tableColumn id="31" name="Amix8" dataDxfId="799"/>
    <tableColumn id="8" name="Qmix2" dataDxfId="798"/>
    <tableColumn id="9" name="Wmix2" dataDxfId="797"/>
    <tableColumn id="10" name="Amix2" dataDxfId="796"/>
    <tableColumn id="4" name="Qmix12" dataDxfId="795"/>
    <tableColumn id="6" name="Wmix1" dataDxfId="794"/>
    <tableColumn id="7" name="Amix1" dataDxfId="793"/>
    <tableColumn id="11" name="Qmix3" dataDxfId="792"/>
    <tableColumn id="12" name="Wmix3" dataDxfId="791"/>
    <tableColumn id="13" name="Amix3" dataDxfId="790"/>
    <tableColumn id="14" name="Qmix4" dataDxfId="789"/>
    <tableColumn id="15" name="Wmix4" dataDxfId="788"/>
    <tableColumn id="16" name="Amix4" dataDxfId="787"/>
    <tableColumn id="17" name="Qmix5" dataDxfId="786"/>
    <tableColumn id="18" name="Wmix5" dataDxfId="785"/>
    <tableColumn id="19" name="Amix5" dataDxfId="784"/>
    <tableColumn id="20" name="Qmix6" dataDxfId="783"/>
    <tableColumn id="21" name="Wmix6" dataDxfId="782"/>
    <tableColumn id="22" name="Amix6" dataDxfId="781"/>
    <tableColumn id="23" name="Qmix7" dataDxfId="780"/>
    <tableColumn id="24" name="Wmix7" dataDxfId="779"/>
    <tableColumn id="25" name="Amix7" dataDxfId="778"/>
    <tableColumn id="44" name="Qmix10" dataDxfId="777"/>
    <tableColumn id="45" name="Wmix10" dataDxfId="776"/>
    <tableColumn id="46" name="Amix80" dataDxfId="775"/>
    <tableColumn id="41" name="Qmix11" dataDxfId="774"/>
    <tableColumn id="42" name="Wmix11" dataDxfId="773"/>
    <tableColumn id="43" name="Amix77" dataDxfId="772"/>
    <tableColumn id="38" name="Qmix13" dataDxfId="771"/>
    <tableColumn id="39" name="Wmix12" dataDxfId="770"/>
    <tableColumn id="40" name="Amix74" dataDxfId="769"/>
    <tableColumn id="50" name="Qmix14" dataDxfId="768"/>
    <tableColumn id="51" name="Wmix13" dataDxfId="767"/>
    <tableColumn id="52" name="Amix744" dataDxfId="766"/>
    <tableColumn id="47" name="Qmix15" dataDxfId="765"/>
    <tableColumn id="48" name="Wmix14" dataDxfId="764"/>
    <tableColumn id="49" name="Amix762" dataDxfId="763"/>
    <tableColumn id="26" name="Q(Dust)" dataDxfId="762"/>
    <tableColumn id="27" name="W(Dust)" dataDxfId="761"/>
    <tableColumn id="28" name="A(Dust)" dataDxfId="760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4" name="Table575" displayName="Table575" ref="A3:AZ43" totalsRowShown="0" headerRowDxfId="759" dataDxfId="758" tableBorderDxfId="757">
  <autoFilter ref="A3:AZ43"/>
  <tableColumns count="52">
    <tableColumn id="1" name="Wavelength" dataDxfId="756"/>
    <tableColumn id="2" name="Q(H20)" dataDxfId="755"/>
    <tableColumn id="3" name="W(H20)" dataDxfId="754"/>
    <tableColumn id="5" name="A(H20)" dataDxfId="753"/>
    <tableColumn id="35" name="Qmix" dataDxfId="752"/>
    <tableColumn id="36" name="Wmix" dataDxfId="751"/>
    <tableColumn id="37" name="Amix" dataDxfId="750"/>
    <tableColumn id="32" name="Qmix9" dataDxfId="749"/>
    <tableColumn id="33" name="Wmix9" dataDxfId="748"/>
    <tableColumn id="34" name="Amix9" dataDxfId="747"/>
    <tableColumn id="29" name="Qmix8" dataDxfId="746"/>
    <tableColumn id="30" name="Wmix8" dataDxfId="745"/>
    <tableColumn id="31" name="Amix8" dataDxfId="744"/>
    <tableColumn id="8" name="Qmix2" dataDxfId="743"/>
    <tableColumn id="9" name="Wmix2" dataDxfId="742"/>
    <tableColumn id="10" name="Amix2" dataDxfId="741"/>
    <tableColumn id="4" name="Qmix12" dataDxfId="740"/>
    <tableColumn id="6" name="Wmix1" dataDxfId="739"/>
    <tableColumn id="7" name="Amix1" dataDxfId="738"/>
    <tableColumn id="11" name="Qmix3" dataDxfId="737"/>
    <tableColumn id="12" name="Wmix3" dataDxfId="736"/>
    <tableColumn id="13" name="Amix3" dataDxfId="735"/>
    <tableColumn id="14" name="Qmix4" dataDxfId="734"/>
    <tableColumn id="15" name="Wmix4" dataDxfId="733"/>
    <tableColumn id="16" name="Amix4" dataDxfId="732"/>
    <tableColumn id="17" name="Qmix5" dataDxfId="731"/>
    <tableColumn id="18" name="Wmix5" dataDxfId="730"/>
    <tableColumn id="19" name="Amix5" dataDxfId="729"/>
    <tableColumn id="20" name="Qmix6" dataDxfId="728"/>
    <tableColumn id="21" name="Wmix6" dataDxfId="727"/>
    <tableColumn id="22" name="Amix6" dataDxfId="726"/>
    <tableColumn id="23" name="Qmix7" dataDxfId="725"/>
    <tableColumn id="24" name="Wmix7" dataDxfId="724"/>
    <tableColumn id="25" name="Amix7" dataDxfId="723"/>
    <tableColumn id="44" name="Qmix10" dataDxfId="722"/>
    <tableColumn id="45" name="Wmix10" dataDxfId="721"/>
    <tableColumn id="46" name="Amix80" dataDxfId="720"/>
    <tableColumn id="41" name="Qmix11" dataDxfId="719"/>
    <tableColumn id="42" name="Wmix11" dataDxfId="718"/>
    <tableColumn id="43" name="Amix77" dataDxfId="717"/>
    <tableColumn id="38" name="Qmix13" dataDxfId="716"/>
    <tableColumn id="39" name="Wmix12" dataDxfId="715"/>
    <tableColumn id="40" name="Amix74" dataDxfId="714"/>
    <tableColumn id="50" name="Qmix14" dataDxfId="713"/>
    <tableColumn id="51" name="Wmix13" dataDxfId="712"/>
    <tableColumn id="52" name="Amix744" dataDxfId="711"/>
    <tableColumn id="47" name="Qmix15" dataDxfId="710"/>
    <tableColumn id="48" name="Wmix14" dataDxfId="709"/>
    <tableColumn id="49" name="Amix762" dataDxfId="708"/>
    <tableColumn id="26" name="Q(Dust)" dataDxfId="707"/>
    <tableColumn id="27" name="W(Dust)" dataDxfId="706"/>
    <tableColumn id="28" name="A(Dust)" dataDxfId="705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id="14" name="Table57515" displayName="Table57515" ref="A53:AZ93" totalsRowShown="0" headerRowDxfId="704" dataDxfId="703" tableBorderDxfId="702">
  <autoFilter ref="A53:AZ93"/>
  <tableColumns count="52">
    <tableColumn id="1" name="Wavelength" dataDxfId="701"/>
    <tableColumn id="2" name="Q(H20)" dataDxfId="700"/>
    <tableColumn id="3" name="W(H20)" dataDxfId="699"/>
    <tableColumn id="5" name="A(H20)" dataDxfId="698"/>
    <tableColumn id="35" name="Qmix" dataDxfId="697"/>
    <tableColumn id="36" name="Wmix" dataDxfId="696"/>
    <tableColumn id="37" name="Amix" dataDxfId="695"/>
    <tableColumn id="32" name="Qmix9" dataDxfId="694"/>
    <tableColumn id="33" name="Wmix9" dataDxfId="693"/>
    <tableColumn id="34" name="Amix9" dataDxfId="692"/>
    <tableColumn id="29" name="Qmix8" dataDxfId="691"/>
    <tableColumn id="30" name="Wmix8" dataDxfId="690"/>
    <tableColumn id="31" name="Amix8" dataDxfId="689"/>
    <tableColumn id="8" name="Qmix2" dataDxfId="688"/>
    <tableColumn id="9" name="Wmix2" dataDxfId="687"/>
    <tableColumn id="10" name="Amix2" dataDxfId="686"/>
    <tableColumn id="4" name="Qmix12" dataDxfId="685"/>
    <tableColumn id="6" name="Wmix1" dataDxfId="684"/>
    <tableColumn id="7" name="Amix1" dataDxfId="683"/>
    <tableColumn id="11" name="Qmix3" dataDxfId="682"/>
    <tableColumn id="12" name="Wmix3" dataDxfId="681"/>
    <tableColumn id="13" name="Amix3" dataDxfId="680"/>
    <tableColumn id="14" name="Qmix4" dataDxfId="679"/>
    <tableColumn id="15" name="Wmix4" dataDxfId="678"/>
    <tableColumn id="16" name="Amix4" dataDxfId="677"/>
    <tableColumn id="17" name="Qmix5" dataDxfId="676"/>
    <tableColumn id="18" name="Wmix5" dataDxfId="675"/>
    <tableColumn id="19" name="Amix5" dataDxfId="674"/>
    <tableColumn id="20" name="Qmix6" dataDxfId="673"/>
    <tableColumn id="21" name="Wmix6" dataDxfId="672"/>
    <tableColumn id="22" name="Amix6" dataDxfId="671"/>
    <tableColumn id="23" name="Qmix7" dataDxfId="670"/>
    <tableColumn id="24" name="Wmix7" dataDxfId="669"/>
    <tableColumn id="25" name="Amix7" dataDxfId="668"/>
    <tableColumn id="44" name="Qmix10" dataDxfId="667"/>
    <tableColumn id="45" name="Wmix10" dataDxfId="666"/>
    <tableColumn id="46" name="Amix80" dataDxfId="665"/>
    <tableColumn id="41" name="Qmix11" dataDxfId="664"/>
    <tableColumn id="42" name="Wmix11" dataDxfId="663"/>
    <tableColumn id="43" name="Amix77" dataDxfId="662"/>
    <tableColumn id="38" name="Qmix13" dataDxfId="661"/>
    <tableColumn id="39" name="Wmix12" dataDxfId="660"/>
    <tableColumn id="40" name="Amix74" dataDxfId="659"/>
    <tableColumn id="50" name="Qmix14" dataDxfId="658"/>
    <tableColumn id="51" name="Wmix13" dataDxfId="657"/>
    <tableColumn id="52" name="Amix744" dataDxfId="656"/>
    <tableColumn id="47" name="Qmix15" dataDxfId="655"/>
    <tableColumn id="48" name="Wmix14" dataDxfId="654"/>
    <tableColumn id="49" name="Amix762" dataDxfId="653"/>
    <tableColumn id="26" name="Q(Dust)" dataDxfId="652"/>
    <tableColumn id="27" name="W(Dust)" dataDxfId="651"/>
    <tableColumn id="28" name="A(Dust)" dataDxfId="650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id="5" name="Table576" displayName="Table576" ref="A3:AZ43" totalsRowShown="0" headerRowDxfId="649" dataDxfId="648" tableBorderDxfId="647">
  <autoFilter ref="A3:AZ43"/>
  <tableColumns count="52">
    <tableColumn id="1" name="Wavelength" dataDxfId="646"/>
    <tableColumn id="2" name="Q(H20)" dataDxfId="645"/>
    <tableColumn id="3" name="W(H20)" dataDxfId="644"/>
    <tableColumn id="5" name="A(H20)" dataDxfId="643"/>
    <tableColumn id="35" name="Qmix" dataDxfId="642"/>
    <tableColumn id="36" name="Wmix" dataDxfId="641"/>
    <tableColumn id="37" name="Amix" dataDxfId="640"/>
    <tableColumn id="32" name="Qmix9" dataDxfId="639"/>
    <tableColumn id="33" name="Wmix9" dataDxfId="638"/>
    <tableColumn id="34" name="Amix9" dataDxfId="637"/>
    <tableColumn id="29" name="Qmix8" dataDxfId="636"/>
    <tableColumn id="30" name="Wmix8" dataDxfId="635"/>
    <tableColumn id="31" name="Amix8" dataDxfId="634"/>
    <tableColumn id="8" name="Qmix2" dataDxfId="633"/>
    <tableColumn id="9" name="Wmix2" dataDxfId="632"/>
    <tableColumn id="10" name="Amix2" dataDxfId="631"/>
    <tableColumn id="4" name="Qmix12" dataDxfId="630"/>
    <tableColumn id="6" name="Wmix1" dataDxfId="629"/>
    <tableColumn id="7" name="Amix1" dataDxfId="628"/>
    <tableColumn id="11" name="Qmix3" dataDxfId="627"/>
    <tableColumn id="12" name="Wmix3" dataDxfId="626"/>
    <tableColumn id="13" name="Amix3" dataDxfId="625"/>
    <tableColumn id="14" name="Qmix4" dataDxfId="624"/>
    <tableColumn id="15" name="Wmix4" dataDxfId="623"/>
    <tableColumn id="16" name="Amix4" dataDxfId="622"/>
    <tableColumn id="17" name="Qmix5" dataDxfId="621"/>
    <tableColumn id="18" name="Wmix5" dataDxfId="620"/>
    <tableColumn id="19" name="Amix5" dataDxfId="619"/>
    <tableColumn id="20" name="Qmix6" dataDxfId="618"/>
    <tableColumn id="21" name="Wmix6" dataDxfId="617"/>
    <tableColumn id="22" name="Amix6" dataDxfId="616"/>
    <tableColumn id="23" name="Qmix7" dataDxfId="615"/>
    <tableColumn id="24" name="Wmix7" dataDxfId="614"/>
    <tableColumn id="25" name="Amix7" dataDxfId="613"/>
    <tableColumn id="44" name="Qmix10" dataDxfId="612"/>
    <tableColumn id="45" name="Wmix10" dataDxfId="611"/>
    <tableColumn id="46" name="Amix80" dataDxfId="610"/>
    <tableColumn id="41" name="Qmix11" dataDxfId="609"/>
    <tableColumn id="42" name="Wmix11" dataDxfId="608"/>
    <tableColumn id="43" name="Amix77" dataDxfId="607"/>
    <tableColumn id="38" name="Qmix13" dataDxfId="606"/>
    <tableColumn id="39" name="Wmix12" dataDxfId="605"/>
    <tableColumn id="40" name="Amix74" dataDxfId="604"/>
    <tableColumn id="50" name="Qmix14" dataDxfId="603"/>
    <tableColumn id="51" name="Wmix13" dataDxfId="602"/>
    <tableColumn id="52" name="Amix744" dataDxfId="601"/>
    <tableColumn id="47" name="Qmix15" dataDxfId="600"/>
    <tableColumn id="48" name="Wmix14" dataDxfId="599"/>
    <tableColumn id="49" name="Amix762" dataDxfId="598"/>
    <tableColumn id="26" name="Q(Dust)" dataDxfId="597"/>
    <tableColumn id="27" name="W(Dust)" dataDxfId="596"/>
    <tableColumn id="28" name="A(Dust)" dataDxfId="59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9"/>
  <sheetViews>
    <sheetView topLeftCell="A50" zoomScale="90" zoomScaleNormal="90" workbookViewId="0">
      <selection activeCell="G107" sqref="G107"/>
    </sheetView>
  </sheetViews>
  <sheetFormatPr defaultRowHeight="15" x14ac:dyDescent="0.25"/>
  <cols>
    <col min="1" max="1" width="30" bestFit="1" customWidth="1"/>
    <col min="2" max="2" width="13.7109375" bestFit="1" customWidth="1"/>
    <col min="3" max="3" width="11.140625" bestFit="1" customWidth="1"/>
    <col min="4" max="4" width="12.85546875" customWidth="1"/>
    <col min="5" max="5" width="8.28515625" bestFit="1" customWidth="1"/>
    <col min="6" max="9" width="13.28515625" bestFit="1" customWidth="1"/>
  </cols>
  <sheetData>
    <row r="1" spans="1:52" s="39" customFormat="1" ht="15.75" thickBot="1" x14ac:dyDescent="0.3">
      <c r="A1" s="85" t="s">
        <v>0</v>
      </c>
      <c r="B1" s="85"/>
      <c r="C1" s="85"/>
      <c r="D1" s="85"/>
      <c r="E1" s="86" t="s">
        <v>1</v>
      </c>
      <c r="F1" s="87"/>
      <c r="G1" s="87"/>
      <c r="H1" s="87"/>
      <c r="I1" s="88"/>
      <c r="J1" s="1"/>
      <c r="K1" s="1"/>
      <c r="L1" s="1"/>
      <c r="M1" s="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</row>
    <row r="2" spans="1:52" s="39" customFormat="1" ht="15.75" thickBot="1" x14ac:dyDescent="0.3">
      <c r="A2" s="2"/>
      <c r="B2" s="76" t="s">
        <v>2</v>
      </c>
      <c r="C2" s="77"/>
      <c r="D2" s="78"/>
      <c r="E2" s="79" t="s">
        <v>3</v>
      </c>
      <c r="F2" s="80"/>
      <c r="G2" s="81"/>
      <c r="H2" s="76" t="s">
        <v>4</v>
      </c>
      <c r="I2" s="77"/>
      <c r="J2" s="78"/>
      <c r="K2" s="77" t="s">
        <v>5</v>
      </c>
      <c r="L2" s="77"/>
      <c r="M2" s="78"/>
      <c r="N2" s="76" t="s">
        <v>6</v>
      </c>
      <c r="O2" s="77"/>
      <c r="P2" s="78"/>
      <c r="Q2" s="76" t="s">
        <v>7</v>
      </c>
      <c r="R2" s="77"/>
      <c r="S2" s="78"/>
      <c r="T2" s="76" t="s">
        <v>8</v>
      </c>
      <c r="U2" s="77"/>
      <c r="V2" s="78"/>
      <c r="W2" s="82" t="s">
        <v>9</v>
      </c>
      <c r="X2" s="83"/>
      <c r="Y2" s="84"/>
      <c r="Z2" s="82" t="s">
        <v>10</v>
      </c>
      <c r="AA2" s="83"/>
      <c r="AB2" s="84"/>
      <c r="AC2" s="82" t="s">
        <v>11</v>
      </c>
      <c r="AD2" s="83"/>
      <c r="AE2" s="84"/>
      <c r="AF2" s="82" t="s">
        <v>12</v>
      </c>
      <c r="AG2" s="83"/>
      <c r="AH2" s="84"/>
      <c r="AI2" s="82" t="s">
        <v>13</v>
      </c>
      <c r="AJ2" s="83"/>
      <c r="AK2" s="84"/>
      <c r="AL2" s="83" t="s">
        <v>14</v>
      </c>
      <c r="AM2" s="83"/>
      <c r="AN2" s="84"/>
      <c r="AO2" s="82" t="s">
        <v>15</v>
      </c>
      <c r="AP2" s="83"/>
      <c r="AQ2" s="84"/>
      <c r="AR2" s="82" t="s">
        <v>16</v>
      </c>
      <c r="AS2" s="83"/>
      <c r="AT2" s="84"/>
      <c r="AU2" s="82" t="s">
        <v>17</v>
      </c>
      <c r="AV2" s="83"/>
      <c r="AW2" s="84"/>
      <c r="AX2" s="82" t="s">
        <v>18</v>
      </c>
      <c r="AY2" s="83"/>
      <c r="AZ2" s="84"/>
    </row>
    <row r="3" spans="1:52" s="39" customFormat="1" ht="15.75" thickBot="1" x14ac:dyDescent="0.3">
      <c r="A3" s="3" t="s">
        <v>19</v>
      </c>
      <c r="B3" s="4" t="s">
        <v>20</v>
      </c>
      <c r="C3" s="5" t="s">
        <v>21</v>
      </c>
      <c r="D3" s="6" t="s">
        <v>22</v>
      </c>
      <c r="E3" s="3" t="s">
        <v>23</v>
      </c>
      <c r="F3" s="3" t="s">
        <v>24</v>
      </c>
      <c r="G3" s="3" t="s">
        <v>25</v>
      </c>
      <c r="H3" s="7" t="s">
        <v>26</v>
      </c>
      <c r="I3" s="3" t="s">
        <v>27</v>
      </c>
      <c r="J3" s="8" t="s">
        <v>28</v>
      </c>
      <c r="K3" s="3" t="s">
        <v>29</v>
      </c>
      <c r="L3" s="3" t="s">
        <v>30</v>
      </c>
      <c r="M3" s="3" t="s">
        <v>31</v>
      </c>
      <c r="N3" s="9" t="s">
        <v>32</v>
      </c>
      <c r="O3" s="10" t="s">
        <v>33</v>
      </c>
      <c r="P3" s="11" t="s">
        <v>34</v>
      </c>
      <c r="Q3" s="9" t="s">
        <v>35</v>
      </c>
      <c r="R3" s="10" t="s">
        <v>36</v>
      </c>
      <c r="S3" s="12" t="s">
        <v>37</v>
      </c>
      <c r="T3" s="9" t="s">
        <v>38</v>
      </c>
      <c r="U3" s="10" t="s">
        <v>39</v>
      </c>
      <c r="V3" s="12" t="s">
        <v>40</v>
      </c>
      <c r="W3" s="9" t="s">
        <v>41</v>
      </c>
      <c r="X3" s="10" t="s">
        <v>42</v>
      </c>
      <c r="Y3" s="12" t="s">
        <v>43</v>
      </c>
      <c r="Z3" s="9" t="s">
        <v>44</v>
      </c>
      <c r="AA3" s="10" t="s">
        <v>45</v>
      </c>
      <c r="AB3" s="12" t="s">
        <v>46</v>
      </c>
      <c r="AC3" s="9" t="s">
        <v>47</v>
      </c>
      <c r="AD3" s="10" t="s">
        <v>48</v>
      </c>
      <c r="AE3" s="12" t="s">
        <v>49</v>
      </c>
      <c r="AF3" s="9" t="s">
        <v>50</v>
      </c>
      <c r="AG3" s="10" t="s">
        <v>51</v>
      </c>
      <c r="AH3" s="12" t="s">
        <v>52</v>
      </c>
      <c r="AI3" s="7" t="s">
        <v>53</v>
      </c>
      <c r="AJ3" s="3" t="s">
        <v>54</v>
      </c>
      <c r="AK3" s="12" t="s">
        <v>55</v>
      </c>
      <c r="AL3" s="3" t="s">
        <v>56</v>
      </c>
      <c r="AM3" s="3" t="s">
        <v>57</v>
      </c>
      <c r="AN3" s="12" t="s">
        <v>58</v>
      </c>
      <c r="AO3" s="3" t="s">
        <v>59</v>
      </c>
      <c r="AP3" s="3" t="s">
        <v>60</v>
      </c>
      <c r="AQ3" s="10" t="s">
        <v>61</v>
      </c>
      <c r="AR3" s="7" t="s">
        <v>62</v>
      </c>
      <c r="AS3" s="3" t="s">
        <v>63</v>
      </c>
      <c r="AT3" s="12" t="s">
        <v>64</v>
      </c>
      <c r="AU3" s="3" t="s">
        <v>65</v>
      </c>
      <c r="AV3" s="3" t="s">
        <v>66</v>
      </c>
      <c r="AW3" s="10" t="s">
        <v>67</v>
      </c>
      <c r="AX3" s="4" t="s">
        <v>68</v>
      </c>
      <c r="AY3" s="5" t="s">
        <v>69</v>
      </c>
      <c r="AZ3" s="13" t="s">
        <v>70</v>
      </c>
    </row>
    <row r="4" spans="1:52" s="39" customFormat="1" hidden="1" x14ac:dyDescent="0.25">
      <c r="A4" s="1">
        <v>0.4</v>
      </c>
      <c r="B4" s="14">
        <v>2.0640941000000002</v>
      </c>
      <c r="C4" s="15">
        <v>1</v>
      </c>
      <c r="D4" s="16">
        <v>0.273993359932931</v>
      </c>
      <c r="E4" s="15">
        <v>2.0640941000435902</v>
      </c>
      <c r="F4" s="15">
        <v>0.99999999997066102</v>
      </c>
      <c r="G4" s="15">
        <v>0.27398794269497501</v>
      </c>
      <c r="H4" s="14">
        <v>2.0640941043599299</v>
      </c>
      <c r="I4" s="15">
        <v>0.99999999706547404</v>
      </c>
      <c r="J4" s="16">
        <v>0.27393918765897002</v>
      </c>
      <c r="K4" s="15">
        <v>2.0640945367785899</v>
      </c>
      <c r="L4" s="15">
        <v>0.99999970601889798</v>
      </c>
      <c r="M4" s="15">
        <v>0.27345171988731998</v>
      </c>
      <c r="N4" s="14">
        <v>2.0641385711181401</v>
      </c>
      <c r="O4" s="15">
        <v>0.99997006938500599</v>
      </c>
      <c r="P4" s="16">
        <v>0.26858562394376301</v>
      </c>
      <c r="Q4" s="14">
        <v>2.0717081768558998</v>
      </c>
      <c r="R4" s="15">
        <v>0.99491667930095595</v>
      </c>
      <c r="S4" s="16">
        <v>0.221203325356329</v>
      </c>
      <c r="T4" s="14">
        <v>2.08973562352941</v>
      </c>
      <c r="U4" s="15">
        <v>0.98320293238022904</v>
      </c>
      <c r="V4" s="16">
        <v>0.173204670421059</v>
      </c>
      <c r="W4" s="14">
        <v>2.19821899230769</v>
      </c>
      <c r="X4" s="15">
        <v>0.92106637444190897</v>
      </c>
      <c r="Y4" s="16">
        <v>0.102452152698534</v>
      </c>
      <c r="Z4" s="14">
        <v>2.2820470500000001</v>
      </c>
      <c r="AA4" s="15">
        <v>0.88107113373205803</v>
      </c>
      <c r="AB4" s="16">
        <v>8.1684004856933307E-2</v>
      </c>
      <c r="AC4" s="14">
        <v>2.3658751076923101</v>
      </c>
      <c r="AD4" s="15">
        <v>0.84650426315026495</v>
      </c>
      <c r="AE4" s="16">
        <v>6.8921914576991802E-2</v>
      </c>
      <c r="AF4" s="14">
        <v>2.4743584764705902</v>
      </c>
      <c r="AG4" s="15">
        <v>0.80817276934014004</v>
      </c>
      <c r="AH4" s="16">
        <v>5.8112839209148802E-2</v>
      </c>
      <c r="AI4" s="14">
        <v>2.4946840743902499</v>
      </c>
      <c r="AJ4" s="15">
        <v>0.80166910752409404</v>
      </c>
      <c r="AK4" s="16">
        <v>5.65372004528195E-2</v>
      </c>
      <c r="AL4" s="15">
        <v>2.49995552888186</v>
      </c>
      <c r="AM4" s="15">
        <v>0.80001390939912198</v>
      </c>
      <c r="AN4" s="16">
        <v>5.6537200452819902E-2</v>
      </c>
      <c r="AO4" s="15">
        <v>2.49999956322142</v>
      </c>
      <c r="AP4" s="15">
        <v>0.80000013660848901</v>
      </c>
      <c r="AQ4" s="15">
        <v>5.6537200452819597E-2</v>
      </c>
      <c r="AR4" s="14">
        <v>2.4999999956400698</v>
      </c>
      <c r="AS4" s="15">
        <v>0.80000000136362803</v>
      </c>
      <c r="AT4" s="16">
        <v>5.6143176529325899E-2</v>
      </c>
      <c r="AU4" s="15">
        <v>2.49999999995641</v>
      </c>
      <c r="AV4" s="15">
        <v>0.80000000001363503</v>
      </c>
      <c r="AW4" s="15">
        <v>5.6143176212302401E-2</v>
      </c>
      <c r="AX4" s="14">
        <v>2.5</v>
      </c>
      <c r="AY4" s="15">
        <v>0.8</v>
      </c>
      <c r="AZ4" s="16">
        <v>5.6143176209100601E-2</v>
      </c>
    </row>
    <row r="5" spans="1:52" s="39" customFormat="1" hidden="1" x14ac:dyDescent="0.25">
      <c r="A5" s="1">
        <v>0.41</v>
      </c>
      <c r="B5" s="14">
        <v>2.0649524000000001</v>
      </c>
      <c r="C5" s="15">
        <v>1</v>
      </c>
      <c r="D5" s="16">
        <v>0.273997699422667</v>
      </c>
      <c r="E5" s="15">
        <v>2.0649524000435102</v>
      </c>
      <c r="F5" s="15">
        <v>0.99999999997068401</v>
      </c>
      <c r="G5" s="15">
        <v>0.27399228435805101</v>
      </c>
      <c r="H5" s="14">
        <v>2.0649524043513501</v>
      </c>
      <c r="I5" s="15">
        <v>0.99999999706791298</v>
      </c>
      <c r="J5" s="16">
        <v>0.273943549661462</v>
      </c>
      <c r="K5" s="15">
        <v>2.0649528359185698</v>
      </c>
      <c r="L5" s="15">
        <v>0.99999970626323398</v>
      </c>
      <c r="M5" s="15">
        <v>0.27345628424163798</v>
      </c>
      <c r="N5" s="14">
        <v>2.0649967835543799</v>
      </c>
      <c r="O5" s="15">
        <v>0.99997009425750905</v>
      </c>
      <c r="P5" s="16">
        <v>0.26859218403554203</v>
      </c>
      <c r="Q5" s="14">
        <v>2.0725514847161599</v>
      </c>
      <c r="R5" s="15">
        <v>0.99492079690411495</v>
      </c>
      <c r="S5" s="16">
        <v>0.221226648084173</v>
      </c>
      <c r="T5" s="14">
        <v>2.0905434352941201</v>
      </c>
      <c r="U5" s="15">
        <v>0.98321572133371804</v>
      </c>
      <c r="V5" s="16">
        <v>0.17323834990265899</v>
      </c>
      <c r="W5" s="14">
        <v>2.1988132</v>
      </c>
      <c r="X5" s="15">
        <v>0.92110609971298696</v>
      </c>
      <c r="Y5" s="16">
        <v>0.10248040889290499</v>
      </c>
      <c r="Z5" s="14">
        <v>2.2824762000000001</v>
      </c>
      <c r="AA5" s="15">
        <v>0.88111122105168005</v>
      </c>
      <c r="AB5" s="16">
        <v>8.1703021802735601E-2</v>
      </c>
      <c r="AC5" s="14">
        <v>2.3661392000000001</v>
      </c>
      <c r="AD5" s="15">
        <v>0.846533945959417</v>
      </c>
      <c r="AE5" s="16">
        <v>6.8932657988681201E-2</v>
      </c>
      <c r="AF5" s="14">
        <v>2.47440896470588</v>
      </c>
      <c r="AG5" s="15">
        <v>0.80817928959607099</v>
      </c>
      <c r="AH5" s="16">
        <v>5.81146745735674E-2</v>
      </c>
      <c r="AI5" s="14">
        <v>2.4946945414634198</v>
      </c>
      <c r="AJ5" s="15">
        <v>0.80167048432636001</v>
      </c>
      <c r="AK5" s="16">
        <v>5.6537573151011197E-2</v>
      </c>
      <c r="AL5" s="15">
        <v>2.4999556164456198</v>
      </c>
      <c r="AM5" s="15">
        <v>0.80001392096844703</v>
      </c>
      <c r="AN5" s="16">
        <v>5.65375731510116E-2</v>
      </c>
      <c r="AO5" s="15">
        <v>2.4999995640814401</v>
      </c>
      <c r="AP5" s="15">
        <v>0.800000136722123</v>
      </c>
      <c r="AQ5" s="15">
        <v>5.6537573151011301E-2</v>
      </c>
      <c r="AR5" s="14">
        <v>2.4999999956486501</v>
      </c>
      <c r="AS5" s="15">
        <v>0.80000000136476201</v>
      </c>
      <c r="AT5" s="16">
        <v>5.6143176529630003E-2</v>
      </c>
      <c r="AU5" s="15">
        <v>2.4999999999564899</v>
      </c>
      <c r="AV5" s="15">
        <v>0.80000000001364602</v>
      </c>
      <c r="AW5" s="15">
        <v>5.6143176212305503E-2</v>
      </c>
      <c r="AX5" s="14">
        <v>2.5</v>
      </c>
      <c r="AY5" s="15">
        <v>0.8</v>
      </c>
      <c r="AZ5" s="16">
        <v>5.6143176209100601E-2</v>
      </c>
    </row>
    <row r="6" spans="1:52" s="39" customFormat="1" hidden="1" x14ac:dyDescent="0.25">
      <c r="A6" s="1">
        <v>0.42</v>
      </c>
      <c r="B6" s="14">
        <v>2.0675995</v>
      </c>
      <c r="C6" s="15">
        <v>1</v>
      </c>
      <c r="D6" s="16">
        <v>0.274043475986047</v>
      </c>
      <c r="E6" s="15">
        <v>2.0675995000432401</v>
      </c>
      <c r="F6" s="15">
        <v>0.99999999997075995</v>
      </c>
      <c r="G6" s="15">
        <v>0.274038067888146</v>
      </c>
      <c r="H6" s="14">
        <v>2.0675995043248698</v>
      </c>
      <c r="I6" s="15">
        <v>0.99999999707541598</v>
      </c>
      <c r="J6" s="16">
        <v>0.27398939554426799</v>
      </c>
      <c r="K6" s="15">
        <v>2.0675999332661701</v>
      </c>
      <c r="L6" s="15">
        <v>0.99999970701487995</v>
      </c>
      <c r="M6" s="15">
        <v>0.27350275310094702</v>
      </c>
      <c r="N6" s="14">
        <v>2.0676436134972498</v>
      </c>
      <c r="O6" s="15">
        <v>0.99997017077234196</v>
      </c>
      <c r="P6" s="16">
        <v>0.26864479373631001</v>
      </c>
      <c r="Q6" s="14">
        <v>2.0751523471615698</v>
      </c>
      <c r="R6" s="15">
        <v>0.99493346489706602</v>
      </c>
      <c r="S6" s="16">
        <v>0.22133041040372101</v>
      </c>
      <c r="T6" s="14">
        <v>2.0930348235294098</v>
      </c>
      <c r="U6" s="15">
        <v>0.98325507493886999</v>
      </c>
      <c r="V6" s="16">
        <v>0.17337224677469401</v>
      </c>
      <c r="W6" s="14">
        <v>2.2006458076923101</v>
      </c>
      <c r="X6" s="15">
        <v>0.92122846940887404</v>
      </c>
      <c r="Y6" s="16">
        <v>0.10258874379422001</v>
      </c>
      <c r="Z6" s="14">
        <v>2.28379975</v>
      </c>
      <c r="AA6" s="15">
        <v>0.88123478983193604</v>
      </c>
      <c r="AB6" s="16">
        <v>8.1776575028556203E-2</v>
      </c>
      <c r="AC6" s="14">
        <v>2.3669536923076899</v>
      </c>
      <c r="AD6" s="15">
        <v>0.84662549665101305</v>
      </c>
      <c r="AE6" s="16">
        <v>6.8974756106384205E-2</v>
      </c>
      <c r="AF6" s="14">
        <v>2.4745646764705902</v>
      </c>
      <c r="AG6" s="15">
        <v>0.80819941312283405</v>
      </c>
      <c r="AH6" s="16">
        <v>5.8122006932743803E-2</v>
      </c>
      <c r="AI6" s="14">
        <v>2.4947268231707298</v>
      </c>
      <c r="AJ6" s="15">
        <v>0.80167473403376199</v>
      </c>
      <c r="AK6" s="16">
        <v>5.6539067787631098E-2</v>
      </c>
      <c r="AL6" s="15">
        <v>2.4999558865027498</v>
      </c>
      <c r="AM6" s="15">
        <v>0.80001395667991704</v>
      </c>
      <c r="AN6" s="16">
        <v>5.65390677876315E-2</v>
      </c>
      <c r="AO6" s="15">
        <v>2.4999995667338402</v>
      </c>
      <c r="AP6" s="15">
        <v>0.80000013707287998</v>
      </c>
      <c r="AQ6" s="15">
        <v>5.6539067787631202E-2</v>
      </c>
      <c r="AR6" s="14">
        <v>2.4999999956751302</v>
      </c>
      <c r="AS6" s="15">
        <v>0.80000000136826299</v>
      </c>
      <c r="AT6" s="16">
        <v>5.6143176530850498E-2</v>
      </c>
      <c r="AU6" s="15">
        <v>2.4999999999567599</v>
      </c>
      <c r="AV6" s="15">
        <v>0.80000000001368099</v>
      </c>
      <c r="AW6" s="15">
        <v>5.6143176212317701E-2</v>
      </c>
      <c r="AX6" s="14">
        <v>2.5</v>
      </c>
      <c r="AY6" s="15">
        <v>0.8</v>
      </c>
      <c r="AZ6" s="16">
        <v>5.6143176209100601E-2</v>
      </c>
    </row>
    <row r="7" spans="1:52" s="39" customFormat="1" hidden="1" x14ac:dyDescent="0.25">
      <c r="A7" s="1">
        <v>0.43</v>
      </c>
      <c r="B7" s="14">
        <v>2.0678839999999998</v>
      </c>
      <c r="C7" s="15">
        <v>1</v>
      </c>
      <c r="D7" s="16">
        <v>0.27401234221419901</v>
      </c>
      <c r="E7" s="15">
        <v>2.0678840000432102</v>
      </c>
      <c r="F7" s="15">
        <v>0.99999999997076805</v>
      </c>
      <c r="G7" s="15">
        <v>0.27400693485556699</v>
      </c>
      <c r="H7" s="14">
        <v>2.0678840043220199</v>
      </c>
      <c r="I7" s="15">
        <v>0.999999997076221</v>
      </c>
      <c r="J7" s="16">
        <v>0.273958269215548</v>
      </c>
      <c r="K7" s="15">
        <v>2.0678844329811001</v>
      </c>
      <c r="L7" s="15">
        <v>0.99999970709549302</v>
      </c>
      <c r="M7" s="15">
        <v>0.27347169367314</v>
      </c>
      <c r="N7" s="14">
        <v>2.0679280844725598</v>
      </c>
      <c r="O7" s="15">
        <v>0.99997017897838003</v>
      </c>
      <c r="P7" s="16">
        <v>0.26861439778078</v>
      </c>
      <c r="Q7" s="14">
        <v>2.07543187772926</v>
      </c>
      <c r="R7" s="15">
        <v>0.99493482360686303</v>
      </c>
      <c r="S7" s="16">
        <v>0.22130603090544099</v>
      </c>
      <c r="T7" s="14">
        <v>2.0933025882352898</v>
      </c>
      <c r="U7" s="15">
        <v>0.98325929652296495</v>
      </c>
      <c r="V7" s="16">
        <v>0.17335309959473699</v>
      </c>
      <c r="W7" s="14">
        <v>2.2008427692307699</v>
      </c>
      <c r="X7" s="15">
        <v>0.92124160795146803</v>
      </c>
      <c r="Y7" s="16">
        <v>0.10257679369711301</v>
      </c>
      <c r="Z7" s="14">
        <v>2.2839420000000001</v>
      </c>
      <c r="AA7" s="15">
        <v>0.88124806464725902</v>
      </c>
      <c r="AB7" s="16">
        <v>8.1767918716586993E-2</v>
      </c>
      <c r="AC7" s="14">
        <v>2.3670412307692299</v>
      </c>
      <c r="AD7" s="15">
        <v>0.84663533663761503</v>
      </c>
      <c r="AE7" s="16">
        <v>6.8969331863623806E-2</v>
      </c>
      <c r="AF7" s="14">
        <v>2.47458141176471</v>
      </c>
      <c r="AG7" s="15">
        <v>0.80820157720392705</v>
      </c>
      <c r="AH7" s="16">
        <v>5.8120941512604302E-2</v>
      </c>
      <c r="AI7" s="14">
        <v>2.49473029268293</v>
      </c>
      <c r="AJ7" s="15">
        <v>0.80167519108892704</v>
      </c>
      <c r="AK7" s="16">
        <v>5.6538845797640097E-2</v>
      </c>
      <c r="AL7" s="15">
        <v>2.49995591552744</v>
      </c>
      <c r="AM7" s="15">
        <v>0.80001396052076901</v>
      </c>
      <c r="AN7" s="16">
        <v>5.65388457976405E-2</v>
      </c>
      <c r="AO7" s="15">
        <v>2.4999995670189099</v>
      </c>
      <c r="AP7" s="15">
        <v>0.80000013711060503</v>
      </c>
      <c r="AQ7" s="15">
        <v>5.6538845797640298E-2</v>
      </c>
      <c r="AR7" s="14">
        <v>2.4999999956779799</v>
      </c>
      <c r="AS7" s="15">
        <v>0.80000000136864002</v>
      </c>
      <c r="AT7" s="16">
        <v>5.6143176530668103E-2</v>
      </c>
      <c r="AU7" s="15">
        <v>2.4999999999567901</v>
      </c>
      <c r="AV7" s="15">
        <v>0.80000000001368499</v>
      </c>
      <c r="AW7" s="15">
        <v>5.6143176212315897E-2</v>
      </c>
      <c r="AX7" s="14">
        <v>2.5</v>
      </c>
      <c r="AY7" s="15">
        <v>0.8</v>
      </c>
      <c r="AZ7" s="16">
        <v>5.6143176209100601E-2</v>
      </c>
    </row>
    <row r="8" spans="1:52" s="39" customFormat="1" hidden="1" x14ac:dyDescent="0.25">
      <c r="A8" s="1">
        <v>0.44</v>
      </c>
      <c r="B8" s="14">
        <v>2.0669558000000001</v>
      </c>
      <c r="C8" s="15">
        <v>1</v>
      </c>
      <c r="D8" s="16">
        <v>0.27399729371860598</v>
      </c>
      <c r="E8" s="15">
        <v>2.0669558000433099</v>
      </c>
      <c r="F8" s="15">
        <v>0.99999999997074196</v>
      </c>
      <c r="G8" s="15">
        <v>0.27399188394746898</v>
      </c>
      <c r="H8" s="14">
        <v>2.0669558043313101</v>
      </c>
      <c r="I8" s="15">
        <v>0.99999999707359499</v>
      </c>
      <c r="J8" s="16">
        <v>0.27394319644131199</v>
      </c>
      <c r="K8" s="15">
        <v>2.06695623391116</v>
      </c>
      <c r="L8" s="15">
        <v>0.99999970683236805</v>
      </c>
      <c r="M8" s="15">
        <v>0.27345640269287402</v>
      </c>
      <c r="N8" s="14">
        <v>2.06699997916752</v>
      </c>
      <c r="O8" s="15">
        <v>0.99997015219313801</v>
      </c>
      <c r="P8" s="16">
        <v>0.268596955757819</v>
      </c>
      <c r="Q8" s="14">
        <v>2.07451989082969</v>
      </c>
      <c r="R8" s="15">
        <v>0.99493038872557005</v>
      </c>
      <c r="S8" s="16">
        <v>0.22127065452646599</v>
      </c>
      <c r="T8" s="14">
        <v>2.09242898823529</v>
      </c>
      <c r="U8" s="15">
        <v>0.98324551761050605</v>
      </c>
      <c r="V8" s="16">
        <v>0.17330710462610799</v>
      </c>
      <c r="W8" s="14">
        <v>2.20020016923077</v>
      </c>
      <c r="X8" s="15">
        <v>0.92119873308328204</v>
      </c>
      <c r="Y8" s="16">
        <v>0.102539465231688</v>
      </c>
      <c r="Z8" s="14">
        <v>2.2834778999999998</v>
      </c>
      <c r="AA8" s="15">
        <v>0.881204750476001</v>
      </c>
      <c r="AB8" s="16">
        <v>8.1742584276034397E-2</v>
      </c>
      <c r="AC8" s="14">
        <v>2.3667556307692301</v>
      </c>
      <c r="AD8" s="15">
        <v>0.84660323337052401</v>
      </c>
      <c r="AE8" s="16">
        <v>6.8954842383582404E-2</v>
      </c>
      <c r="AF8" s="14">
        <v>2.4745268117647101</v>
      </c>
      <c r="AG8" s="15">
        <v>0.80819451766553696</v>
      </c>
      <c r="AH8" s="16">
        <v>5.8118420797455099E-2</v>
      </c>
      <c r="AI8" s="14">
        <v>2.49471897317073</v>
      </c>
      <c r="AJ8" s="15">
        <v>0.80167370014066197</v>
      </c>
      <c r="AK8" s="16">
        <v>5.6538332094010699E-2</v>
      </c>
      <c r="AL8" s="15">
        <v>2.4999558208324801</v>
      </c>
      <c r="AM8" s="15">
        <v>0.80001394799168701</v>
      </c>
      <c r="AN8" s="16">
        <v>5.6538332094011101E-2</v>
      </c>
      <c r="AO8" s="15">
        <v>2.4999995660888499</v>
      </c>
      <c r="AP8" s="15">
        <v>0.80000013698754502</v>
      </c>
      <c r="AQ8" s="15">
        <v>5.65383320940109E-2</v>
      </c>
      <c r="AR8" s="14">
        <v>2.49999999566869</v>
      </c>
      <c r="AS8" s="15">
        <v>0.80000000136741201</v>
      </c>
      <c r="AT8" s="16">
        <v>5.6143176530248702E-2</v>
      </c>
      <c r="AU8" s="15">
        <v>2.4999999999566902</v>
      </c>
      <c r="AV8" s="15">
        <v>0.800000000013672</v>
      </c>
      <c r="AW8" s="15">
        <v>5.6143176212311602E-2</v>
      </c>
      <c r="AX8" s="14">
        <v>2.5</v>
      </c>
      <c r="AY8" s="15">
        <v>0.8</v>
      </c>
      <c r="AZ8" s="16">
        <v>5.6143176209100601E-2</v>
      </c>
    </row>
    <row r="9" spans="1:52" s="39" customFormat="1" hidden="1" x14ac:dyDescent="0.25">
      <c r="A9" s="1">
        <v>0.45</v>
      </c>
      <c r="B9" s="14">
        <v>2.070713</v>
      </c>
      <c r="C9" s="15">
        <v>1</v>
      </c>
      <c r="D9" s="16">
        <v>0.274050188249642</v>
      </c>
      <c r="E9" s="15">
        <v>2.0707130000429301</v>
      </c>
      <c r="F9" s="15">
        <v>0.99999999997084699</v>
      </c>
      <c r="G9" s="15">
        <v>0.27404478826866202</v>
      </c>
      <c r="H9" s="14">
        <v>2.0707130042937298</v>
      </c>
      <c r="I9" s="15">
        <v>0.99999999708420495</v>
      </c>
      <c r="J9" s="16">
        <v>0.273996189113628</v>
      </c>
      <c r="K9" s="15">
        <v>2.0707134301464398</v>
      </c>
      <c r="L9" s="15">
        <v>0.99999970789527504</v>
      </c>
      <c r="M9" s="15">
        <v>0.27351027743317702</v>
      </c>
      <c r="N9" s="14">
        <v>2.07075679585799</v>
      </c>
      <c r="O9" s="15">
        <v>0.99997026039333703</v>
      </c>
      <c r="P9" s="16">
        <v>0.26865952680699201</v>
      </c>
      <c r="Q9" s="14">
        <v>2.0782114628820998</v>
      </c>
      <c r="R9" s="15">
        <v>0.99494830486137198</v>
      </c>
      <c r="S9" s="16">
        <v>0.22140585514129699</v>
      </c>
      <c r="T9" s="14">
        <v>2.0959651764705902</v>
      </c>
      <c r="U9" s="15">
        <v>0.98330119085406897</v>
      </c>
      <c r="V9" s="16">
        <v>0.17348571843455199</v>
      </c>
      <c r="W9" s="14">
        <v>2.2028013076923099</v>
      </c>
      <c r="X9" s="15">
        <v>0.92137211441733302</v>
      </c>
      <c r="Y9" s="16">
        <v>0.102685325254051</v>
      </c>
      <c r="Z9" s="14">
        <v>2.2853564999999998</v>
      </c>
      <c r="AA9" s="15">
        <v>0.88138000409866601</v>
      </c>
      <c r="AB9" s="16">
        <v>8.18414928845419E-2</v>
      </c>
      <c r="AC9" s="14">
        <v>2.3679116923076902</v>
      </c>
      <c r="AD9" s="15">
        <v>0.84673318802429998</v>
      </c>
      <c r="AE9" s="16">
        <v>6.9011322553434604E-2</v>
      </c>
      <c r="AF9" s="14">
        <v>2.4747478235294098</v>
      </c>
      <c r="AG9" s="15">
        <v>0.80822310984958901</v>
      </c>
      <c r="AH9" s="16">
        <v>5.8128222681573603E-2</v>
      </c>
      <c r="AI9" s="14">
        <v>2.4947647926829299</v>
      </c>
      <c r="AJ9" s="15">
        <v>0.80167973924315805</v>
      </c>
      <c r="AK9" s="16">
        <v>5.6540328676643901E-2</v>
      </c>
      <c r="AL9" s="15">
        <v>2.49995620414201</v>
      </c>
      <c r="AM9" s="15">
        <v>0.80001399874202495</v>
      </c>
      <c r="AN9" s="16">
        <v>5.65403286766442E-2</v>
      </c>
      <c r="AO9" s="15">
        <v>2.49999956985357</v>
      </c>
      <c r="AP9" s="15">
        <v>0.80000013748601395</v>
      </c>
      <c r="AQ9" s="15">
        <v>5.6540328676643999E-2</v>
      </c>
      <c r="AR9" s="14">
        <v>2.4999999957062702</v>
      </c>
      <c r="AS9" s="15">
        <v>0.80000000137238703</v>
      </c>
      <c r="AT9" s="16">
        <v>5.6143176531878697E-2</v>
      </c>
      <c r="AU9" s="15">
        <v>2.4999999999570699</v>
      </c>
      <c r="AV9" s="15">
        <v>0.80000000001372196</v>
      </c>
      <c r="AW9" s="15">
        <v>5.6143176212327998E-2</v>
      </c>
      <c r="AX9" s="14">
        <v>2.5</v>
      </c>
      <c r="AY9" s="15">
        <v>0.8</v>
      </c>
      <c r="AZ9" s="16">
        <v>5.6143176209100601E-2</v>
      </c>
    </row>
    <row r="10" spans="1:52" s="39" customFormat="1" hidden="1" x14ac:dyDescent="0.25">
      <c r="A10" s="1">
        <v>0.46</v>
      </c>
      <c r="B10" s="14">
        <v>2.0770862000000001</v>
      </c>
      <c r="C10" s="15">
        <v>1</v>
      </c>
      <c r="D10" s="16">
        <v>0.27423765493651903</v>
      </c>
      <c r="E10" s="15">
        <v>2.0770862000422898</v>
      </c>
      <c r="F10" s="15">
        <v>0.99999999997102595</v>
      </c>
      <c r="G10" s="15">
        <v>0.27423227152517199</v>
      </c>
      <c r="H10" s="14">
        <v>2.07708620422998</v>
      </c>
      <c r="I10" s="15">
        <v>0.99999999710206999</v>
      </c>
      <c r="J10" s="16">
        <v>0.27418382146745301</v>
      </c>
      <c r="K10" s="15">
        <v>2.0770866237604801</v>
      </c>
      <c r="L10" s="15">
        <v>0.99999970968507301</v>
      </c>
      <c r="M10" s="15">
        <v>0.27369939859652298</v>
      </c>
      <c r="N10" s="14">
        <v>2.07712934566415</v>
      </c>
      <c r="O10" s="15">
        <v>0.99997044258867596</v>
      </c>
      <c r="P10" s="16">
        <v>0.26886331638845201</v>
      </c>
      <c r="Q10" s="14">
        <v>2.0844733406113498</v>
      </c>
      <c r="R10" s="15">
        <v>0.99497848074877004</v>
      </c>
      <c r="S10" s="16">
        <v>0.22173093001458999</v>
      </c>
      <c r="T10" s="14">
        <v>2.1019634823529398</v>
      </c>
      <c r="U10" s="15">
        <v>0.983395013842009</v>
      </c>
      <c r="V10" s="16">
        <v>0.17387898397957699</v>
      </c>
      <c r="W10" s="14">
        <v>2.2072135230769199</v>
      </c>
      <c r="X10" s="15">
        <v>0.92166518968427602</v>
      </c>
      <c r="Y10" s="16">
        <v>0.102996916756135</v>
      </c>
      <c r="Z10" s="14">
        <v>2.2885431000000001</v>
      </c>
      <c r="AA10" s="15">
        <v>0.88167682397588898</v>
      </c>
      <c r="AB10" s="16">
        <v>8.20546137533813E-2</v>
      </c>
      <c r="AC10" s="14">
        <v>2.3698726769230798</v>
      </c>
      <c r="AD10" s="15">
        <v>0.84695366021193397</v>
      </c>
      <c r="AE10" s="16">
        <v>6.9134509278421394E-2</v>
      </c>
      <c r="AF10" s="14">
        <v>2.4751227176470598</v>
      </c>
      <c r="AG10" s="15">
        <v>0.80827170889607902</v>
      </c>
      <c r="AH10" s="16">
        <v>5.8149977761203599E-2</v>
      </c>
      <c r="AI10" s="14">
        <v>2.4948425146341502</v>
      </c>
      <c r="AJ10" s="15">
        <v>0.80169000738648699</v>
      </c>
      <c r="AK10" s="16">
        <v>5.6544775058270998E-2</v>
      </c>
      <c r="AL10" s="15">
        <v>2.4999568543358501</v>
      </c>
      <c r="AM10" s="15">
        <v>0.800014085038663</v>
      </c>
      <c r="AN10" s="16">
        <v>5.65447750582714E-2</v>
      </c>
      <c r="AO10" s="15">
        <v>2.4999995762395302</v>
      </c>
      <c r="AP10" s="15">
        <v>0.80000013833362005</v>
      </c>
      <c r="AQ10" s="15">
        <v>5.6544775058271199E-2</v>
      </c>
      <c r="AR10" s="14">
        <v>2.4999999957700201</v>
      </c>
      <c r="AS10" s="15">
        <v>0.80000000138084804</v>
      </c>
      <c r="AT10" s="16">
        <v>5.6143176535512103E-2</v>
      </c>
      <c r="AU10" s="15">
        <v>2.4999999999577098</v>
      </c>
      <c r="AV10" s="15">
        <v>0.800000000013807</v>
      </c>
      <c r="AW10" s="15">
        <v>5.61431762123644E-2</v>
      </c>
      <c r="AX10" s="14">
        <v>2.5</v>
      </c>
      <c r="AY10" s="15">
        <v>0.8</v>
      </c>
      <c r="AZ10" s="16">
        <v>5.6143176209100601E-2</v>
      </c>
    </row>
    <row r="11" spans="1:52" s="39" customFormat="1" hidden="1" x14ac:dyDescent="0.25">
      <c r="A11" s="1">
        <v>0.47</v>
      </c>
      <c r="B11" s="14">
        <v>2.0744126000000001</v>
      </c>
      <c r="C11" s="15">
        <v>0.99999990000000005</v>
      </c>
      <c r="D11" s="16">
        <v>0.27378802986276801</v>
      </c>
      <c r="E11" s="15">
        <v>2.0744126000425598</v>
      </c>
      <c r="F11" s="15">
        <v>0.99999989997095196</v>
      </c>
      <c r="G11" s="15">
        <v>0.27378798399165999</v>
      </c>
      <c r="H11" s="14">
        <v>2.0744126042567199</v>
      </c>
      <c r="I11" s="15">
        <v>0.99999989709459802</v>
      </c>
      <c r="J11" s="16">
        <v>0.273783474553212</v>
      </c>
      <c r="K11" s="15">
        <v>2.07441302643943</v>
      </c>
      <c r="L11" s="15">
        <v>0.99999960893639495</v>
      </c>
      <c r="M11" s="15">
        <v>0.27347949197739302</v>
      </c>
      <c r="N11" s="14">
        <v>2.0744560184248102</v>
      </c>
      <c r="O11" s="15">
        <v>0.99997026637574105</v>
      </c>
      <c r="P11" s="16">
        <v>0.268713952718727</v>
      </c>
      <c r="Q11" s="14">
        <v>2.08184644104804</v>
      </c>
      <c r="R11" s="15">
        <v>0.99496575700492296</v>
      </c>
      <c r="S11" s="16">
        <v>0.221539874028054</v>
      </c>
      <c r="T11" s="14">
        <v>2.0994471529411798</v>
      </c>
      <c r="U11" s="15">
        <v>0.98335565639421596</v>
      </c>
      <c r="V11" s="16">
        <v>0.17366278634676799</v>
      </c>
      <c r="W11" s="14">
        <v>2.2053625692307701</v>
      </c>
      <c r="X11" s="15">
        <v>0.921542338722801</v>
      </c>
      <c r="Y11" s="16">
        <v>0.102830121917646</v>
      </c>
      <c r="Z11" s="14">
        <v>2.2872062999999998</v>
      </c>
      <c r="AA11" s="15">
        <v>0.88155233531824095</v>
      </c>
      <c r="AB11" s="16">
        <v>8.1939817254742101E-2</v>
      </c>
      <c r="AC11" s="14">
        <v>2.3690500307692299</v>
      </c>
      <c r="AD11" s="15">
        <v>0.84686114202699703</v>
      </c>
      <c r="AE11" s="16">
        <v>6.9067543856005401E-2</v>
      </c>
      <c r="AF11" s="14">
        <v>2.4749654470588198</v>
      </c>
      <c r="AG11" s="15">
        <v>0.80825130196116801</v>
      </c>
      <c r="AH11" s="16">
        <v>5.8137995601733702E-2</v>
      </c>
      <c r="AI11" s="14">
        <v>2.4948099097560998</v>
      </c>
      <c r="AJ11" s="15">
        <v>0.80168569527628497</v>
      </c>
      <c r="AK11" s="16">
        <v>5.65423199532143E-2</v>
      </c>
      <c r="AL11" s="15">
        <v>2.4999565815751899</v>
      </c>
      <c r="AM11" s="15">
        <v>0.80001404879734095</v>
      </c>
      <c r="AN11" s="16">
        <v>5.6542319953214598E-2</v>
      </c>
      <c r="AO11" s="15">
        <v>2.4999995735605798</v>
      </c>
      <c r="AP11" s="15">
        <v>0.80000013797765701</v>
      </c>
      <c r="AQ11" s="15">
        <v>5.6542319953214397E-2</v>
      </c>
      <c r="AR11" s="14">
        <v>2.4999999957432801</v>
      </c>
      <c r="AS11" s="15">
        <v>0.80000000137729499</v>
      </c>
      <c r="AT11" s="16">
        <v>5.6143176533504598E-2</v>
      </c>
      <c r="AU11" s="15">
        <v>2.4999999999574398</v>
      </c>
      <c r="AV11" s="15">
        <v>0.80000000001377103</v>
      </c>
      <c r="AW11" s="15">
        <v>5.6143176212344298E-2</v>
      </c>
      <c r="AX11" s="14">
        <v>2.5</v>
      </c>
      <c r="AY11" s="15">
        <v>0.8</v>
      </c>
      <c r="AZ11" s="16">
        <v>5.6143176209100601E-2</v>
      </c>
    </row>
    <row r="12" spans="1:52" s="45" customFormat="1" hidden="1" x14ac:dyDescent="0.25">
      <c r="A12" s="43">
        <v>0.48</v>
      </c>
      <c r="B12" s="40">
        <v>2.0742712000000001</v>
      </c>
      <c r="C12" s="44">
        <v>0.99999990000000005</v>
      </c>
      <c r="D12" s="41">
        <v>0.27375104598470001</v>
      </c>
      <c r="E12" s="44">
        <v>2.0742712000425798</v>
      </c>
      <c r="F12" s="44">
        <v>0.99999989997094596</v>
      </c>
      <c r="G12" s="44">
        <v>0.27375100010500603</v>
      </c>
      <c r="H12" s="40">
        <v>2.0742712042581402</v>
      </c>
      <c r="I12" s="44">
        <v>0.99999989709420301</v>
      </c>
      <c r="J12" s="41">
        <v>0.27374649006066998</v>
      </c>
      <c r="K12" s="44">
        <v>2.0742716265811101</v>
      </c>
      <c r="L12" s="44">
        <v>0.99999960889671102</v>
      </c>
      <c r="M12" s="44">
        <v>0.27344247649710801</v>
      </c>
      <c r="N12" s="40">
        <v>2.0743146328504398</v>
      </c>
      <c r="O12" s="44">
        <v>0.99997026233604203</v>
      </c>
      <c r="P12" s="41">
        <v>0.26867661149405703</v>
      </c>
      <c r="Q12" s="40">
        <v>2.0817075109170302</v>
      </c>
      <c r="R12" s="44">
        <v>0.99496508791992999</v>
      </c>
      <c r="S12" s="41">
        <v>0.221500317919644</v>
      </c>
      <c r="T12" s="40">
        <v>2.0993140705882398</v>
      </c>
      <c r="U12" s="44">
        <v>0.98335357596789497</v>
      </c>
      <c r="V12" s="41">
        <v>0.17362352425951599</v>
      </c>
      <c r="W12" s="40">
        <v>2.2052646769230702</v>
      </c>
      <c r="X12" s="44">
        <v>0.92153583835310204</v>
      </c>
      <c r="Y12" s="41">
        <v>0.10280168725344301</v>
      </c>
      <c r="Z12" s="40">
        <v>2.2871356</v>
      </c>
      <c r="AA12" s="44">
        <v>0.88154575076425201</v>
      </c>
      <c r="AB12" s="41">
        <v>8.1919962640693594E-2</v>
      </c>
      <c r="AC12" s="40">
        <v>2.3690065230769202</v>
      </c>
      <c r="AD12" s="44">
        <v>0.846856250420152</v>
      </c>
      <c r="AE12" s="41">
        <v>6.9055713607939398E-2</v>
      </c>
      <c r="AF12" s="40">
        <v>2.47495712941177</v>
      </c>
      <c r="AG12" s="44">
        <v>0.808250223519142</v>
      </c>
      <c r="AH12" s="41">
        <v>5.81358156896521E-2</v>
      </c>
      <c r="AI12" s="40">
        <v>2.4948081853658599</v>
      </c>
      <c r="AJ12" s="44">
        <v>0.80168546741367097</v>
      </c>
      <c r="AK12" s="41">
        <v>5.6541870835527301E-2</v>
      </c>
      <c r="AL12" s="44">
        <v>2.4999565671495598</v>
      </c>
      <c r="AM12" s="44">
        <v>0.80001404688230005</v>
      </c>
      <c r="AN12" s="41">
        <v>5.6541870835527697E-2</v>
      </c>
      <c r="AO12" s="44">
        <v>2.49999957341889</v>
      </c>
      <c r="AP12" s="44">
        <v>0.80000013795884695</v>
      </c>
      <c r="AQ12" s="44">
        <v>5.6541870835527502E-2</v>
      </c>
      <c r="AR12" s="40">
        <v>2.4999999957418599</v>
      </c>
      <c r="AS12" s="44">
        <v>0.80000000137710703</v>
      </c>
      <c r="AT12" s="41">
        <v>5.6143176533136802E-2</v>
      </c>
      <c r="AU12" s="44">
        <v>2.4999999999574198</v>
      </c>
      <c r="AV12" s="44">
        <v>0.80000000001377003</v>
      </c>
      <c r="AW12" s="44">
        <v>5.6143176212340599E-2</v>
      </c>
      <c r="AX12" s="40">
        <v>2.5</v>
      </c>
      <c r="AY12" s="44">
        <v>0.8</v>
      </c>
      <c r="AZ12" s="41">
        <v>5.6143176209100601E-2</v>
      </c>
    </row>
    <row r="13" spans="1:52" s="39" customFormat="1" hidden="1" x14ac:dyDescent="0.25">
      <c r="A13" s="1">
        <v>0.49</v>
      </c>
      <c r="B13" s="14">
        <v>2.0792742</v>
      </c>
      <c r="C13" s="15">
        <v>1</v>
      </c>
      <c r="D13" s="16">
        <v>0.27418842786154202</v>
      </c>
      <c r="E13" s="15">
        <v>2.0792742000420699</v>
      </c>
      <c r="F13" s="15">
        <v>0.99999999997108802</v>
      </c>
      <c r="G13" s="15">
        <v>0.27418305015684302</v>
      </c>
      <c r="H13" s="14">
        <v>2.0792742042081001</v>
      </c>
      <c r="I13" s="15">
        <v>0.99999999710816601</v>
      </c>
      <c r="J13" s="16">
        <v>0.27413465103458201</v>
      </c>
      <c r="K13" s="15">
        <v>2.0792746215680902</v>
      </c>
      <c r="L13" s="15">
        <v>0.99999971029574197</v>
      </c>
      <c r="M13" s="15">
        <v>0.27365073732495299</v>
      </c>
      <c r="N13" s="14">
        <v>2.0793171224444</v>
      </c>
      <c r="O13" s="15">
        <v>0.99997050475272997</v>
      </c>
      <c r="P13" s="16">
        <v>0.26881968427612302</v>
      </c>
      <c r="Q13" s="14">
        <v>2.0866231222707401</v>
      </c>
      <c r="R13" s="15">
        <v>0.99498877872160796</v>
      </c>
      <c r="S13" s="16">
        <v>0.22173043620914001</v>
      </c>
      <c r="T13" s="14">
        <v>2.1040227764705901</v>
      </c>
      <c r="U13" s="15">
        <v>0.98342704767335198</v>
      </c>
      <c r="V13" s="16">
        <v>0.17390812326225</v>
      </c>
      <c r="W13" s="14">
        <v>2.2087282923076899</v>
      </c>
      <c r="X13" s="15">
        <v>0.92176550935007895</v>
      </c>
      <c r="Y13" s="16">
        <v>0.103029400201712</v>
      </c>
      <c r="Z13" s="14">
        <v>2.2896371000000002</v>
      </c>
      <c r="AA13" s="15">
        <v>0.88177859319556495</v>
      </c>
      <c r="AB13" s="16">
        <v>8.2075481519301802E-2</v>
      </c>
      <c r="AC13" s="14">
        <v>2.3705459076922999</v>
      </c>
      <c r="AD13" s="15">
        <v>0.84702936075831103</v>
      </c>
      <c r="AE13" s="16">
        <v>6.9145369800567402E-2</v>
      </c>
      <c r="AF13" s="14">
        <v>2.4752514235294099</v>
      </c>
      <c r="AG13" s="15">
        <v>0.80828842230592202</v>
      </c>
      <c r="AH13" s="16">
        <v>5.81515859089018E-2</v>
      </c>
      <c r="AI13" s="14">
        <v>2.49486919756098</v>
      </c>
      <c r="AJ13" s="15">
        <v>0.80169353959998202</v>
      </c>
      <c r="AK13" s="16">
        <v>5.6545091466526497E-2</v>
      </c>
      <c r="AL13" s="15">
        <v>2.4999570775555999</v>
      </c>
      <c r="AM13" s="15">
        <v>0.80001411472652095</v>
      </c>
      <c r="AN13" s="16">
        <v>5.6545091466526802E-2</v>
      </c>
      <c r="AO13" s="15">
        <v>2.4999995784319098</v>
      </c>
      <c r="AP13" s="15">
        <v>0.80000013862521402</v>
      </c>
      <c r="AQ13" s="15">
        <v>5.6545091466526497E-2</v>
      </c>
      <c r="AR13" s="14">
        <v>2.4999999957918999</v>
      </c>
      <c r="AS13" s="15">
        <v>0.80000000138375904</v>
      </c>
      <c r="AT13" s="16">
        <v>5.6143176535768002E-2</v>
      </c>
      <c r="AU13" s="15">
        <v>2.4999999999579199</v>
      </c>
      <c r="AV13" s="15">
        <v>0.80000000001383598</v>
      </c>
      <c r="AW13" s="15">
        <v>5.6143176212366898E-2</v>
      </c>
      <c r="AX13" s="14">
        <v>2.5</v>
      </c>
      <c r="AY13" s="15">
        <v>0.8</v>
      </c>
      <c r="AZ13" s="16">
        <v>5.6143176209100601E-2</v>
      </c>
    </row>
    <row r="14" spans="1:52" s="39" customFormat="1" hidden="1" x14ac:dyDescent="0.25">
      <c r="A14" s="1">
        <v>0.5</v>
      </c>
      <c r="B14" s="14">
        <v>2.0788422</v>
      </c>
      <c r="C14" s="15">
        <v>0.99999990000000005</v>
      </c>
      <c r="D14" s="16">
        <v>0.27388533189180703</v>
      </c>
      <c r="E14" s="15">
        <v>2.0788422000421098</v>
      </c>
      <c r="F14" s="15">
        <v>0.99999989997107497</v>
      </c>
      <c r="G14" s="15">
        <v>0.27388528621684899</v>
      </c>
      <c r="H14" s="14">
        <v>2.0788422042124202</v>
      </c>
      <c r="I14" s="15">
        <v>0.99999989710696502</v>
      </c>
      <c r="J14" s="16">
        <v>0.27388079583320502</v>
      </c>
      <c r="K14" s="15">
        <v>2.0788426220009599</v>
      </c>
      <c r="L14" s="15">
        <v>0.99999961017547001</v>
      </c>
      <c r="M14" s="15">
        <v>0.273577782846537</v>
      </c>
      <c r="N14" s="14">
        <v>2.0788851665170398</v>
      </c>
      <c r="O14" s="15">
        <v>0.99997039250932396</v>
      </c>
      <c r="P14" s="16">
        <v>0.26882255477698302</v>
      </c>
      <c r="Q14" s="14">
        <v>2.08619866812227</v>
      </c>
      <c r="R14" s="15">
        <v>0.994986650480295</v>
      </c>
      <c r="S14" s="16">
        <v>0.22173308352451801</v>
      </c>
      <c r="T14" s="14">
        <v>2.1036161882352902</v>
      </c>
      <c r="U14" s="15">
        <v>0.98342063831180004</v>
      </c>
      <c r="V14" s="16">
        <v>0.17390517948325501</v>
      </c>
      <c r="W14" s="14">
        <v>2.2084292153846201</v>
      </c>
      <c r="X14" s="15">
        <v>0.92174565330492597</v>
      </c>
      <c r="Y14" s="16">
        <v>0.103025079361777</v>
      </c>
      <c r="Z14" s="14">
        <v>2.2894211000000002</v>
      </c>
      <c r="AA14" s="15">
        <v>0.88175846432967697</v>
      </c>
      <c r="AB14" s="16">
        <v>8.2072843012424096E-2</v>
      </c>
      <c r="AC14" s="14">
        <v>2.3704129846153799</v>
      </c>
      <c r="AD14" s="15">
        <v>0.84701439051199501</v>
      </c>
      <c r="AE14" s="16">
        <v>6.9144120224650801E-2</v>
      </c>
      <c r="AF14" s="14">
        <v>2.4752260117647098</v>
      </c>
      <c r="AG14" s="15">
        <v>0.80828511709472595</v>
      </c>
      <c r="AH14" s="16">
        <v>5.8151435961819098E-2</v>
      </c>
      <c r="AI14" s="14">
        <v>2.4948639292683001</v>
      </c>
      <c r="AJ14" s="15">
        <v>0.801692841066592</v>
      </c>
      <c r="AK14" s="16">
        <v>5.6545063617811697E-2</v>
      </c>
      <c r="AL14" s="15">
        <v>2.4999570334829602</v>
      </c>
      <c r="AM14" s="15">
        <v>0.80001410885540303</v>
      </c>
      <c r="AN14" s="16">
        <v>5.6545063617812197E-2</v>
      </c>
      <c r="AO14" s="15">
        <v>2.4999995779990498</v>
      </c>
      <c r="AP14" s="15">
        <v>0.80000013856754804</v>
      </c>
      <c r="AQ14" s="15">
        <v>5.6545063617811898E-2</v>
      </c>
      <c r="AR14" s="14">
        <v>2.4999999957875798</v>
      </c>
      <c r="AS14" s="15">
        <v>0.80000000138318295</v>
      </c>
      <c r="AT14" s="16">
        <v>5.6143176535745798E-2</v>
      </c>
      <c r="AU14" s="15">
        <v>2.4999999999578799</v>
      </c>
      <c r="AV14" s="15">
        <v>0.80000000001382998</v>
      </c>
      <c r="AW14" s="15">
        <v>5.6143176212366697E-2</v>
      </c>
      <c r="AX14" s="14">
        <v>2.5</v>
      </c>
      <c r="AY14" s="15">
        <v>0.8</v>
      </c>
      <c r="AZ14" s="16">
        <v>5.6143176209100601E-2</v>
      </c>
    </row>
    <row r="15" spans="1:52" s="39" customFormat="1" hidden="1" x14ac:dyDescent="0.25">
      <c r="A15" s="1">
        <v>0.51</v>
      </c>
      <c r="B15" s="14">
        <v>2.0755110000000001</v>
      </c>
      <c r="C15" s="15">
        <v>0.99999979999999999</v>
      </c>
      <c r="D15" s="16">
        <v>0.27360787469688003</v>
      </c>
      <c r="E15" s="15">
        <v>2.0755110000424501</v>
      </c>
      <c r="F15" s="15">
        <v>0.99999979997098098</v>
      </c>
      <c r="G15" s="15">
        <v>0.27360784231269297</v>
      </c>
      <c r="H15" s="14">
        <v>2.0755110042457399</v>
      </c>
      <c r="I15" s="15">
        <v>0.99999979709767395</v>
      </c>
      <c r="J15" s="16">
        <v>0.27360464730077799</v>
      </c>
      <c r="K15" s="15">
        <v>2.07551142533883</v>
      </c>
      <c r="L15" s="15">
        <v>0.99999950924453296</v>
      </c>
      <c r="M15" s="15">
        <v>0.27335514079797502</v>
      </c>
      <c r="N15" s="14">
        <v>2.0755543063660502</v>
      </c>
      <c r="O15" s="15">
        <v>0.99997019774296003</v>
      </c>
      <c r="P15" s="16">
        <v>0.26865844687600199</v>
      </c>
      <c r="Q15" s="14">
        <v>2.08292565502183</v>
      </c>
      <c r="R15" s="15">
        <v>0.99497085249429995</v>
      </c>
      <c r="S15" s="16">
        <v>0.22151474546303199</v>
      </c>
      <c r="T15" s="14">
        <v>2.1004809411764702</v>
      </c>
      <c r="U15" s="15">
        <v>0.98337171265805001</v>
      </c>
      <c r="V15" s="16">
        <v>0.173654332502992</v>
      </c>
      <c r="W15" s="14">
        <v>2.2061229999999998</v>
      </c>
      <c r="X15" s="15">
        <v>0.921592751432734</v>
      </c>
      <c r="Y15" s="16">
        <v>0.10283021155701901</v>
      </c>
      <c r="Z15" s="14">
        <v>2.2877554999999998</v>
      </c>
      <c r="AA15" s="15">
        <v>0.88160343390794305</v>
      </c>
      <c r="AB15" s="16">
        <v>8.1938877154445602E-2</v>
      </c>
      <c r="AC15" s="14">
        <v>2.3693879999999998</v>
      </c>
      <c r="AD15" s="15">
        <v>0.84689911745566104</v>
      </c>
      <c r="AE15" s="16">
        <v>6.9066120385417706E-2</v>
      </c>
      <c r="AF15" s="14">
        <v>2.4750300588235299</v>
      </c>
      <c r="AG15" s="15">
        <v>0.80825967729577097</v>
      </c>
      <c r="AH15" s="16">
        <v>5.8137518239720902E-2</v>
      </c>
      <c r="AI15" s="14">
        <v>2.4948233048780502</v>
      </c>
      <c r="AJ15" s="15">
        <v>0.80168746498819099</v>
      </c>
      <c r="AK15" s="16">
        <v>5.6542213456179699E-2</v>
      </c>
      <c r="AL15" s="15">
        <v>2.4999566936339499</v>
      </c>
      <c r="AM15" s="15">
        <v>0.80001406367085703</v>
      </c>
      <c r="AN15" s="16">
        <v>5.6542213456180102E-2</v>
      </c>
      <c r="AO15" s="15">
        <v>2.4999995746611798</v>
      </c>
      <c r="AP15" s="15">
        <v>0.80000013812374504</v>
      </c>
      <c r="AQ15" s="15">
        <v>5.65422134561799E-2</v>
      </c>
      <c r="AR15" s="14">
        <v>2.4999999957542598</v>
      </c>
      <c r="AS15" s="15">
        <v>0.80000000137875305</v>
      </c>
      <c r="AT15" s="16">
        <v>5.6143176533415599E-2</v>
      </c>
      <c r="AU15" s="15">
        <v>2.49999999995755</v>
      </c>
      <c r="AV15" s="15">
        <v>0.80000000001378602</v>
      </c>
      <c r="AW15" s="15">
        <v>5.6143176212343299E-2</v>
      </c>
      <c r="AX15" s="14">
        <v>2.5</v>
      </c>
      <c r="AY15" s="15">
        <v>0.8</v>
      </c>
      <c r="AZ15" s="16">
        <v>5.6143176209100601E-2</v>
      </c>
    </row>
    <row r="16" spans="1:52" s="39" customFormat="1" hidden="1" x14ac:dyDescent="0.25">
      <c r="A16" s="1">
        <v>0.52</v>
      </c>
      <c r="B16" s="14">
        <v>2.0781101999999998</v>
      </c>
      <c r="C16" s="15">
        <v>0.99999979999999999</v>
      </c>
      <c r="D16" s="16">
        <v>0.27360659158245898</v>
      </c>
      <c r="E16" s="15">
        <v>2.07811020004219</v>
      </c>
      <c r="F16" s="15">
        <v>0.99999979997105404</v>
      </c>
      <c r="G16" s="15">
        <v>0.273606559278184</v>
      </c>
      <c r="H16" s="14">
        <v>2.0781102042197399</v>
      </c>
      <c r="I16" s="15">
        <v>0.99999979710492903</v>
      </c>
      <c r="J16" s="16">
        <v>0.27360337222412001</v>
      </c>
      <c r="K16" s="15">
        <v>2.0781106227344299</v>
      </c>
      <c r="L16" s="15">
        <v>0.99999950997140097</v>
      </c>
      <c r="M16" s="15">
        <v>0.27335437517380901</v>
      </c>
      <c r="N16" s="14">
        <v>2.0781532411956798</v>
      </c>
      <c r="O16" s="15">
        <v>0.99997027173587405</v>
      </c>
      <c r="P16" s="16">
        <v>0.26866378892347398</v>
      </c>
      <c r="Q16" s="14">
        <v>2.0854794541484698</v>
      </c>
      <c r="R16" s="15">
        <v>0.99498310920597899</v>
      </c>
      <c r="S16" s="16">
        <v>0.22157057736743699</v>
      </c>
      <c r="T16" s="14">
        <v>2.1029272470588198</v>
      </c>
      <c r="U16" s="15">
        <v>0.98340983370245105</v>
      </c>
      <c r="V16" s="16">
        <v>0.173742219522595</v>
      </c>
      <c r="W16" s="14">
        <v>2.2079224461538498</v>
      </c>
      <c r="X16" s="15">
        <v>0.92171203716863404</v>
      </c>
      <c r="Y16" s="16">
        <v>0.10290625526188001</v>
      </c>
      <c r="Z16" s="14">
        <v>2.2890551000000001</v>
      </c>
      <c r="AA16" s="15">
        <v>0.88172437945433901</v>
      </c>
      <c r="AB16" s="16">
        <v>8.1989950606920006E-2</v>
      </c>
      <c r="AC16" s="14">
        <v>2.37018775384615</v>
      </c>
      <c r="AD16" s="15">
        <v>0.84698904103495798</v>
      </c>
      <c r="AE16" s="16">
        <v>6.9094809357647904E-2</v>
      </c>
      <c r="AF16" s="14">
        <v>2.47518295294118</v>
      </c>
      <c r="AG16" s="15">
        <v>0.80827952078675303</v>
      </c>
      <c r="AH16" s="16">
        <v>5.8142370078030199E-2</v>
      </c>
      <c r="AI16" s="14">
        <v>2.4948550024390301</v>
      </c>
      <c r="AJ16" s="15">
        <v>0.80169165834928002</v>
      </c>
      <c r="AK16" s="16">
        <v>5.6543196584187098E-2</v>
      </c>
      <c r="AL16" s="15">
        <v>2.49995695880432</v>
      </c>
      <c r="AM16" s="15">
        <v>0.80001409891480801</v>
      </c>
      <c r="AN16" s="16">
        <v>5.6543196584187501E-2</v>
      </c>
      <c r="AO16" s="15">
        <v>2.4999995772655801</v>
      </c>
      <c r="AP16" s="15">
        <v>0.80000013846991103</v>
      </c>
      <c r="AQ16" s="15">
        <v>5.65431965841873E-2</v>
      </c>
      <c r="AR16" s="14">
        <v>2.4999999957802599</v>
      </c>
      <c r="AS16" s="15">
        <v>0.80000000138220895</v>
      </c>
      <c r="AT16" s="16">
        <v>5.6143176534217298E-2</v>
      </c>
      <c r="AU16" s="15">
        <v>2.4999999999578102</v>
      </c>
      <c r="AV16" s="15">
        <v>0.80000000001381999</v>
      </c>
      <c r="AW16" s="15">
        <v>5.6143176212351403E-2</v>
      </c>
      <c r="AX16" s="14">
        <v>2.5</v>
      </c>
      <c r="AY16" s="15">
        <v>0.8</v>
      </c>
      <c r="AZ16" s="16">
        <v>5.6143176209100601E-2</v>
      </c>
    </row>
    <row r="17" spans="1:52" s="39" customFormat="1" hidden="1" x14ac:dyDescent="0.25">
      <c r="A17" s="1">
        <v>0.53</v>
      </c>
      <c r="B17" s="14">
        <v>2.0835105999999999</v>
      </c>
      <c r="C17" s="15">
        <v>0.99999959999999999</v>
      </c>
      <c r="D17" s="16">
        <v>0.27372119264986999</v>
      </c>
      <c r="E17" s="15">
        <v>2.0835106000416501</v>
      </c>
      <c r="F17" s="15">
        <v>0.99999959997120402</v>
      </c>
      <c r="G17" s="15">
        <v>0.273721169944313</v>
      </c>
      <c r="H17" s="14">
        <v>2.0835106041657299</v>
      </c>
      <c r="I17" s="15">
        <v>0.99999959711992004</v>
      </c>
      <c r="J17" s="16">
        <v>0.27371892572184903</v>
      </c>
      <c r="K17" s="15">
        <v>2.0835110173232101</v>
      </c>
      <c r="L17" s="15">
        <v>0.99999931147323096</v>
      </c>
      <c r="M17" s="15">
        <v>0.27352446712273998</v>
      </c>
      <c r="N17" s="14">
        <v>2.0835530902468902</v>
      </c>
      <c r="O17" s="15">
        <v>0.99997022461725305</v>
      </c>
      <c r="P17" s="16">
        <v>0.26895897000027802</v>
      </c>
      <c r="Q17" s="14">
        <v>2.0907855240174702</v>
      </c>
      <c r="R17" s="15">
        <v>0.99500823853945597</v>
      </c>
      <c r="S17" s="16">
        <v>0.22198260751519</v>
      </c>
      <c r="T17" s="14">
        <v>2.1080099764705902</v>
      </c>
      <c r="U17" s="15">
        <v>0.98348844946889302</v>
      </c>
      <c r="V17" s="16">
        <v>0.17420513008475799</v>
      </c>
      <c r="W17" s="14">
        <v>2.2116611846153802</v>
      </c>
      <c r="X17" s="15">
        <v>0.921959073896087</v>
      </c>
      <c r="Y17" s="16">
        <v>0.103262672945482</v>
      </c>
      <c r="Z17" s="14">
        <v>2.2917553000000002</v>
      </c>
      <c r="AA17" s="15">
        <v>0.881975281049587</v>
      </c>
      <c r="AB17" s="16">
        <v>8.2235849542523498E-2</v>
      </c>
      <c r="AC17" s="14">
        <v>2.3718494153846099</v>
      </c>
      <c r="AD17" s="15">
        <v>0.84717585095300996</v>
      </c>
      <c r="AE17" s="16">
        <v>6.9238647818771301E-2</v>
      </c>
      <c r="AF17" s="14">
        <v>2.4755006235294101</v>
      </c>
      <c r="AG17" s="15">
        <v>0.80832080784184301</v>
      </c>
      <c r="AH17" s="16">
        <v>5.8168200033416703E-2</v>
      </c>
      <c r="AI17" s="14">
        <v>2.4949208609756099</v>
      </c>
      <c r="AJ17" s="15">
        <v>0.80170038547435196</v>
      </c>
      <c r="AK17" s="16">
        <v>5.65484925920864E-2</v>
      </c>
      <c r="AL17" s="15">
        <v>2.4999575097531102</v>
      </c>
      <c r="AM17" s="15">
        <v>0.80001417226855398</v>
      </c>
      <c r="AN17" s="16">
        <v>5.6548492592086802E-2</v>
      </c>
      <c r="AO17" s="15">
        <v>2.4999995826767898</v>
      </c>
      <c r="AP17" s="15">
        <v>0.80000013919039203</v>
      </c>
      <c r="AQ17" s="15">
        <v>5.6548492592086601E-2</v>
      </c>
      <c r="AR17" s="14">
        <v>2.49999999583427</v>
      </c>
      <c r="AS17" s="15">
        <v>0.80000000138939997</v>
      </c>
      <c r="AT17" s="16">
        <v>5.6143176538548403E-2</v>
      </c>
      <c r="AU17" s="15">
        <v>2.4999999999583502</v>
      </c>
      <c r="AV17" s="15">
        <v>0.80000000001389204</v>
      </c>
      <c r="AW17" s="15">
        <v>5.6143176212394702E-2</v>
      </c>
      <c r="AX17" s="14">
        <v>2.5</v>
      </c>
      <c r="AY17" s="15">
        <v>0.8</v>
      </c>
      <c r="AZ17" s="16">
        <v>5.6143176209100601E-2</v>
      </c>
    </row>
    <row r="18" spans="1:52" s="39" customFormat="1" hidden="1" x14ac:dyDescent="0.25">
      <c r="A18" s="1">
        <v>0.54</v>
      </c>
      <c r="B18" s="14">
        <v>2.0800046999999999</v>
      </c>
      <c r="C18" s="15">
        <v>0.99999950000000004</v>
      </c>
      <c r="D18" s="16">
        <v>0.27349329150965102</v>
      </c>
      <c r="E18" s="15">
        <v>2.0800047000420001</v>
      </c>
      <c r="F18" s="15">
        <v>0.99999949997110704</v>
      </c>
      <c r="G18" s="15">
        <v>0.27349327113877703</v>
      </c>
      <c r="H18" s="14">
        <v>2.0800047042007899</v>
      </c>
      <c r="I18" s="15">
        <v>0.99999949711020397</v>
      </c>
      <c r="J18" s="16">
        <v>0.27349125700230997</v>
      </c>
      <c r="K18" s="15">
        <v>2.0800051208361299</v>
      </c>
      <c r="L18" s="15">
        <v>0.99999921049991902</v>
      </c>
      <c r="M18" s="15">
        <v>0.273312458501481</v>
      </c>
      <c r="N18" s="14">
        <v>2.0800475479187899</v>
      </c>
      <c r="O18" s="15">
        <v>0.999970025537255</v>
      </c>
      <c r="P18" s="16">
        <v>0.26878774224602697</v>
      </c>
      <c r="Q18" s="14">
        <v>2.08734086244541</v>
      </c>
      <c r="R18" s="15">
        <v>0.99499172239718103</v>
      </c>
      <c r="S18" s="16">
        <v>0.22175402565098201</v>
      </c>
      <c r="T18" s="14">
        <v>2.10471030588235</v>
      </c>
      <c r="U18" s="15">
        <v>0.98343726408598597</v>
      </c>
      <c r="V18" s="16">
        <v>0.17394227330845</v>
      </c>
      <c r="W18" s="14">
        <v>2.2092340230769199</v>
      </c>
      <c r="X18" s="15">
        <v>0.92179866451133796</v>
      </c>
      <c r="Y18" s="16">
        <v>0.103058040787081</v>
      </c>
      <c r="Z18" s="14">
        <v>2.29000235</v>
      </c>
      <c r="AA18" s="15">
        <v>0.88181235085641096</v>
      </c>
      <c r="AB18" s="16">
        <v>8.2095017666408296E-2</v>
      </c>
      <c r="AC18" s="14">
        <v>2.3707706769230699</v>
      </c>
      <c r="AD18" s="15">
        <v>0.84705451806163901</v>
      </c>
      <c r="AE18" s="16">
        <v>6.9156575163542802E-2</v>
      </c>
      <c r="AF18" s="14">
        <v>2.47529439411765</v>
      </c>
      <c r="AG18" s="15">
        <v>0.808293984888106</v>
      </c>
      <c r="AH18" s="16">
        <v>5.8153540008507497E-2</v>
      </c>
      <c r="AI18" s="14">
        <v>2.49487810609756</v>
      </c>
      <c r="AJ18" s="15">
        <v>0.80169471545112303</v>
      </c>
      <c r="AK18" s="16">
        <v>5.65454898411294E-2</v>
      </c>
      <c r="AL18" s="15">
        <v>2.4999571520812101</v>
      </c>
      <c r="AM18" s="15">
        <v>0.80001412460995003</v>
      </c>
      <c r="AN18" s="16">
        <v>5.6545489841129899E-2</v>
      </c>
      <c r="AO18" s="15">
        <v>2.4999995791638701</v>
      </c>
      <c r="AP18" s="15">
        <v>0.80000013872228903</v>
      </c>
      <c r="AQ18" s="15">
        <v>5.6545489841129698E-2</v>
      </c>
      <c r="AR18" s="14">
        <v>2.4999999957992101</v>
      </c>
      <c r="AS18" s="15">
        <v>0.80000000138472804</v>
      </c>
      <c r="AT18" s="16">
        <v>5.6143176536093298E-2</v>
      </c>
      <c r="AU18" s="15">
        <v>2.4999999999579998</v>
      </c>
      <c r="AV18" s="15">
        <v>0.80000000001384497</v>
      </c>
      <c r="AW18" s="15">
        <v>5.6143176212370097E-2</v>
      </c>
      <c r="AX18" s="14">
        <v>2.5</v>
      </c>
      <c r="AY18" s="15">
        <v>0.8</v>
      </c>
      <c r="AZ18" s="16">
        <v>5.6143176209100601E-2</v>
      </c>
    </row>
    <row r="19" spans="1:52" s="39" customFormat="1" hidden="1" x14ac:dyDescent="0.25">
      <c r="A19" s="1">
        <v>0.55000000000000004</v>
      </c>
      <c r="B19" s="14">
        <v>2.0854764000000001</v>
      </c>
      <c r="C19" s="15">
        <v>0.99999939999999998</v>
      </c>
      <c r="D19" s="16">
        <v>0.273391895603667</v>
      </c>
      <c r="E19" s="15">
        <v>2.0854764000414501</v>
      </c>
      <c r="F19" s="15">
        <v>0.99999939997125797</v>
      </c>
      <c r="G19" s="15">
        <v>0.27339187711063201</v>
      </c>
      <c r="H19" s="14">
        <v>2.0854764041460601</v>
      </c>
      <c r="I19" s="15">
        <v>0.99999939712535002</v>
      </c>
      <c r="J19" s="16">
        <v>0.27339004817781698</v>
      </c>
      <c r="K19" s="15">
        <v>2.0854768153534802</v>
      </c>
      <c r="L19" s="15">
        <v>0.99999911201720104</v>
      </c>
      <c r="M19" s="15">
        <v>0.27322476078503399</v>
      </c>
      <c r="N19" s="14">
        <v>2.0855186896959799</v>
      </c>
      <c r="O19" s="15">
        <v>0.99997007999167298</v>
      </c>
      <c r="P19" s="16">
        <v>0.26875849475476399</v>
      </c>
      <c r="Q19" s="14">
        <v>2.0927169868995601</v>
      </c>
      <c r="R19" s="15">
        <v>0.99501721464618198</v>
      </c>
      <c r="S19" s="16">
        <v>0.22183936841634799</v>
      </c>
      <c r="T19" s="14">
        <v>2.1098601411764699</v>
      </c>
      <c r="U19" s="15">
        <v>0.98351681448598705</v>
      </c>
      <c r="V19" s="16">
        <v>0.17409716889721</v>
      </c>
      <c r="W19" s="14">
        <v>2.2130221230769198</v>
      </c>
      <c r="X19" s="15">
        <v>0.922048691406961</v>
      </c>
      <c r="Y19" s="16">
        <v>0.103197459321581</v>
      </c>
      <c r="Z19" s="14">
        <v>2.2927382000000001</v>
      </c>
      <c r="AA19" s="15">
        <v>0.88206645632242597</v>
      </c>
      <c r="AB19" s="16">
        <v>8.2188219027611295E-2</v>
      </c>
      <c r="AC19" s="14">
        <v>2.3724542769230701</v>
      </c>
      <c r="AD19" s="15">
        <v>0.84724382839610302</v>
      </c>
      <c r="AE19" s="16">
        <v>6.9208447329574305E-2</v>
      </c>
      <c r="AF19" s="14">
        <v>2.4756162588235302</v>
      </c>
      <c r="AG19" s="15">
        <v>0.80833585360478699</v>
      </c>
      <c r="AH19" s="16">
        <v>5.8162178005165703E-2</v>
      </c>
      <c r="AI19" s="14">
        <v>2.4949448341463398</v>
      </c>
      <c r="AJ19" s="15">
        <v>0.80170356658086495</v>
      </c>
      <c r="AK19" s="16">
        <v>5.6547234487653301E-2</v>
      </c>
      <c r="AL19" s="15">
        <v>2.4999577103040198</v>
      </c>
      <c r="AM19" s="15">
        <v>0.80001419900824799</v>
      </c>
      <c r="AN19" s="16">
        <v>5.6547234487653697E-2</v>
      </c>
      <c r="AO19" s="15">
        <v>2.4999995846465302</v>
      </c>
      <c r="AP19" s="15">
        <v>0.80000013945302895</v>
      </c>
      <c r="AQ19" s="15">
        <v>5.6547234487653503E-2</v>
      </c>
      <c r="AR19" s="14">
        <v>2.4999999958539401</v>
      </c>
      <c r="AS19" s="15">
        <v>0.80000000139202199</v>
      </c>
      <c r="AT19" s="16">
        <v>5.6143176537514501E-2</v>
      </c>
      <c r="AU19" s="15">
        <v>2.4999999999585398</v>
      </c>
      <c r="AV19" s="15">
        <v>0.80000000001391902</v>
      </c>
      <c r="AW19" s="15">
        <v>5.6143176212384301E-2</v>
      </c>
      <c r="AX19" s="14">
        <v>2.5</v>
      </c>
      <c r="AY19" s="15">
        <v>0.8</v>
      </c>
      <c r="AZ19" s="16">
        <v>5.6143176209100601E-2</v>
      </c>
    </row>
    <row r="20" spans="1:52" s="39" customFormat="1" hidden="1" x14ac:dyDescent="0.25">
      <c r="A20" s="1">
        <v>0.56000000000000005</v>
      </c>
      <c r="B20" s="14">
        <v>2.0944213999999999</v>
      </c>
      <c r="C20" s="15">
        <v>0.99999930000000004</v>
      </c>
      <c r="D20" s="16">
        <v>0.273305662070008</v>
      </c>
      <c r="E20" s="15">
        <v>2.0944214000405599</v>
      </c>
      <c r="F20" s="15">
        <v>0.99999929997150405</v>
      </c>
      <c r="G20" s="15">
        <v>0.27330564509998301</v>
      </c>
      <c r="H20" s="14">
        <v>2.0944214040565998</v>
      </c>
      <c r="I20" s="15">
        <v>0.99999929714985303</v>
      </c>
      <c r="J20" s="16">
        <v>0.27330396641473798</v>
      </c>
      <c r="K20" s="15">
        <v>2.09442180639057</v>
      </c>
      <c r="L20" s="15">
        <v>0.99999901447196005</v>
      </c>
      <c r="M20" s="15">
        <v>0.27315017757776899</v>
      </c>
      <c r="N20" s="14">
        <v>2.09446277712712</v>
      </c>
      <c r="O20" s="15">
        <v>0.99997022987892104</v>
      </c>
      <c r="P20" s="16">
        <v>0.26874752268526098</v>
      </c>
      <c r="Q20" s="14">
        <v>2.1015057423580799</v>
      </c>
      <c r="R20" s="15">
        <v>0.99505853369668196</v>
      </c>
      <c r="S20" s="16">
        <v>0.222009061387243</v>
      </c>
      <c r="T20" s="14">
        <v>2.1182789647058802</v>
      </c>
      <c r="U20" s="15">
        <v>0.98364572439989695</v>
      </c>
      <c r="V20" s="16">
        <v>0.17437831534046699</v>
      </c>
      <c r="W20" s="14">
        <v>2.2192148153846101</v>
      </c>
      <c r="X20" s="15">
        <v>0.92245543635421201</v>
      </c>
      <c r="Y20" s="16">
        <v>0.10344567863706799</v>
      </c>
      <c r="Z20" s="14">
        <v>2.2972106999999999</v>
      </c>
      <c r="AA20" s="15">
        <v>0.88248096637927098</v>
      </c>
      <c r="AB20" s="16">
        <v>8.2355140020725998E-2</v>
      </c>
      <c r="AC20" s="14">
        <v>2.37520658461538</v>
      </c>
      <c r="AD20" s="15">
        <v>0.84755338102913103</v>
      </c>
      <c r="AE20" s="16">
        <v>6.9302112906802896E-2</v>
      </c>
      <c r="AF20" s="14">
        <v>2.4761424352941201</v>
      </c>
      <c r="AG20" s="15">
        <v>0.80840449943885395</v>
      </c>
      <c r="AH20" s="16">
        <v>5.8177967742949102E-2</v>
      </c>
      <c r="AI20" s="14">
        <v>2.4950539195122001</v>
      </c>
      <c r="AJ20" s="15">
        <v>0.80171808508793696</v>
      </c>
      <c r="AK20" s="16">
        <v>5.6550431451114103E-2</v>
      </c>
      <c r="AL20" s="15">
        <v>2.4999586228728798</v>
      </c>
      <c r="AM20" s="15">
        <v>0.80001432105799497</v>
      </c>
      <c r="AN20" s="16">
        <v>5.6550431451114401E-2</v>
      </c>
      <c r="AO20" s="15">
        <v>2.4999995936094299</v>
      </c>
      <c r="AP20" s="15">
        <v>0.80000014065180403</v>
      </c>
      <c r="AQ20" s="15">
        <v>5.65504314511142E-2</v>
      </c>
      <c r="AR20" s="14">
        <v>2.4999999959434001</v>
      </c>
      <c r="AS20" s="15">
        <v>0.80000000140398797</v>
      </c>
      <c r="AT20" s="16">
        <v>5.6143176540120403E-2</v>
      </c>
      <c r="AU20" s="15">
        <v>2.49999999995944</v>
      </c>
      <c r="AV20" s="15">
        <v>0.80000000001403804</v>
      </c>
      <c r="AW20" s="15">
        <v>5.6143176212410398E-2</v>
      </c>
      <c r="AX20" s="14">
        <v>2.5</v>
      </c>
      <c r="AY20" s="15">
        <v>0.8</v>
      </c>
      <c r="AZ20" s="16">
        <v>5.6143176209100601E-2</v>
      </c>
    </row>
    <row r="21" spans="1:52" s="39" customFormat="1" hidden="1" x14ac:dyDescent="0.25">
      <c r="A21" s="1">
        <v>0.56999999999999995</v>
      </c>
      <c r="B21" s="14">
        <v>2.0766106</v>
      </c>
      <c r="C21" s="15">
        <v>0.99999919999999998</v>
      </c>
      <c r="D21" s="16">
        <v>0.27322166426989303</v>
      </c>
      <c r="E21" s="15">
        <v>2.0766106000423399</v>
      </c>
      <c r="F21" s="15">
        <v>0.99999919997101305</v>
      </c>
      <c r="G21" s="15">
        <v>0.27322164812633898</v>
      </c>
      <c r="H21" s="14">
        <v>2.0766106042347401</v>
      </c>
      <c r="I21" s="15">
        <v>0.99999919710075402</v>
      </c>
      <c r="J21" s="16">
        <v>0.27322005102699098</v>
      </c>
      <c r="K21" s="15">
        <v>2.0766110242370299</v>
      </c>
      <c r="L21" s="15">
        <v>0.999998909553241</v>
      </c>
      <c r="M21" s="15">
        <v>0.27307245136518299</v>
      </c>
      <c r="N21" s="14">
        <v>2.07665379418486</v>
      </c>
      <c r="O21" s="15">
        <v>0.99996962916851795</v>
      </c>
      <c r="P21" s="16">
        <v>0.26866758207809799</v>
      </c>
      <c r="Q21" s="14">
        <v>2.0840060480349298</v>
      </c>
      <c r="R21" s="15">
        <v>0.99497545823601996</v>
      </c>
      <c r="S21" s="16">
        <v>0.221593922735977</v>
      </c>
      <c r="T21" s="14">
        <v>2.1015158588235301</v>
      </c>
      <c r="U21" s="15">
        <v>0.98338730526060403</v>
      </c>
      <c r="V21" s="16">
        <v>0.17374636850505901</v>
      </c>
      <c r="W21" s="14">
        <v>2.2068842615384598</v>
      </c>
      <c r="X21" s="15">
        <v>0.92164287683068302</v>
      </c>
      <c r="Y21" s="16">
        <v>0.102901727206275</v>
      </c>
      <c r="Z21" s="14">
        <v>2.2883053000000002</v>
      </c>
      <c r="AA21" s="15">
        <v>0.88165436704793199</v>
      </c>
      <c r="AB21" s="16">
        <v>8.1988205751051105E-2</v>
      </c>
      <c r="AC21" s="14">
        <v>2.3697263384615401</v>
      </c>
      <c r="AD21" s="15">
        <v>0.84693701826617296</v>
      </c>
      <c r="AE21" s="16">
        <v>6.9094952522066405E-2</v>
      </c>
      <c r="AF21" s="14">
        <v>2.4750947411764699</v>
      </c>
      <c r="AG21" s="15">
        <v>0.80826804481523196</v>
      </c>
      <c r="AH21" s="16">
        <v>5.8142689390064402E-2</v>
      </c>
      <c r="AI21" s="14">
        <v>2.4948367146341499</v>
      </c>
      <c r="AJ21" s="15">
        <v>0.80168923331665598</v>
      </c>
      <c r="AK21" s="16">
        <v>5.6543273455631697E-2</v>
      </c>
      <c r="AL21" s="15">
        <v>2.49995680581514</v>
      </c>
      <c r="AM21" s="15">
        <v>0.80001407853330797</v>
      </c>
      <c r="AN21" s="16">
        <v>5.6543273455632197E-2</v>
      </c>
      <c r="AO21" s="15">
        <v>2.4999995757629798</v>
      </c>
      <c r="AP21" s="15">
        <v>0.80000013826972405</v>
      </c>
      <c r="AQ21" s="15">
        <v>5.6543273455631898E-2</v>
      </c>
      <c r="AR21" s="14">
        <v>2.4999999957652599</v>
      </c>
      <c r="AS21" s="15">
        <v>0.80000000138020999</v>
      </c>
      <c r="AT21" s="16">
        <v>5.6143176534282503E-2</v>
      </c>
      <c r="AU21" s="15">
        <v>2.4999999999576601</v>
      </c>
      <c r="AV21" s="15">
        <v>0.80000000001380001</v>
      </c>
      <c r="AW21" s="15">
        <v>5.6143176212352E-2</v>
      </c>
      <c r="AX21" s="14">
        <v>2.5</v>
      </c>
      <c r="AY21" s="15">
        <v>0.8</v>
      </c>
      <c r="AZ21" s="16">
        <v>5.6143176209100601E-2</v>
      </c>
    </row>
    <row r="22" spans="1:52" s="39" customFormat="1" hidden="1" x14ac:dyDescent="0.25">
      <c r="A22" s="1">
        <v>0.57999999999999996</v>
      </c>
      <c r="B22" s="14">
        <v>2.0490065</v>
      </c>
      <c r="C22" s="15">
        <v>0.99999890000000002</v>
      </c>
      <c r="D22" s="16">
        <v>0.27339491709866798</v>
      </c>
      <c r="E22" s="15">
        <v>2.0490065000450999</v>
      </c>
      <c r="F22" s="15">
        <v>0.99999889997022695</v>
      </c>
      <c r="G22" s="15">
        <v>0.27339490296728702</v>
      </c>
      <c r="H22" s="14">
        <v>2.0490065045108299</v>
      </c>
      <c r="I22" s="15">
        <v>0.99999889702211697</v>
      </c>
      <c r="J22" s="16">
        <v>0.27339350461607198</v>
      </c>
      <c r="K22" s="15">
        <v>2.04900695189639</v>
      </c>
      <c r="L22" s="15">
        <v>0.99999860167522103</v>
      </c>
      <c r="M22" s="15">
        <v>0.27326184105372697</v>
      </c>
      <c r="N22" s="14">
        <v>2.0490525103550299</v>
      </c>
      <c r="O22" s="15">
        <v>0.99996852721583795</v>
      </c>
      <c r="P22" s="16">
        <v>0.26889778885570598</v>
      </c>
      <c r="Q22" s="14">
        <v>2.05688411572052</v>
      </c>
      <c r="R22" s="15">
        <v>0.99484240848231298</v>
      </c>
      <c r="S22" s="16">
        <v>0.22130067674159901</v>
      </c>
      <c r="T22" s="14">
        <v>2.0755355294117601</v>
      </c>
      <c r="U22" s="15">
        <v>0.98297478271664496</v>
      </c>
      <c r="V22" s="16">
        <v>0.17309475731347301</v>
      </c>
      <c r="W22" s="14">
        <v>2.18777373076923</v>
      </c>
      <c r="X22" s="15">
        <v>0.92036355858361996</v>
      </c>
      <c r="Y22" s="16">
        <v>0.10229567575404799</v>
      </c>
      <c r="Z22" s="14">
        <v>2.27450325</v>
      </c>
      <c r="AA22" s="15">
        <v>0.88036433215665599</v>
      </c>
      <c r="AB22" s="16">
        <v>8.1588460256622197E-2</v>
      </c>
      <c r="AC22" s="14">
        <v>2.36123276923077</v>
      </c>
      <c r="AD22" s="15">
        <v>0.84598237974695101</v>
      </c>
      <c r="AE22" s="16">
        <v>6.8876293803244296E-2</v>
      </c>
      <c r="AF22" s="14">
        <v>2.4734709705882398</v>
      </c>
      <c r="AG22" s="15">
        <v>0.808058479654444</v>
      </c>
      <c r="AH22" s="16">
        <v>5.8107192511830698E-2</v>
      </c>
      <c r="AI22" s="14">
        <v>2.4945000792682999</v>
      </c>
      <c r="AJ22" s="15">
        <v>0.801644986767859</v>
      </c>
      <c r="AK22" s="16">
        <v>5.6536140523481597E-2</v>
      </c>
      <c r="AL22" s="15">
        <v>2.4999539896449701</v>
      </c>
      <c r="AM22" s="15">
        <v>0.80001370673788297</v>
      </c>
      <c r="AN22" s="16">
        <v>5.6536140523481999E-2</v>
      </c>
      <c r="AO22" s="15">
        <v>2.4999995481036099</v>
      </c>
      <c r="AP22" s="15">
        <v>0.80000013461795605</v>
      </c>
      <c r="AQ22" s="15">
        <v>5.6536140523481798E-2</v>
      </c>
      <c r="AR22" s="14">
        <v>2.4999999954891599</v>
      </c>
      <c r="AS22" s="15">
        <v>0.80000000134375804</v>
      </c>
      <c r="AT22" s="16">
        <v>5.6143176528479999E-2</v>
      </c>
      <c r="AU22" s="15">
        <v>2.4999999999549001</v>
      </c>
      <c r="AV22" s="15">
        <v>0.80000000001343596</v>
      </c>
      <c r="AW22" s="15">
        <v>5.6143176212293998E-2</v>
      </c>
      <c r="AX22" s="14">
        <v>2.5</v>
      </c>
      <c r="AY22" s="15">
        <v>0.8</v>
      </c>
      <c r="AZ22" s="16">
        <v>5.6143176209100601E-2</v>
      </c>
    </row>
    <row r="23" spans="1:52" s="39" customFormat="1" hidden="1" x14ac:dyDescent="0.25">
      <c r="A23" s="1">
        <v>0.59</v>
      </c>
      <c r="B23" s="14">
        <v>2.0770197000000001</v>
      </c>
      <c r="C23" s="15">
        <v>0.99999899999999997</v>
      </c>
      <c r="D23" s="16">
        <v>0.273244511639328</v>
      </c>
      <c r="E23" s="15">
        <v>2.0770197000423001</v>
      </c>
      <c r="F23" s="15">
        <v>0.99999899997102504</v>
      </c>
      <c r="G23" s="15">
        <v>0.27324449721198002</v>
      </c>
      <c r="H23" s="14">
        <v>2.0770197042306502</v>
      </c>
      <c r="I23" s="15">
        <v>0.99999899710189999</v>
      </c>
      <c r="J23" s="16">
        <v>0.273243069673408</v>
      </c>
      <c r="K23" s="15">
        <v>2.07702012382711</v>
      </c>
      <c r="L23" s="15">
        <v>0.99999870966793503</v>
      </c>
      <c r="M23" s="15">
        <v>0.27310918958797398</v>
      </c>
      <c r="N23" s="14">
        <v>2.07706285244848</v>
      </c>
      <c r="O23" s="15">
        <v>0.99996944084404205</v>
      </c>
      <c r="P23" s="16">
        <v>0.26877890812142902</v>
      </c>
      <c r="Q23" s="14">
        <v>2.0844080021834102</v>
      </c>
      <c r="R23" s="15">
        <v>0.99497719237846804</v>
      </c>
      <c r="S23" s="16">
        <v>0.22172774766057499</v>
      </c>
      <c r="T23" s="14">
        <v>2.1019008941176498</v>
      </c>
      <c r="U23" s="15">
        <v>0.98339312185587702</v>
      </c>
      <c r="V23" s="16">
        <v>0.17387906355510099</v>
      </c>
      <c r="W23" s="14">
        <v>2.2071674846153799</v>
      </c>
      <c r="X23" s="15">
        <v>0.92166152998003903</v>
      </c>
      <c r="Y23" s="16">
        <v>0.102997728650413</v>
      </c>
      <c r="Z23" s="14">
        <v>2.2885098500000001</v>
      </c>
      <c r="AA23" s="15">
        <v>0.88167332146560595</v>
      </c>
      <c r="AB23" s="16">
        <v>8.2055345483675102E-2</v>
      </c>
      <c r="AC23" s="14">
        <v>2.36985221538461</v>
      </c>
      <c r="AD23" s="15">
        <v>0.84695112475985501</v>
      </c>
      <c r="AE23" s="16">
        <v>6.9135029927927805E-2</v>
      </c>
      <c r="AF23" s="14">
        <v>2.4751188058823499</v>
      </c>
      <c r="AG23" s="15">
        <v>0.80827115979845099</v>
      </c>
      <c r="AH23" s="16">
        <v>5.8150091526278098E-2</v>
      </c>
      <c r="AI23" s="14">
        <v>2.49484170365854</v>
      </c>
      <c r="AJ23" s="15">
        <v>0.80168989163849702</v>
      </c>
      <c r="AK23" s="16">
        <v>5.6544799134882702E-2</v>
      </c>
      <c r="AL23" s="15">
        <v>2.4999568475515201</v>
      </c>
      <c r="AM23" s="15">
        <v>0.80001408406642704</v>
      </c>
      <c r="AN23" s="16">
        <v>5.6544799134883098E-2</v>
      </c>
      <c r="AO23" s="15">
        <v>2.4999995761728999</v>
      </c>
      <c r="AP23" s="15">
        <v>0.80000013832407002</v>
      </c>
      <c r="AQ23" s="15">
        <v>5.6544799134882799E-2</v>
      </c>
      <c r="AR23" s="14">
        <v>2.4999999957693499</v>
      </c>
      <c r="AS23" s="15">
        <v>0.800000001380752</v>
      </c>
      <c r="AT23" s="16">
        <v>5.6143176535531802E-2</v>
      </c>
      <c r="AU23" s="15">
        <v>2.4999999999577001</v>
      </c>
      <c r="AV23" s="15">
        <v>0.800000000013806</v>
      </c>
      <c r="AW23" s="15">
        <v>5.6143176212364497E-2</v>
      </c>
      <c r="AX23" s="14">
        <v>2.5</v>
      </c>
      <c r="AY23" s="15">
        <v>0.8</v>
      </c>
      <c r="AZ23" s="16">
        <v>5.6143176209100601E-2</v>
      </c>
    </row>
    <row r="24" spans="1:52" s="39" customFormat="1" hidden="1" x14ac:dyDescent="0.25">
      <c r="A24" s="1">
        <v>0.6</v>
      </c>
      <c r="B24" s="14">
        <v>2.1451096999999999</v>
      </c>
      <c r="C24" s="15">
        <v>0.99999859999999996</v>
      </c>
      <c r="D24" s="16">
        <v>0.272784400092213</v>
      </c>
      <c r="E24" s="15">
        <v>2.1451097000354902</v>
      </c>
      <c r="F24" s="15">
        <v>0.99999859997283502</v>
      </c>
      <c r="G24" s="15">
        <v>0.272784388669988</v>
      </c>
      <c r="H24" s="14">
        <v>2.1451097035496098</v>
      </c>
      <c r="I24" s="15">
        <v>0.99999859728296703</v>
      </c>
      <c r="J24" s="16">
        <v>0.27278325817990801</v>
      </c>
      <c r="K24" s="15">
        <v>2.14511005560079</v>
      </c>
      <c r="L24" s="15">
        <v>0.99999832780734998</v>
      </c>
      <c r="M24" s="15">
        <v>0.27267505350336702</v>
      </c>
      <c r="N24" s="14">
        <v>2.14514590590696</v>
      </c>
      <c r="O24" s="15">
        <v>0.99997088739264395</v>
      </c>
      <c r="P24" s="16">
        <v>0.26863058087073499</v>
      </c>
      <c r="Q24" s="14">
        <v>2.1513086572052398</v>
      </c>
      <c r="R24" s="15">
        <v>0.99528314888963598</v>
      </c>
      <c r="S24" s="16">
        <v>0.222905573386496</v>
      </c>
      <c r="T24" s="14">
        <v>2.1659856</v>
      </c>
      <c r="U24" s="15">
        <v>0.984349047636777</v>
      </c>
      <c r="V24" s="16">
        <v>0.17590295689991001</v>
      </c>
      <c r="W24" s="14">
        <v>2.2543067153846201</v>
      </c>
      <c r="X24" s="15">
        <v>0.92471318416827597</v>
      </c>
      <c r="Y24" s="16">
        <v>0.104818693539769</v>
      </c>
      <c r="Z24" s="14">
        <v>2.3225548499999999</v>
      </c>
      <c r="AA24" s="15">
        <v>0.88480791171217499</v>
      </c>
      <c r="AB24" s="16">
        <v>8.3283813308016097E-2</v>
      </c>
      <c r="AC24" s="14">
        <v>2.3908029846153802</v>
      </c>
      <c r="AD24" s="15">
        <v>0.84930844934825001</v>
      </c>
      <c r="AE24" s="16">
        <v>6.9824900578887503E-2</v>
      </c>
      <c r="AF24" s="14">
        <v>2.4791240999999999</v>
      </c>
      <c r="AG24" s="15">
        <v>0.80879808340611103</v>
      </c>
      <c r="AH24" s="16">
        <v>5.8266230634225799E-2</v>
      </c>
      <c r="AI24" s="14">
        <v>2.4956720695121999</v>
      </c>
      <c r="AJ24" s="15">
        <v>0.80180148769416204</v>
      </c>
      <c r="AK24" s="16">
        <v>5.6568302079098499E-2</v>
      </c>
      <c r="AL24" s="15">
        <v>2.4999637940930399</v>
      </c>
      <c r="AM24" s="15">
        <v>0.80001502252515999</v>
      </c>
      <c r="AN24" s="16">
        <v>5.6568302079098902E-2</v>
      </c>
      <c r="AO24" s="15">
        <v>2.4999996443992099</v>
      </c>
      <c r="AP24" s="15">
        <v>0.80000014754165605</v>
      </c>
      <c r="AQ24" s="15">
        <v>5.6568302079098499E-2</v>
      </c>
      <c r="AR24" s="14">
        <v>2.4999999964503901</v>
      </c>
      <c r="AS24" s="15">
        <v>0.80000000147276296</v>
      </c>
      <c r="AT24" s="16">
        <v>5.6143176554686702E-2</v>
      </c>
      <c r="AU24" s="15">
        <v>2.4999999999645102</v>
      </c>
      <c r="AV24" s="15">
        <v>0.80000000001472604</v>
      </c>
      <c r="AW24" s="15">
        <v>5.6143176212556101E-2</v>
      </c>
      <c r="AX24" s="14">
        <v>2.5</v>
      </c>
      <c r="AY24" s="15">
        <v>0.8</v>
      </c>
      <c r="AZ24" s="16">
        <v>5.6143176209100601E-2</v>
      </c>
    </row>
    <row r="25" spans="1:52" s="39" customFormat="1" hidden="1" x14ac:dyDescent="0.25">
      <c r="A25" s="1">
        <v>0.61</v>
      </c>
      <c r="B25" s="14">
        <v>2.1453316</v>
      </c>
      <c r="C25" s="15">
        <v>0.99999859999999996</v>
      </c>
      <c r="D25" s="16">
        <v>0.27270356465182299</v>
      </c>
      <c r="E25" s="15">
        <v>2.1453316000354699</v>
      </c>
      <c r="F25" s="15">
        <v>0.99999859997284002</v>
      </c>
      <c r="G25" s="15">
        <v>0.272703553230774</v>
      </c>
      <c r="H25" s="14">
        <v>2.1453316035473899</v>
      </c>
      <c r="I25" s="15">
        <v>0.99999859728353002</v>
      </c>
      <c r="J25" s="16">
        <v>0.27270242297613101</v>
      </c>
      <c r="K25" s="15">
        <v>2.1453319553784498</v>
      </c>
      <c r="L25" s="15">
        <v>0.99999832786365594</v>
      </c>
      <c r="M25" s="15">
        <v>0.27259423980638597</v>
      </c>
      <c r="N25" s="14">
        <v>2.1453677832687199</v>
      </c>
      <c r="O25" s="15">
        <v>0.99997089312440002</v>
      </c>
      <c r="P25" s="16">
        <v>0.26855027375315099</v>
      </c>
      <c r="Q25" s="14">
        <v>2.1515266812227098</v>
      </c>
      <c r="R25" s="15">
        <v>0.99528410132077305</v>
      </c>
      <c r="S25" s="16">
        <v>0.222830449714329</v>
      </c>
      <c r="T25" s="14">
        <v>2.1661944470588201</v>
      </c>
      <c r="U25" s="15">
        <v>0.98435203159885198</v>
      </c>
      <c r="V25" s="16">
        <v>0.175834682371273</v>
      </c>
      <c r="W25" s="14">
        <v>2.25446033846154</v>
      </c>
      <c r="X25" s="15">
        <v>0.9247228959853</v>
      </c>
      <c r="Y25" s="16">
        <v>0.10477095288375</v>
      </c>
      <c r="Z25" s="14">
        <v>2.3226657999999998</v>
      </c>
      <c r="AA25" s="15">
        <v>0.88481801700585605</v>
      </c>
      <c r="AB25" s="16">
        <v>8.3249620742605807E-2</v>
      </c>
      <c r="AC25" s="14">
        <v>2.39087126153846</v>
      </c>
      <c r="AD25" s="15">
        <v>0.849316135648709</v>
      </c>
      <c r="AE25" s="16">
        <v>6.9803893400955594E-2</v>
      </c>
      <c r="AF25" s="14">
        <v>2.4791371529411799</v>
      </c>
      <c r="AG25" s="15">
        <v>0.80879982363542902</v>
      </c>
      <c r="AH25" s="16">
        <v>5.8262200608699098E-2</v>
      </c>
      <c r="AI25" s="14">
        <v>2.4956747756097601</v>
      </c>
      <c r="AJ25" s="15">
        <v>0.80180185706372897</v>
      </c>
      <c r="AK25" s="16">
        <v>5.6567465594083099E-2</v>
      </c>
      <c r="AL25" s="15">
        <v>2.4999638167312801</v>
      </c>
      <c r="AM25" s="15">
        <v>0.80001502563308602</v>
      </c>
      <c r="AN25" s="16">
        <v>5.6567465594083502E-2</v>
      </c>
      <c r="AO25" s="15">
        <v>2.49999964462156</v>
      </c>
      <c r="AP25" s="15">
        <v>0.80000014757218196</v>
      </c>
      <c r="AQ25" s="15">
        <v>5.6567465594083197E-2</v>
      </c>
      <c r="AR25" s="14">
        <v>2.4999999964526101</v>
      </c>
      <c r="AS25" s="15">
        <v>0.80000000147306805</v>
      </c>
      <c r="AT25" s="16">
        <v>5.6143176554000397E-2</v>
      </c>
      <c r="AU25" s="15">
        <v>2.4999999999645302</v>
      </c>
      <c r="AV25" s="15">
        <v>0.80000000001472904</v>
      </c>
      <c r="AW25" s="15">
        <v>5.6143176212549203E-2</v>
      </c>
      <c r="AX25" s="14">
        <v>2.5</v>
      </c>
      <c r="AY25" s="15">
        <v>0.8</v>
      </c>
      <c r="AZ25" s="16">
        <v>5.6143176209100601E-2</v>
      </c>
    </row>
    <row r="26" spans="1:52" s="39" customFormat="1" hidden="1" x14ac:dyDescent="0.25">
      <c r="A26" s="1">
        <v>0.62</v>
      </c>
      <c r="B26" s="14">
        <v>2.0678619999999999</v>
      </c>
      <c r="C26" s="15">
        <v>0.99999819999999995</v>
      </c>
      <c r="D26" s="16">
        <v>0.27270155870731699</v>
      </c>
      <c r="E26" s="15">
        <v>2.0678620000432102</v>
      </c>
      <c r="F26" s="15">
        <v>0.999998199970768</v>
      </c>
      <c r="G26" s="15">
        <v>0.27270154787484902</v>
      </c>
      <c r="H26" s="14">
        <v>2.0678620043222402</v>
      </c>
      <c r="I26" s="15">
        <v>0.99999819707618498</v>
      </c>
      <c r="J26" s="16">
        <v>0.272700475644028</v>
      </c>
      <c r="K26" s="15">
        <v>2.0678624330031399</v>
      </c>
      <c r="L26" s="15">
        <v>0.99999790709189595</v>
      </c>
      <c r="M26" s="15">
        <v>0.27259712598010999</v>
      </c>
      <c r="N26" s="14">
        <v>2.067906086717</v>
      </c>
      <c r="O26" s="15">
        <v>0.99996837861233201</v>
      </c>
      <c r="P26" s="16">
        <v>0.26848293247793698</v>
      </c>
      <c r="Q26" s="14">
        <v>2.07541026200873</v>
      </c>
      <c r="R26" s="15">
        <v>0.99493296414653798</v>
      </c>
      <c r="S26" s="16">
        <v>0.22132069389224501</v>
      </c>
      <c r="T26" s="14">
        <v>2.0932818823529402</v>
      </c>
      <c r="U26" s="15">
        <v>0.98325732079807004</v>
      </c>
      <c r="V26" s="16">
        <v>0.17337377353928901</v>
      </c>
      <c r="W26" s="14">
        <v>2.2008275384615401</v>
      </c>
      <c r="X26" s="15">
        <v>0.921239500892296</v>
      </c>
      <c r="Y26" s="16">
        <v>0.102593221005572</v>
      </c>
      <c r="Z26" s="14">
        <v>2.2839309999999999</v>
      </c>
      <c r="AA26" s="15">
        <v>0.88124630694112505</v>
      </c>
      <c r="AB26" s="16">
        <v>8.1779652971385397E-2</v>
      </c>
      <c r="AC26" s="14">
        <v>2.3670344615384602</v>
      </c>
      <c r="AD26" s="15">
        <v>0.84663415601033198</v>
      </c>
      <c r="AE26" s="16">
        <v>6.8976450937498102E-2</v>
      </c>
      <c r="AF26" s="14">
        <v>2.4745801176470601</v>
      </c>
      <c r="AG26" s="15">
        <v>0.80820133603689503</v>
      </c>
      <c r="AH26" s="16">
        <v>5.8122279161024103E-2</v>
      </c>
      <c r="AI26" s="14">
        <v>2.4947300243902499</v>
      </c>
      <c r="AJ26" s="15">
        <v>0.80167514066690004</v>
      </c>
      <c r="AK26" s="16">
        <v>5.6539122295609798E-2</v>
      </c>
      <c r="AL26" s="15">
        <v>2.4999559132829998</v>
      </c>
      <c r="AM26" s="15">
        <v>0.8000139600981</v>
      </c>
      <c r="AN26" s="16">
        <v>5.65391222956102E-2</v>
      </c>
      <c r="AO26" s="15">
        <v>2.49999956699686</v>
      </c>
      <c r="AP26" s="15">
        <v>0.80000013710645401</v>
      </c>
      <c r="AQ26" s="15">
        <v>5.6539122295609999E-2</v>
      </c>
      <c r="AR26" s="14">
        <v>2.4999999956777601</v>
      </c>
      <c r="AS26" s="15">
        <v>0.80000000136859795</v>
      </c>
      <c r="AT26" s="16">
        <v>5.6143176530894803E-2</v>
      </c>
      <c r="AU26" s="15">
        <v>2.4999999999567799</v>
      </c>
      <c r="AV26" s="15">
        <v>0.80000000001368399</v>
      </c>
      <c r="AW26" s="15">
        <v>5.6143176212318201E-2</v>
      </c>
      <c r="AX26" s="14">
        <v>2.5</v>
      </c>
      <c r="AY26" s="15">
        <v>0.8</v>
      </c>
      <c r="AZ26" s="16">
        <v>5.6143176209100601E-2</v>
      </c>
    </row>
    <row r="27" spans="1:52" s="39" customFormat="1" hidden="1" x14ac:dyDescent="0.25">
      <c r="A27" s="1">
        <v>0.63</v>
      </c>
      <c r="B27" s="14">
        <v>2.0130701000000002</v>
      </c>
      <c r="C27" s="15">
        <v>0.99999760000000004</v>
      </c>
      <c r="D27" s="16">
        <v>0.27297945658425099</v>
      </c>
      <c r="E27" s="15">
        <v>2.0130701000486901</v>
      </c>
      <c r="F27" s="15">
        <v>0.99999759996915405</v>
      </c>
      <c r="G27" s="15">
        <v>0.27297944669376401</v>
      </c>
      <c r="H27" s="14">
        <v>2.0130701048702702</v>
      </c>
      <c r="I27" s="15">
        <v>0.999997596914866</v>
      </c>
      <c r="J27" s="16">
        <v>0.27297846766655098</v>
      </c>
      <c r="K27" s="15">
        <v>2.0130705879047301</v>
      </c>
      <c r="L27" s="15">
        <v>0.99999729093106504</v>
      </c>
      <c r="M27" s="15">
        <v>0.27288337496190801</v>
      </c>
      <c r="N27" s="14">
        <v>2.0131197765864099</v>
      </c>
      <c r="O27" s="15">
        <v>0.999966133511487</v>
      </c>
      <c r="P27" s="16">
        <v>0.26877559284382901</v>
      </c>
      <c r="Q27" s="14">
        <v>2.02157542576419</v>
      </c>
      <c r="R27" s="15">
        <v>0.99466035421184495</v>
      </c>
      <c r="S27" s="16">
        <v>0.22055320752625601</v>
      </c>
      <c r="T27" s="14">
        <v>2.0417130352941202</v>
      </c>
      <c r="U27" s="15">
        <v>0.98241427293119898</v>
      </c>
      <c r="V27" s="16">
        <v>0.17189906447505199</v>
      </c>
      <c r="W27" s="14">
        <v>2.16289468461538</v>
      </c>
      <c r="X27" s="15">
        <v>0.91866081195695404</v>
      </c>
      <c r="Y27" s="16">
        <v>0.101275615910601</v>
      </c>
      <c r="Z27" s="14">
        <v>2.2565350500000001</v>
      </c>
      <c r="AA27" s="15">
        <v>0.87866870725438295</v>
      </c>
      <c r="AB27" s="16">
        <v>8.0910901185540507E-2</v>
      </c>
      <c r="AC27" s="14">
        <v>2.3501754153846099</v>
      </c>
      <c r="AD27" s="15">
        <v>0.84474097166703299</v>
      </c>
      <c r="AE27" s="16">
        <v>6.84990366639881E-2</v>
      </c>
      <c r="AF27" s="14">
        <v>2.47135706470588</v>
      </c>
      <c r="AG27" s="15">
        <v>0.80778915354764502</v>
      </c>
      <c r="AH27" s="16">
        <v>5.8043940454653303E-2</v>
      </c>
      <c r="AI27" s="14">
        <v>2.4940618304878099</v>
      </c>
      <c r="AJ27" s="15">
        <v>0.80158823559963299</v>
      </c>
      <c r="AK27" s="16">
        <v>5.65233406207361E-2</v>
      </c>
      <c r="AL27" s="15">
        <v>2.4999503234135898</v>
      </c>
      <c r="AM27" s="15">
        <v>0.80001323010966596</v>
      </c>
      <c r="AN27" s="16">
        <v>5.6523340620736502E-2</v>
      </c>
      <c r="AO27" s="15">
        <v>2.49999951209527</v>
      </c>
      <c r="AP27" s="15">
        <v>0.80000012993654201</v>
      </c>
      <c r="AQ27" s="15">
        <v>5.65233406207361E-2</v>
      </c>
      <c r="AR27" s="14">
        <v>2.49999999512973</v>
      </c>
      <c r="AS27" s="15">
        <v>0.80000000129702797</v>
      </c>
      <c r="AT27" s="16">
        <v>5.6143176518047802E-2</v>
      </c>
      <c r="AU27" s="15">
        <v>2.4999999999512998</v>
      </c>
      <c r="AV27" s="15">
        <v>0.800000000012968</v>
      </c>
      <c r="AW27" s="15">
        <v>5.6143176212189602E-2</v>
      </c>
      <c r="AX27" s="14">
        <v>2.5</v>
      </c>
      <c r="AY27" s="15">
        <v>0.8</v>
      </c>
      <c r="AZ27" s="16">
        <v>5.6143176209100601E-2</v>
      </c>
    </row>
    <row r="28" spans="1:52" s="39" customFormat="1" hidden="1" x14ac:dyDescent="0.25">
      <c r="A28" s="1">
        <v>0.64</v>
      </c>
      <c r="B28" s="14">
        <v>2.0478844999999999</v>
      </c>
      <c r="C28" s="15">
        <v>0.99999760000000004</v>
      </c>
      <c r="D28" s="16">
        <v>0.27300899410532298</v>
      </c>
      <c r="E28" s="15">
        <v>2.0478845000452099</v>
      </c>
      <c r="F28" s="15">
        <v>0.999997599970193</v>
      </c>
      <c r="G28" s="15">
        <v>0.27300898454825001</v>
      </c>
      <c r="H28" s="14">
        <v>2.0478845045220599</v>
      </c>
      <c r="I28" s="15">
        <v>0.99999759701887303</v>
      </c>
      <c r="J28" s="16">
        <v>0.27300803851559602</v>
      </c>
      <c r="K28" s="15">
        <v>2.04788495302064</v>
      </c>
      <c r="L28" s="15">
        <v>0.99999730135017895</v>
      </c>
      <c r="M28" s="15">
        <v>0.27291605869862301</v>
      </c>
      <c r="N28" s="14">
        <v>2.0479306248214701</v>
      </c>
      <c r="O28" s="15">
        <v>0.99996719412798996</v>
      </c>
      <c r="P28" s="16">
        <v>0.26889474251706003</v>
      </c>
      <c r="Q28" s="14">
        <v>2.0557817139738002</v>
      </c>
      <c r="R28" s="15">
        <v>0.99483563606009195</v>
      </c>
      <c r="S28" s="16">
        <v>0.22137720545776099</v>
      </c>
      <c r="T28" s="14">
        <v>2.0744795294117702</v>
      </c>
      <c r="U28" s="15">
        <v>0.98295652385655197</v>
      </c>
      <c r="V28" s="16">
        <v>0.17315658024766001</v>
      </c>
      <c r="W28" s="14">
        <v>2.1869969615384601</v>
      </c>
      <c r="X28" s="15">
        <v>0.92031026920640202</v>
      </c>
      <c r="Y28" s="16">
        <v>0.102334279854659</v>
      </c>
      <c r="Z28" s="14">
        <v>2.2739422500000002</v>
      </c>
      <c r="AA28" s="15">
        <v>0.880311154582053</v>
      </c>
      <c r="AB28" s="16">
        <v>8.1616568927793801E-2</v>
      </c>
      <c r="AC28" s="14">
        <v>2.3608875384615402</v>
      </c>
      <c r="AD28" s="15">
        <v>0.84594330171292098</v>
      </c>
      <c r="AE28" s="16">
        <v>6.8893983686778099E-2</v>
      </c>
      <c r="AF28" s="14">
        <v>2.4734049705882399</v>
      </c>
      <c r="AG28" s="15">
        <v>0.80804995950743896</v>
      </c>
      <c r="AH28" s="16">
        <v>5.8110679258557299E-2</v>
      </c>
      <c r="AI28" s="14">
        <v>2.4944863963414701</v>
      </c>
      <c r="AJ28" s="15">
        <v>0.80164318984589</v>
      </c>
      <c r="AK28" s="16">
        <v>5.6536867321864803E-2</v>
      </c>
      <c r="AL28" s="15">
        <v>2.4999538751785302</v>
      </c>
      <c r="AM28" s="15">
        <v>0.80001369164288505</v>
      </c>
      <c r="AN28" s="16">
        <v>5.6536867321865102E-2</v>
      </c>
      <c r="AO28" s="15">
        <v>2.4999995469793701</v>
      </c>
      <c r="AP28" s="15">
        <v>0.80000013446969298</v>
      </c>
      <c r="AQ28" s="15">
        <v>5.6536867321864803E-2</v>
      </c>
      <c r="AR28" s="14">
        <v>2.4999999954779399</v>
      </c>
      <c r="AS28" s="15">
        <v>0.800000001342279</v>
      </c>
      <c r="AT28" s="16">
        <v>5.6143176529077E-2</v>
      </c>
      <c r="AU28" s="15">
        <v>2.4999999999547899</v>
      </c>
      <c r="AV28" s="15">
        <v>0.80000000001342098</v>
      </c>
      <c r="AW28" s="15">
        <v>5.61431762123E-2</v>
      </c>
      <c r="AX28" s="14">
        <v>2.5</v>
      </c>
      <c r="AY28" s="15">
        <v>0.8</v>
      </c>
      <c r="AZ28" s="16">
        <v>5.6143176209100601E-2</v>
      </c>
    </row>
    <row r="29" spans="1:52" s="39" customFormat="1" hidden="1" x14ac:dyDescent="0.25">
      <c r="A29" s="1">
        <v>0.65</v>
      </c>
      <c r="B29" s="14">
        <v>2.1078855999999999</v>
      </c>
      <c r="C29" s="15">
        <v>0.99999729999999998</v>
      </c>
      <c r="D29" s="16">
        <v>0.27251448531773498</v>
      </c>
      <c r="E29" s="15">
        <v>2.1078856000392099</v>
      </c>
      <c r="F29" s="15">
        <v>0.99999729997186804</v>
      </c>
      <c r="G29" s="15">
        <v>0.27251447681637597</v>
      </c>
      <c r="H29" s="14">
        <v>2.1078856039219298</v>
      </c>
      <c r="I29" s="15">
        <v>0.99999729718617503</v>
      </c>
      <c r="J29" s="16">
        <v>0.27251363524521099</v>
      </c>
      <c r="K29" s="15">
        <v>2.1078859928994098</v>
      </c>
      <c r="L29" s="15">
        <v>0.99999701811076802</v>
      </c>
      <c r="M29" s="15">
        <v>0.272431431950866</v>
      </c>
      <c r="N29" s="14">
        <v>2.1079256035094902</v>
      </c>
      <c r="O29" s="15">
        <v>0.99996860029974299</v>
      </c>
      <c r="P29" s="16">
        <v>0.26861475859513301</v>
      </c>
      <c r="Q29" s="14">
        <v>2.1147347598253301</v>
      </c>
      <c r="R29" s="15">
        <v>0.99511796458377499</v>
      </c>
      <c r="S29" s="16">
        <v>0.22229671861780201</v>
      </c>
      <c r="T29" s="14">
        <v>2.1309511529411802</v>
      </c>
      <c r="U29" s="15">
        <v>0.98383530798880303</v>
      </c>
      <c r="V29" s="16">
        <v>0.17483875234719601</v>
      </c>
      <c r="W29" s="14">
        <v>2.2285361846153799</v>
      </c>
      <c r="X29" s="15">
        <v>0.92306181004766397</v>
      </c>
      <c r="Y29" s="16">
        <v>0.103849467631363</v>
      </c>
      <c r="Z29" s="14">
        <v>2.3039428000000002</v>
      </c>
      <c r="AA29" s="15">
        <v>0.88310195867368002</v>
      </c>
      <c r="AB29" s="16">
        <v>8.2628582430226999E-2</v>
      </c>
      <c r="AC29" s="14">
        <v>2.3793494153846102</v>
      </c>
      <c r="AD29" s="15">
        <v>0.848019000770874</v>
      </c>
      <c r="AE29" s="16">
        <v>6.94568281264107E-2</v>
      </c>
      <c r="AF29" s="14">
        <v>2.4769344470588202</v>
      </c>
      <c r="AG29" s="15">
        <v>0.80850820828569303</v>
      </c>
      <c r="AH29" s="16">
        <v>5.8204352748052898E-2</v>
      </c>
      <c r="AI29" s="14">
        <v>2.4952181170731702</v>
      </c>
      <c r="AJ29" s="15">
        <v>0.80174003565307805</v>
      </c>
      <c r="AK29" s="16">
        <v>5.6555785713218003E-2</v>
      </c>
      <c r="AL29" s="15">
        <v>2.4999599964905102</v>
      </c>
      <c r="AM29" s="15">
        <v>0.80001450562012599</v>
      </c>
      <c r="AN29" s="16">
        <v>5.6555785713218301E-2</v>
      </c>
      <c r="AO29" s="15">
        <v>2.4999996071005901</v>
      </c>
      <c r="AP29" s="15">
        <v>0.80000014246457996</v>
      </c>
      <c r="AQ29" s="15">
        <v>5.6555785713218003E-2</v>
      </c>
      <c r="AR29" s="14">
        <v>2.4999999960780701</v>
      </c>
      <c r="AS29" s="15">
        <v>0.80000000142208305</v>
      </c>
      <c r="AT29" s="16">
        <v>5.6143176544487298E-2</v>
      </c>
      <c r="AU29" s="15">
        <v>2.49999999996079</v>
      </c>
      <c r="AV29" s="15">
        <v>0.800000000014219</v>
      </c>
      <c r="AW29" s="15">
        <v>5.6143176212454203E-2</v>
      </c>
      <c r="AX29" s="14">
        <v>2.5</v>
      </c>
      <c r="AY29" s="15">
        <v>0.8</v>
      </c>
      <c r="AZ29" s="16">
        <v>5.6143176209100601E-2</v>
      </c>
    </row>
    <row r="30" spans="1:52" s="39" customFormat="1" hidden="1" x14ac:dyDescent="0.25">
      <c r="A30" s="1">
        <v>0.66</v>
      </c>
      <c r="B30" s="14">
        <v>2.1379454</v>
      </c>
      <c r="C30" s="15">
        <v>0.99999689999999997</v>
      </c>
      <c r="D30" s="16">
        <v>0.27238482992325702</v>
      </c>
      <c r="E30" s="15">
        <v>2.1379454000362101</v>
      </c>
      <c r="F30" s="15">
        <v>0.99999689997265295</v>
      </c>
      <c r="G30" s="15">
        <v>0.27238482221506699</v>
      </c>
      <c r="H30" s="14">
        <v>2.1379454036212699</v>
      </c>
      <c r="I30" s="15">
        <v>0.99999689726475205</v>
      </c>
      <c r="J30" s="16">
        <v>0.272384059101132</v>
      </c>
      <c r="K30" s="15">
        <v>2.13794576277943</v>
      </c>
      <c r="L30" s="15">
        <v>0.99999662598237904</v>
      </c>
      <c r="M30" s="15">
        <v>0.27230923935157703</v>
      </c>
      <c r="N30" s="14">
        <v>2.1379823368088098</v>
      </c>
      <c r="O30" s="15">
        <v>0.99996900161348201</v>
      </c>
      <c r="P30" s="16">
        <v>0.26863685350815403</v>
      </c>
      <c r="Q30" s="14">
        <v>2.1442694978165902</v>
      </c>
      <c r="R30" s="15">
        <v>0.99525058439176695</v>
      </c>
      <c r="S30" s="16">
        <v>0.222916828019664</v>
      </c>
      <c r="T30" s="14">
        <v>2.1592427294117602</v>
      </c>
      <c r="U30" s="15">
        <v>0.98425069337555204</v>
      </c>
      <c r="V30" s="16">
        <v>0.17582635887395401</v>
      </c>
      <c r="W30" s="14">
        <v>2.2493468153846199</v>
      </c>
      <c r="X30" s="15">
        <v>0.92439776164565202</v>
      </c>
      <c r="Y30" s="16">
        <v>0.10472475054783099</v>
      </c>
      <c r="Z30" s="14">
        <v>2.3189727000000002</v>
      </c>
      <c r="AA30" s="15">
        <v>0.88448054185437597</v>
      </c>
      <c r="AB30" s="16">
        <v>8.3223278539228396E-2</v>
      </c>
      <c r="AC30" s="14">
        <v>2.3885985846153801</v>
      </c>
      <c r="AD30" s="15">
        <v>0.84905987776707303</v>
      </c>
      <c r="AE30" s="16">
        <v>6.9793833773693706E-2</v>
      </c>
      <c r="AF30" s="14">
        <v>2.4787026705882398</v>
      </c>
      <c r="AG30" s="15">
        <v>0.80874190352452002</v>
      </c>
      <c r="AH30" s="16">
        <v>5.8261839021447798E-2</v>
      </c>
      <c r="AI30" s="14">
        <v>2.4955847000000002</v>
      </c>
      <c r="AJ30" s="15">
        <v>0.80178956674887303</v>
      </c>
      <c r="AK30" s="16">
        <v>5.6567449626751698E-2</v>
      </c>
      <c r="AL30" s="15">
        <v>2.49996306319118</v>
      </c>
      <c r="AM30" s="15">
        <v>0.80001492222802595</v>
      </c>
      <c r="AN30" s="16">
        <v>5.6567449626752198E-2</v>
      </c>
      <c r="AO30" s="15">
        <v>2.4999996372205699</v>
      </c>
      <c r="AP30" s="15">
        <v>0.80000014655652896</v>
      </c>
      <c r="AQ30" s="15">
        <v>5.6567449626752003E-2</v>
      </c>
      <c r="AR30" s="14">
        <v>2.49999999637873</v>
      </c>
      <c r="AS30" s="15">
        <v>0.80000000146292904</v>
      </c>
      <c r="AT30" s="16">
        <v>5.6143176553999898E-2</v>
      </c>
      <c r="AU30" s="15">
        <v>2.4999999999637899</v>
      </c>
      <c r="AV30" s="15">
        <v>0.80000000001462801</v>
      </c>
      <c r="AW30" s="15">
        <v>5.6143176212549203E-2</v>
      </c>
      <c r="AX30" s="14">
        <v>2.5</v>
      </c>
      <c r="AY30" s="15">
        <v>0.8</v>
      </c>
      <c r="AZ30" s="16">
        <v>5.6143176209100601E-2</v>
      </c>
    </row>
    <row r="31" spans="1:52" s="39" customFormat="1" hidden="1" x14ac:dyDescent="0.25">
      <c r="A31" s="1">
        <v>0.67</v>
      </c>
      <c r="B31" s="14">
        <v>2.1153993999999998</v>
      </c>
      <c r="C31" s="15">
        <v>0.99999649999999995</v>
      </c>
      <c r="D31" s="16">
        <v>0.27229329549161302</v>
      </c>
      <c r="E31" s="15">
        <v>2.1153994000384602</v>
      </c>
      <c r="F31" s="15">
        <v>0.99999649997206697</v>
      </c>
      <c r="G31" s="15">
        <v>0.27229328808513398</v>
      </c>
      <c r="H31" s="14">
        <v>2.1153994038467698</v>
      </c>
      <c r="I31" s="15">
        <v>0.99999649720614103</v>
      </c>
      <c r="J31" s="16">
        <v>0.27229255484286202</v>
      </c>
      <c r="K31" s="15">
        <v>2.1153997853705699</v>
      </c>
      <c r="L31" s="15">
        <v>0.99999622011084099</v>
      </c>
      <c r="M31" s="15">
        <v>0.27222052090598797</v>
      </c>
      <c r="N31" s="14">
        <v>2.11543863695164</v>
      </c>
      <c r="O31" s="15">
        <v>0.99996800390264096</v>
      </c>
      <c r="P31" s="16">
        <v>0.26856783569132903</v>
      </c>
      <c r="Q31" s="14">
        <v>2.1221173144104801</v>
      </c>
      <c r="R31" s="15">
        <v>0.99515094643600199</v>
      </c>
      <c r="S31" s="16">
        <v>0.22245646357212601</v>
      </c>
      <c r="T31" s="14">
        <v>2.1380229647058799</v>
      </c>
      <c r="U31" s="15">
        <v>0.98393998029415697</v>
      </c>
      <c r="V31" s="16">
        <v>0.17509335510719601</v>
      </c>
      <c r="W31" s="14">
        <v>2.2337380461538499</v>
      </c>
      <c r="X31" s="15">
        <v>0.92339793456420605</v>
      </c>
      <c r="Y31" s="16">
        <v>0.10407367634787799</v>
      </c>
      <c r="Z31" s="14">
        <v>2.3076997000000001</v>
      </c>
      <c r="AA31" s="15">
        <v>0.88344749526556399</v>
      </c>
      <c r="AB31" s="16">
        <v>8.2780742650746794E-2</v>
      </c>
      <c r="AC31" s="14">
        <v>2.38166135384615</v>
      </c>
      <c r="AD31" s="15">
        <v>0.84827896879772802</v>
      </c>
      <c r="AE31" s="16">
        <v>6.9543052894146307E-2</v>
      </c>
      <c r="AF31" s="14">
        <v>2.4773764352941199</v>
      </c>
      <c r="AG31" s="15">
        <v>0.80856633638175401</v>
      </c>
      <c r="AH31" s="16">
        <v>5.8219076765792903E-2</v>
      </c>
      <c r="AI31" s="14">
        <v>2.4953097487804898</v>
      </c>
      <c r="AJ31" s="15">
        <v>0.80175234698069497</v>
      </c>
      <c r="AK31" s="16">
        <v>5.65587741593876E-2</v>
      </c>
      <c r="AL31" s="15">
        <v>2.4999607630483598</v>
      </c>
      <c r="AM31" s="15">
        <v>0.80001460915233003</v>
      </c>
      <c r="AN31" s="16">
        <v>5.6558774159387898E-2</v>
      </c>
      <c r="AO31" s="15">
        <v>2.4999996146294299</v>
      </c>
      <c r="AP31" s="15">
        <v>0.80000014348147797</v>
      </c>
      <c r="AQ31" s="15">
        <v>5.6558774159387697E-2</v>
      </c>
      <c r="AR31" s="14">
        <v>2.49999999615323</v>
      </c>
      <c r="AS31" s="15">
        <v>0.80000000143223404</v>
      </c>
      <c r="AT31" s="16">
        <v>5.6143176546924703E-2</v>
      </c>
      <c r="AU31" s="15">
        <v>2.4999999999615401</v>
      </c>
      <c r="AV31" s="15">
        <v>0.80000000001432103</v>
      </c>
      <c r="AW31" s="15">
        <v>5.6143176212478399E-2</v>
      </c>
      <c r="AX31" s="14">
        <v>2.5</v>
      </c>
      <c r="AY31" s="15">
        <v>0.8</v>
      </c>
      <c r="AZ31" s="16">
        <v>5.6143176209100601E-2</v>
      </c>
    </row>
    <row r="32" spans="1:52" s="39" customFormat="1" hidden="1" x14ac:dyDescent="0.25">
      <c r="A32" s="1">
        <v>0.68</v>
      </c>
      <c r="B32" s="14">
        <v>2.0954518000000002</v>
      </c>
      <c r="C32" s="15">
        <v>0.99999610000000005</v>
      </c>
      <c r="D32" s="16">
        <v>0.27250163207792399</v>
      </c>
      <c r="E32" s="15">
        <v>2.0954518000404501</v>
      </c>
      <c r="F32" s="15">
        <v>0.99999609997153305</v>
      </c>
      <c r="G32" s="15">
        <v>0.272501624930447</v>
      </c>
      <c r="H32" s="14">
        <v>2.0954518040462902</v>
      </c>
      <c r="I32" s="15">
        <v>0.99999609715270199</v>
      </c>
      <c r="J32" s="16">
        <v>0.27250091732161802</v>
      </c>
      <c r="K32" s="15">
        <v>2.0954522053581099</v>
      </c>
      <c r="L32" s="15">
        <v>0.99999581475726296</v>
      </c>
      <c r="M32" s="15">
        <v>0.27243128894396701</v>
      </c>
      <c r="N32" s="14">
        <v>2.0954930720057101</v>
      </c>
      <c r="O32" s="15">
        <v>0.99996705892180704</v>
      </c>
      <c r="P32" s="16">
        <v>0.26879837460144701</v>
      </c>
      <c r="Q32" s="14">
        <v>2.1025181441048102</v>
      </c>
      <c r="R32" s="15">
        <v>0.99506015064791897</v>
      </c>
      <c r="S32" s="16">
        <v>0.222333100150166</v>
      </c>
      <c r="T32" s="14">
        <v>2.1192487529411799</v>
      </c>
      <c r="U32" s="15">
        <v>0.98365755143080302</v>
      </c>
      <c r="V32" s="16">
        <v>0.17471128209717199</v>
      </c>
      <c r="W32" s="14">
        <v>2.2199281692307702</v>
      </c>
      <c r="X32" s="15">
        <v>0.92250017600350298</v>
      </c>
      <c r="Y32" s="16">
        <v>0.103690814481847</v>
      </c>
      <c r="Z32" s="14">
        <v>2.2977259000000001</v>
      </c>
      <c r="AA32" s="15">
        <v>0.88252732558709701</v>
      </c>
      <c r="AB32" s="16">
        <v>8.2527436671628707E-2</v>
      </c>
      <c r="AC32" s="14">
        <v>2.37552363076923</v>
      </c>
      <c r="AD32" s="15">
        <v>0.84758828488743498</v>
      </c>
      <c r="AE32" s="16">
        <v>6.9405368316911006E-2</v>
      </c>
      <c r="AF32" s="14">
        <v>2.4762030470588199</v>
      </c>
      <c r="AG32" s="15">
        <v>0.80841228853426805</v>
      </c>
      <c r="AH32" s="16">
        <v>5.8197124724177499E-2</v>
      </c>
      <c r="AI32" s="14">
        <v>2.49506648536586</v>
      </c>
      <c r="AJ32" s="15">
        <v>0.80171973395249796</v>
      </c>
      <c r="AK32" s="16">
        <v>5.6554383143047698E-2</v>
      </c>
      <c r="AL32" s="15">
        <v>2.4999587279942901</v>
      </c>
      <c r="AM32" s="15">
        <v>0.80001433492225205</v>
      </c>
      <c r="AN32" s="16">
        <v>5.6554383143048198E-2</v>
      </c>
      <c r="AO32" s="15">
        <v>2.4999995946419</v>
      </c>
      <c r="AP32" s="15">
        <v>0.80000014078797899</v>
      </c>
      <c r="AQ32" s="15">
        <v>5.6554383143047997E-2</v>
      </c>
      <c r="AR32" s="14">
        <v>2.49999999595371</v>
      </c>
      <c r="AS32" s="15">
        <v>0.80000000140534799</v>
      </c>
      <c r="AT32" s="16">
        <v>5.6143176543357397E-2</v>
      </c>
      <c r="AU32" s="15">
        <v>2.4999999999595399</v>
      </c>
      <c r="AV32" s="15">
        <v>0.80000000001405203</v>
      </c>
      <c r="AW32" s="15">
        <v>5.6143176212442802E-2</v>
      </c>
      <c r="AX32" s="14">
        <v>2.5</v>
      </c>
      <c r="AY32" s="15">
        <v>0.8</v>
      </c>
      <c r="AZ32" s="16">
        <v>5.6143176209100601E-2</v>
      </c>
    </row>
    <row r="33" spans="1:52" s="39" customFormat="1" hidden="1" x14ac:dyDescent="0.25">
      <c r="A33" s="1">
        <v>0.69</v>
      </c>
      <c r="B33" s="14">
        <v>2.0809836000000002</v>
      </c>
      <c r="C33" s="15">
        <v>0.99999559999999998</v>
      </c>
      <c r="D33" s="16">
        <v>0.27229182733437501</v>
      </c>
      <c r="E33" s="15">
        <v>2.0809836000419</v>
      </c>
      <c r="F33" s="15">
        <v>0.99999559997113496</v>
      </c>
      <c r="G33" s="15">
        <v>0.2722918205148</v>
      </c>
      <c r="H33" s="14">
        <v>2.0809836041910001</v>
      </c>
      <c r="I33" s="15">
        <v>0.99999559711297903</v>
      </c>
      <c r="J33" s="16">
        <v>0.27229114537375299</v>
      </c>
      <c r="K33" s="15">
        <v>2.0809840198552698</v>
      </c>
      <c r="L33" s="15">
        <v>0.99999531077785797</v>
      </c>
      <c r="M33" s="15">
        <v>0.272224594359533</v>
      </c>
      <c r="N33" s="14">
        <v>2.0810263480514202</v>
      </c>
      <c r="O33" s="15">
        <v>0.99996615383058796</v>
      </c>
      <c r="P33" s="16">
        <v>0.268633895148706</v>
      </c>
      <c r="Q33" s="14">
        <v>2.08830266375546</v>
      </c>
      <c r="R33" s="15">
        <v>0.99499251236299402</v>
      </c>
      <c r="S33" s="16">
        <v>0.22192832885505101</v>
      </c>
      <c r="T33" s="14">
        <v>2.1056316235294101</v>
      </c>
      <c r="U33" s="15">
        <v>0.98344797600606904</v>
      </c>
      <c r="V33" s="16">
        <v>0.17413568126250001</v>
      </c>
      <c r="W33" s="14">
        <v>2.2099117230769201</v>
      </c>
      <c r="X33" s="15">
        <v>0.92184109931339797</v>
      </c>
      <c r="Y33" s="16">
        <v>0.10320422885597499</v>
      </c>
      <c r="Z33" s="14">
        <v>2.2904917999999999</v>
      </c>
      <c r="AA33" s="15">
        <v>0.88185625334513196</v>
      </c>
      <c r="AB33" s="16">
        <v>8.2197361837877694E-2</v>
      </c>
      <c r="AC33" s="14">
        <v>2.3710718769230699</v>
      </c>
      <c r="AD33" s="15">
        <v>0.847087470027588</v>
      </c>
      <c r="AE33" s="16">
        <v>6.9217529914203602E-2</v>
      </c>
      <c r="AF33" s="14">
        <v>2.47535197647059</v>
      </c>
      <c r="AG33" s="15">
        <v>0.80830130742941397</v>
      </c>
      <c r="AH33" s="16">
        <v>5.8164751307236098E-2</v>
      </c>
      <c r="AI33" s="14">
        <v>2.4948900439024402</v>
      </c>
      <c r="AJ33" s="15">
        <v>0.80169626436347297</v>
      </c>
      <c r="AK33" s="16">
        <v>5.65477987358056E-2</v>
      </c>
      <c r="AL33" s="15">
        <v>2.49995725194858</v>
      </c>
      <c r="AM33" s="15">
        <v>0.80001413763120699</v>
      </c>
      <c r="AN33" s="16">
        <v>5.6547798735806003E-2</v>
      </c>
      <c r="AO33" s="15">
        <v>2.4999995801447299</v>
      </c>
      <c r="AP33" s="15">
        <v>0.80000013885018395</v>
      </c>
      <c r="AQ33" s="15">
        <v>5.6547798735805697E-2</v>
      </c>
      <c r="AR33" s="14">
        <v>2.499999995809</v>
      </c>
      <c r="AS33" s="15">
        <v>0.80000000138600502</v>
      </c>
      <c r="AT33" s="16">
        <v>5.6143176537983799E-2</v>
      </c>
      <c r="AU33" s="15">
        <v>2.4999999999581002</v>
      </c>
      <c r="AV33" s="15">
        <v>0.80000000001385796</v>
      </c>
      <c r="AW33" s="15">
        <v>5.6143176212389102E-2</v>
      </c>
      <c r="AX33" s="14">
        <v>2.5</v>
      </c>
      <c r="AY33" s="15">
        <v>0.8</v>
      </c>
      <c r="AZ33" s="16">
        <v>5.6143176209100601E-2</v>
      </c>
    </row>
    <row r="34" spans="1:52" s="39" customFormat="1" hidden="1" x14ac:dyDescent="0.25">
      <c r="A34" s="1">
        <v>0.7</v>
      </c>
      <c r="B34" s="14">
        <v>2.0904508000000002</v>
      </c>
      <c r="C34" s="15">
        <v>0.99999479999999996</v>
      </c>
      <c r="D34" s="16">
        <v>0.27218452562511197</v>
      </c>
      <c r="E34" s="15">
        <v>2.0904508000409598</v>
      </c>
      <c r="F34" s="15">
        <v>0.99999479997139495</v>
      </c>
      <c r="G34" s="15">
        <v>0.27218451941380101</v>
      </c>
      <c r="H34" s="14">
        <v>2.0904508040963101</v>
      </c>
      <c r="I34" s="15">
        <v>0.99999479713908002</v>
      </c>
      <c r="J34" s="16">
        <v>0.27218390445489299</v>
      </c>
      <c r="K34" s="15">
        <v>2.0904512103691202</v>
      </c>
      <c r="L34" s="15">
        <v>0.99999451339271905</v>
      </c>
      <c r="M34" s="15">
        <v>0.27212313096140101</v>
      </c>
      <c r="N34" s="14">
        <v>2.0904925822077201</v>
      </c>
      <c r="O34" s="15">
        <v>0.99996562001522504</v>
      </c>
      <c r="P34" s="16">
        <v>0.268663055022341</v>
      </c>
      <c r="Q34" s="14">
        <v>2.0976044978165902</v>
      </c>
      <c r="R34" s="15">
        <v>0.99503582430772097</v>
      </c>
      <c r="S34" s="16">
        <v>0.22220210486775899</v>
      </c>
      <c r="T34" s="14">
        <v>2.1145419294117702</v>
      </c>
      <c r="U34" s="15">
        <v>0.98358451304512695</v>
      </c>
      <c r="V34" s="16">
        <v>0.17452537079237701</v>
      </c>
      <c r="W34" s="14">
        <v>2.2164659384615399</v>
      </c>
      <c r="X34" s="15">
        <v>0.92227241838580298</v>
      </c>
      <c r="Y34" s="16">
        <v>0.103532812484595</v>
      </c>
      <c r="Z34" s="14">
        <v>2.2952254000000001</v>
      </c>
      <c r="AA34" s="15">
        <v>0.88229524079234201</v>
      </c>
      <c r="AB34" s="16">
        <v>8.2420498414184501E-2</v>
      </c>
      <c r="AC34" s="14">
        <v>2.3739848615384598</v>
      </c>
      <c r="AD34" s="15">
        <v>0.84741488773721996</v>
      </c>
      <c r="AE34" s="16">
        <v>6.9344726863990902E-2</v>
      </c>
      <c r="AF34" s="14">
        <v>2.4759088705882402</v>
      </c>
      <c r="AG34" s="15">
        <v>0.80837380775053402</v>
      </c>
      <c r="AH34" s="16">
        <v>5.8186731403690899E-2</v>
      </c>
      <c r="AI34" s="14">
        <v>2.4950054975609799</v>
      </c>
      <c r="AJ34" s="15">
        <v>0.80171159416390503</v>
      </c>
      <c r="AK34" s="16">
        <v>5.6552271655916697E-2</v>
      </c>
      <c r="AL34" s="15">
        <v>2.4999582177922899</v>
      </c>
      <c r="AM34" s="15">
        <v>0.80001426649266305</v>
      </c>
      <c r="AN34" s="16">
        <v>5.6552271655917197E-2</v>
      </c>
      <c r="AO34" s="15">
        <v>2.4999995896308902</v>
      </c>
      <c r="AP34" s="15">
        <v>0.80000014011586296</v>
      </c>
      <c r="AQ34" s="15">
        <v>5.6552271655916801E-2</v>
      </c>
      <c r="AR34" s="14">
        <v>2.49999999590369</v>
      </c>
      <c r="AS34" s="15">
        <v>0.80000000139863903</v>
      </c>
      <c r="AT34" s="16">
        <v>5.6143176541634601E-2</v>
      </c>
      <c r="AU34" s="15">
        <v>2.4999999999590399</v>
      </c>
      <c r="AV34" s="15">
        <v>0.80000000001398497</v>
      </c>
      <c r="AW34" s="15">
        <v>5.6143176212425601E-2</v>
      </c>
      <c r="AX34" s="14">
        <v>2.5</v>
      </c>
      <c r="AY34" s="15">
        <v>0.8</v>
      </c>
      <c r="AZ34" s="16">
        <v>5.6143176209100601E-2</v>
      </c>
    </row>
    <row r="35" spans="1:52" s="39" customFormat="1" hidden="1" x14ac:dyDescent="0.25">
      <c r="A35" s="1">
        <v>0.71</v>
      </c>
      <c r="B35" s="14">
        <v>2.0973239000000001</v>
      </c>
      <c r="C35" s="15">
        <v>0.99999389999999999</v>
      </c>
      <c r="D35" s="16">
        <v>0.27189826881597901</v>
      </c>
      <c r="E35" s="15">
        <v>2.0973239000402701</v>
      </c>
      <c r="F35" s="15">
        <v>0.99999389997158405</v>
      </c>
      <c r="G35" s="15">
        <v>0.27189826312344001</v>
      </c>
      <c r="H35" s="14">
        <v>2.09732390402757</v>
      </c>
      <c r="I35" s="15">
        <v>0.99999389715781295</v>
      </c>
      <c r="J35" s="16">
        <v>0.271897699505181</v>
      </c>
      <c r="K35" s="15">
        <v>2.0973243034822602</v>
      </c>
      <c r="L35" s="15">
        <v>0.99999361526938901</v>
      </c>
      <c r="M35" s="15">
        <v>0.27184188590380998</v>
      </c>
      <c r="N35" s="14">
        <v>2.09736498101408</v>
      </c>
      <c r="O35" s="15">
        <v>0.99996491105497098</v>
      </c>
      <c r="P35" s="16">
        <v>0.26850572247329002</v>
      </c>
      <c r="Q35" s="14">
        <v>2.1043575436681201</v>
      </c>
      <c r="R35" s="15">
        <v>0.99506659570733802</v>
      </c>
      <c r="S35" s="16">
        <v>0.22224769547199899</v>
      </c>
      <c r="T35" s="14">
        <v>2.1210107294117599</v>
      </c>
      <c r="U35" s="15">
        <v>0.98368230797441802</v>
      </c>
      <c r="V35" s="16">
        <v>0.174664605917592</v>
      </c>
      <c r="W35" s="14">
        <v>2.2212242384615402</v>
      </c>
      <c r="X35" s="15">
        <v>0.92258358815845898</v>
      </c>
      <c r="Y35" s="16">
        <v>0.10367075044336201</v>
      </c>
      <c r="Z35" s="14">
        <v>2.2986619500000001</v>
      </c>
      <c r="AA35" s="15">
        <v>0.88261300402989096</v>
      </c>
      <c r="AB35" s="16">
        <v>8.2511912538944202E-2</v>
      </c>
      <c r="AC35" s="14">
        <v>2.37609966153846</v>
      </c>
      <c r="AD35" s="15">
        <v>0.84765256090038998</v>
      </c>
      <c r="AE35" s="16">
        <v>6.93946376271624E-2</v>
      </c>
      <c r="AF35" s="14">
        <v>2.4763131705882402</v>
      </c>
      <c r="AG35" s="15">
        <v>0.80842660020359403</v>
      </c>
      <c r="AH35" s="16">
        <v>5.8194763709185998E-2</v>
      </c>
      <c r="AI35" s="14">
        <v>2.4950893158536598</v>
      </c>
      <c r="AJ35" s="15">
        <v>0.80172276275150001</v>
      </c>
      <c r="AK35" s="16">
        <v>5.6553881922007297E-2</v>
      </c>
      <c r="AL35" s="15">
        <v>2.4999589189859202</v>
      </c>
      <c r="AM35" s="15">
        <v>0.80001436038784401</v>
      </c>
      <c r="AN35" s="16">
        <v>5.6553881922007603E-2</v>
      </c>
      <c r="AO35" s="15">
        <v>2.4999995965177502</v>
      </c>
      <c r="AP35" s="15">
        <v>0.80000014103810302</v>
      </c>
      <c r="AQ35" s="15">
        <v>5.6553881922007401E-2</v>
      </c>
      <c r="AR35" s="14">
        <v>2.4999999959724302</v>
      </c>
      <c r="AS35" s="15">
        <v>0.800000001407844</v>
      </c>
      <c r="AT35" s="16">
        <v>5.61431765429437E-2</v>
      </c>
      <c r="AU35" s="15">
        <v>2.49999999995973</v>
      </c>
      <c r="AV35" s="15">
        <v>0.80000000001407701</v>
      </c>
      <c r="AW35" s="15">
        <v>5.6143176212438702E-2</v>
      </c>
      <c r="AX35" s="14">
        <v>2.5</v>
      </c>
      <c r="AY35" s="15">
        <v>0.8</v>
      </c>
      <c r="AZ35" s="16">
        <v>5.6143176209100601E-2</v>
      </c>
    </row>
    <row r="36" spans="1:52" s="39" customFormat="1" hidden="1" x14ac:dyDescent="0.25">
      <c r="A36" s="1">
        <v>0.72</v>
      </c>
      <c r="B36" s="14">
        <v>2.0968664000000001</v>
      </c>
      <c r="C36" s="15">
        <v>0.99999300000000002</v>
      </c>
      <c r="D36" s="16">
        <v>0.271642822917397</v>
      </c>
      <c r="E36" s="15">
        <v>2.0968664000403101</v>
      </c>
      <c r="F36" s="15">
        <v>0.99999299997157198</v>
      </c>
      <c r="G36" s="15">
        <v>0.27164281760529801</v>
      </c>
      <c r="H36" s="14">
        <v>2.0968664040321401</v>
      </c>
      <c r="I36" s="15">
        <v>0.99999299715658496</v>
      </c>
      <c r="J36" s="16">
        <v>0.27164229162877201</v>
      </c>
      <c r="K36" s="15">
        <v>2.0968668039406801</v>
      </c>
      <c r="L36" s="15">
        <v>0.99999271514640997</v>
      </c>
      <c r="M36" s="15">
        <v>0.271590129709877</v>
      </c>
      <c r="N36" s="14">
        <v>2.0969075276882299</v>
      </c>
      <c r="O36" s="15">
        <v>0.99996399853616502</v>
      </c>
      <c r="P36" s="16">
        <v>0.26834971089185999</v>
      </c>
      <c r="Q36" s="14">
        <v>2.1039080349344998</v>
      </c>
      <c r="R36" s="15">
        <v>0.99506362055158704</v>
      </c>
      <c r="S36" s="16">
        <v>0.222151668174939</v>
      </c>
      <c r="T36" s="14">
        <v>2.12058014117647</v>
      </c>
      <c r="U36" s="15">
        <v>0.98367494364514496</v>
      </c>
      <c r="V36" s="16">
        <v>0.17457132207244599</v>
      </c>
      <c r="W36" s="14">
        <v>2.2209075076923099</v>
      </c>
      <c r="X36" s="15">
        <v>0.92256233334795101</v>
      </c>
      <c r="Y36" s="16">
        <v>0.10360313928854099</v>
      </c>
      <c r="Z36" s="14">
        <v>2.2984331999999998</v>
      </c>
      <c r="AA36" s="15">
        <v>0.88259147723160603</v>
      </c>
      <c r="AB36" s="16">
        <v>8.24647078359865E-2</v>
      </c>
      <c r="AC36" s="14">
        <v>2.3759588923076902</v>
      </c>
      <c r="AD36" s="15">
        <v>0.84763651070609902</v>
      </c>
      <c r="AE36" s="16">
        <v>6.9366526426500305E-2</v>
      </c>
      <c r="AF36" s="14">
        <v>2.4762862588235302</v>
      </c>
      <c r="AG36" s="15">
        <v>0.80842304124026299</v>
      </c>
      <c r="AH36" s="16">
        <v>5.8189587346788703E-2</v>
      </c>
      <c r="AI36" s="14">
        <v>2.4950837365853702</v>
      </c>
      <c r="AJ36" s="15">
        <v>0.80172200996478904</v>
      </c>
      <c r="AK36" s="16">
        <v>5.6552815562530001E-2</v>
      </c>
      <c r="AL36" s="15">
        <v>2.4999588723117698</v>
      </c>
      <c r="AM36" s="15">
        <v>0.80001435405937105</v>
      </c>
      <c r="AN36" s="16">
        <v>5.6552815562530397E-2</v>
      </c>
      <c r="AO36" s="15">
        <v>2.4999995960593302</v>
      </c>
      <c r="AP36" s="15">
        <v>0.80000014097594496</v>
      </c>
      <c r="AQ36" s="15">
        <v>5.6552815562530098E-2</v>
      </c>
      <c r="AR36" s="14">
        <v>2.49999999596786</v>
      </c>
      <c r="AS36" s="15">
        <v>0.80000000140722405</v>
      </c>
      <c r="AT36" s="16">
        <v>5.61431765420706E-2</v>
      </c>
      <c r="AU36" s="15">
        <v>2.4999999999596798</v>
      </c>
      <c r="AV36" s="15">
        <v>0.80000000001407101</v>
      </c>
      <c r="AW36" s="15">
        <v>5.6143176212429903E-2</v>
      </c>
      <c r="AX36" s="14">
        <v>2.5</v>
      </c>
      <c r="AY36" s="15">
        <v>0.8</v>
      </c>
      <c r="AZ36" s="16">
        <v>5.6143176209100601E-2</v>
      </c>
    </row>
    <row r="37" spans="1:52" s="39" customFormat="1" hidden="1" x14ac:dyDescent="0.25">
      <c r="A37" s="1">
        <v>0.73</v>
      </c>
      <c r="B37" s="14">
        <v>2.1035279999999998</v>
      </c>
      <c r="C37" s="15">
        <v>0.99999199999999999</v>
      </c>
      <c r="D37" s="16">
        <v>0.27154059034243</v>
      </c>
      <c r="E37" s="15">
        <v>2.1035280000396499</v>
      </c>
      <c r="F37" s="15">
        <v>0.99999199997175203</v>
      </c>
      <c r="G37" s="15">
        <v>0.27154058540846499</v>
      </c>
      <c r="H37" s="14">
        <v>2.10352800396551</v>
      </c>
      <c r="I37" s="15">
        <v>0.99999199717458098</v>
      </c>
      <c r="J37" s="16">
        <v>0.27154009689220598</v>
      </c>
      <c r="K37" s="15">
        <v>2.1035283972657401</v>
      </c>
      <c r="L37" s="15">
        <v>0.99999171694915501</v>
      </c>
      <c r="M37" s="15">
        <v>0.27149158698256598</v>
      </c>
      <c r="N37" s="14">
        <v>2.1035684480718202</v>
      </c>
      <c r="O37" s="15">
        <v>0.99996318205071399</v>
      </c>
      <c r="P37" s="16">
        <v>0.26836209326682597</v>
      </c>
      <c r="Q37" s="14">
        <v>2.1104532751091698</v>
      </c>
      <c r="R37" s="15">
        <v>0.99509305343966903</v>
      </c>
      <c r="S37" s="16">
        <v>0.22236568262839901</v>
      </c>
      <c r="T37" s="14">
        <v>2.12684988235294</v>
      </c>
      <c r="U37" s="15">
        <v>0.98376884471331905</v>
      </c>
      <c r="V37" s="16">
        <v>0.17486709780851201</v>
      </c>
      <c r="W37" s="14">
        <v>2.2255193846153798</v>
      </c>
      <c r="X37" s="15">
        <v>0.92286252872171004</v>
      </c>
      <c r="Y37" s="16">
        <v>0.103851261852764</v>
      </c>
      <c r="Z37" s="14">
        <v>2.3017639999999999</v>
      </c>
      <c r="AA37" s="15">
        <v>0.88289880090250505</v>
      </c>
      <c r="AB37" s="16">
        <v>8.26341855777038E-2</v>
      </c>
      <c r="AC37" s="14">
        <v>2.3780086153846098</v>
      </c>
      <c r="AD37" s="15">
        <v>0.84786686928166699</v>
      </c>
      <c r="AE37" s="16">
        <v>6.9463763104028797E-2</v>
      </c>
      <c r="AF37" s="14">
        <v>2.4766781176470598</v>
      </c>
      <c r="AG37" s="15">
        <v>0.80847433134743996</v>
      </c>
      <c r="AH37" s="16">
        <v>5.82065333621722E-2</v>
      </c>
      <c r="AI37" s="14">
        <v>2.49516497560976</v>
      </c>
      <c r="AJ37" s="15">
        <v>0.80173286513971098</v>
      </c>
      <c r="AK37" s="16">
        <v>5.6556269518602799E-2</v>
      </c>
      <c r="AL37" s="15">
        <v>2.4999595519281801</v>
      </c>
      <c r="AM37" s="15">
        <v>0.80001444532913202</v>
      </c>
      <c r="AN37" s="16">
        <v>5.6556269518603201E-2</v>
      </c>
      <c r="AO37" s="15">
        <v>2.4999996027342699</v>
      </c>
      <c r="AP37" s="15">
        <v>0.80000014187239998</v>
      </c>
      <c r="AQ37" s="15">
        <v>5.6556269518603E-2</v>
      </c>
      <c r="AR37" s="14">
        <v>2.4999999960344899</v>
      </c>
      <c r="AS37" s="15">
        <v>0.800000001416172</v>
      </c>
      <c r="AT37" s="16">
        <v>5.6143176544890802E-2</v>
      </c>
      <c r="AU37" s="15">
        <v>2.4999999999603499</v>
      </c>
      <c r="AV37" s="15">
        <v>0.80000000001416005</v>
      </c>
      <c r="AW37" s="15">
        <v>5.6143176212458103E-2</v>
      </c>
      <c r="AX37" s="14">
        <v>2.5</v>
      </c>
      <c r="AY37" s="15">
        <v>0.8</v>
      </c>
      <c r="AZ37" s="16">
        <v>5.6143176209100601E-2</v>
      </c>
    </row>
    <row r="38" spans="1:52" s="39" customFormat="1" hidden="1" x14ac:dyDescent="0.25">
      <c r="A38" s="1">
        <v>0.74</v>
      </c>
      <c r="B38" s="14">
        <v>2.0964624999999999</v>
      </c>
      <c r="C38" s="15">
        <v>0.9999903</v>
      </c>
      <c r="D38" s="16">
        <v>0.27121814721319698</v>
      </c>
      <c r="E38" s="15">
        <v>2.0964625000403498</v>
      </c>
      <c r="F38" s="15">
        <v>0.99999029997155997</v>
      </c>
      <c r="G38" s="15">
        <v>0.27121814270745598</v>
      </c>
      <c r="H38" s="14">
        <v>2.0964625040361802</v>
      </c>
      <c r="I38" s="15">
        <v>0.99999029715553001</v>
      </c>
      <c r="J38" s="16">
        <v>0.271217696610357</v>
      </c>
      <c r="K38" s="15">
        <v>2.0964629043453802</v>
      </c>
      <c r="L38" s="15">
        <v>0.99999001504048901</v>
      </c>
      <c r="M38" s="15">
        <v>0.27117333354430501</v>
      </c>
      <c r="N38" s="14">
        <v>2.0965036688941101</v>
      </c>
      <c r="O38" s="15">
        <v>0.99996128775367199</v>
      </c>
      <c r="P38" s="16">
        <v>0.26817196863099702</v>
      </c>
      <c r="Q38" s="14">
        <v>2.1035111899563299</v>
      </c>
      <c r="R38" s="15">
        <v>0.99505913441235805</v>
      </c>
      <c r="S38" s="16">
        <v>0.22216303921267999</v>
      </c>
      <c r="T38" s="14">
        <v>2.1202000000000001</v>
      </c>
      <c r="U38" s="15">
        <v>0.98366668907126797</v>
      </c>
      <c r="V38" s="16">
        <v>0.17458750455769401</v>
      </c>
      <c r="W38" s="14">
        <v>2.22062788461538</v>
      </c>
      <c r="X38" s="15">
        <v>0.92254239587978204</v>
      </c>
      <c r="Y38" s="16">
        <v>0.103615429605252</v>
      </c>
      <c r="Z38" s="14">
        <v>2.2982312500000002</v>
      </c>
      <c r="AA38" s="15">
        <v>0.88257168342117698</v>
      </c>
      <c r="AB38" s="16">
        <v>8.2474009830562897E-2</v>
      </c>
      <c r="AC38" s="14">
        <v>2.3758346153846102</v>
      </c>
      <c r="AD38" s="15">
        <v>0.84762188745620104</v>
      </c>
      <c r="AE38" s="16">
        <v>6.9372533546140702E-2</v>
      </c>
      <c r="AF38" s="14">
        <v>2.4762624999999998</v>
      </c>
      <c r="AG38" s="15">
        <v>0.80841981957554099</v>
      </c>
      <c r="AH38" s="16">
        <v>5.8190802431241397E-2</v>
      </c>
      <c r="AI38" s="14">
        <v>2.4950788109756101</v>
      </c>
      <c r="AJ38" s="15">
        <v>0.80172132910916105</v>
      </c>
      <c r="AK38" s="16">
        <v>5.6553069937592598E-2</v>
      </c>
      <c r="AL38" s="15">
        <v>2.4999588311059</v>
      </c>
      <c r="AM38" s="15">
        <v>0.80001434833680896</v>
      </c>
      <c r="AN38" s="16">
        <v>5.6553069937593001E-2</v>
      </c>
      <c r="AO38" s="15">
        <v>2.4999995956546202</v>
      </c>
      <c r="AP38" s="15">
        <v>0.80000014091973803</v>
      </c>
      <c r="AQ38" s="15">
        <v>5.6553069937592702E-2</v>
      </c>
      <c r="AR38" s="14">
        <v>2.4999999959638202</v>
      </c>
      <c r="AS38" s="15">
        <v>0.80000000140666305</v>
      </c>
      <c r="AT38" s="16">
        <v>5.6143176542279703E-2</v>
      </c>
      <c r="AU38" s="15">
        <v>2.4999999999596398</v>
      </c>
      <c r="AV38" s="15">
        <v>0.80000000001406502</v>
      </c>
      <c r="AW38" s="15">
        <v>5.6143176212431999E-2</v>
      </c>
      <c r="AX38" s="14">
        <v>2.5</v>
      </c>
      <c r="AY38" s="15">
        <v>0.8</v>
      </c>
      <c r="AZ38" s="16">
        <v>5.6143176209100601E-2</v>
      </c>
    </row>
    <row r="39" spans="1:52" s="39" customFormat="1" hidden="1" x14ac:dyDescent="0.25">
      <c r="A39" s="1">
        <v>0.75</v>
      </c>
      <c r="B39" s="14">
        <v>2.0980886999999999</v>
      </c>
      <c r="C39" s="15">
        <v>0.99999020000000005</v>
      </c>
      <c r="D39" s="16">
        <v>0.271154445883936</v>
      </c>
      <c r="E39" s="15">
        <v>2.09808870004019</v>
      </c>
      <c r="F39" s="15">
        <v>0.99999019997160599</v>
      </c>
      <c r="G39" s="15">
        <v>0.27115444140883499</v>
      </c>
      <c r="H39" s="14">
        <v>2.0980887040199101</v>
      </c>
      <c r="I39" s="15">
        <v>0.99999019715993998</v>
      </c>
      <c r="J39" s="16">
        <v>0.27115399831199999</v>
      </c>
      <c r="K39" s="15">
        <v>2.0980891027159299</v>
      </c>
      <c r="L39" s="15">
        <v>0.99998991548219596</v>
      </c>
      <c r="M39" s="15">
        <v>0.27110992988233401</v>
      </c>
      <c r="N39" s="14">
        <v>2.0981297029891901</v>
      </c>
      <c r="O39" s="15">
        <v>0.99996123271821102</v>
      </c>
      <c r="P39" s="16">
        <v>0.26811976921115699</v>
      </c>
      <c r="Q39" s="14">
        <v>2.1051089847161601</v>
      </c>
      <c r="R39" s="15">
        <v>0.99506648994618396</v>
      </c>
      <c r="S39" s="16">
        <v>0.22215023981048701</v>
      </c>
      <c r="T39" s="14">
        <v>2.1217305411764702</v>
      </c>
      <c r="U39" s="15">
        <v>0.98368983017411205</v>
      </c>
      <c r="V39" s="16">
        <v>0.174597675114191</v>
      </c>
      <c r="W39" s="14">
        <v>2.2217537153846201</v>
      </c>
      <c r="X39" s="15">
        <v>0.922615914531564</v>
      </c>
      <c r="Y39" s="16">
        <v>0.103631818786127</v>
      </c>
      <c r="Z39" s="14">
        <v>2.29904435</v>
      </c>
      <c r="AA39" s="15">
        <v>0.88264683315944503</v>
      </c>
      <c r="AB39" s="16">
        <v>8.2484166542572304E-2</v>
      </c>
      <c r="AC39" s="14">
        <v>2.3763349846153798</v>
      </c>
      <c r="AD39" s="15">
        <v>0.84767815182200401</v>
      </c>
      <c r="AE39" s="16">
        <v>6.9377410656349003E-2</v>
      </c>
      <c r="AF39" s="14">
        <v>2.4763581588235302</v>
      </c>
      <c r="AG39" s="15">
        <v>0.80843233175604701</v>
      </c>
      <c r="AH39" s="16">
        <v>5.81914011947849E-2</v>
      </c>
      <c r="AI39" s="14">
        <v>2.49509864268293</v>
      </c>
      <c r="AJ39" s="15">
        <v>0.80172397668135797</v>
      </c>
      <c r="AK39" s="16">
        <v>5.6553181795791302E-2</v>
      </c>
      <c r="AL39" s="15">
        <v>2.4999589970108098</v>
      </c>
      <c r="AM39" s="15">
        <v>0.80001437059631098</v>
      </c>
      <c r="AN39" s="16">
        <v>5.6553181795791801E-2</v>
      </c>
      <c r="AO39" s="15">
        <v>2.4999995972840798</v>
      </c>
      <c r="AP39" s="15">
        <v>0.80000014113837203</v>
      </c>
      <c r="AQ39" s="15">
        <v>5.6553181795791503E-2</v>
      </c>
      <c r="AR39" s="14">
        <v>2.49999999598008</v>
      </c>
      <c r="AS39" s="15">
        <v>0.80000000140884497</v>
      </c>
      <c r="AT39" s="16">
        <v>5.6143176542368799E-2</v>
      </c>
      <c r="AU39" s="15">
        <v>2.4999999999598099</v>
      </c>
      <c r="AV39" s="15">
        <v>0.800000000014086</v>
      </c>
      <c r="AW39" s="15">
        <v>5.6143176212432797E-2</v>
      </c>
      <c r="AX39" s="14">
        <v>2.5</v>
      </c>
      <c r="AY39" s="15">
        <v>0.8</v>
      </c>
      <c r="AZ39" s="16">
        <v>5.6143176209100601E-2</v>
      </c>
    </row>
    <row r="40" spans="1:52" s="39" customFormat="1" hidden="1" x14ac:dyDescent="0.25">
      <c r="A40" s="1">
        <v>0.76</v>
      </c>
      <c r="B40" s="14">
        <v>2.1014781</v>
      </c>
      <c r="C40" s="15">
        <v>0.99998730000000002</v>
      </c>
      <c r="D40" s="16">
        <v>0.27091235295674299</v>
      </c>
      <c r="E40" s="15">
        <v>2.1014781000398499</v>
      </c>
      <c r="F40" s="15">
        <v>0.999987299971696</v>
      </c>
      <c r="G40" s="15">
        <v>0.270912349045423</v>
      </c>
      <c r="H40" s="14">
        <v>2.1014781039860102</v>
      </c>
      <c r="I40" s="15">
        <v>0.99998729716913304</v>
      </c>
      <c r="J40" s="16">
        <v>0.270911961783938</v>
      </c>
      <c r="K40" s="15">
        <v>2.10147849931974</v>
      </c>
      <c r="L40" s="15">
        <v>0.99998701640334497</v>
      </c>
      <c r="M40" s="15">
        <v>0.27087338267699301</v>
      </c>
      <c r="N40" s="14">
        <v>2.1015187572026099</v>
      </c>
      <c r="O40" s="15">
        <v>0.99995842648868605</v>
      </c>
      <c r="P40" s="16">
        <v>0.26808922622440901</v>
      </c>
      <c r="Q40" s="14">
        <v>2.1084391812227099</v>
      </c>
      <c r="R40" s="15">
        <v>0.99507914138684594</v>
      </c>
      <c r="S40" s="16">
        <v>0.22238646055973599</v>
      </c>
      <c r="T40" s="14">
        <v>2.1249205647058802</v>
      </c>
      <c r="U40" s="15">
        <v>0.98373543453458401</v>
      </c>
      <c r="V40" s="16">
        <v>0.174878194509967</v>
      </c>
      <c r="W40" s="14">
        <v>2.22410022307692</v>
      </c>
      <c r="X40" s="15">
        <v>0.92276722691610003</v>
      </c>
      <c r="Y40" s="16">
        <v>0.103852976984998</v>
      </c>
      <c r="Z40" s="14">
        <v>2.3007390499999998</v>
      </c>
      <c r="AA40" s="15">
        <v>0.88280222667002795</v>
      </c>
      <c r="AB40" s="16">
        <v>8.2637632127058394E-2</v>
      </c>
      <c r="AC40" s="14">
        <v>2.3773778769230698</v>
      </c>
      <c r="AD40" s="15">
        <v>0.847794783580615</v>
      </c>
      <c r="AE40" s="16">
        <v>6.9467556366432301E-2</v>
      </c>
      <c r="AF40" s="14">
        <v>2.4765575352941198</v>
      </c>
      <c r="AG40" s="15">
        <v>0.80845832226006198</v>
      </c>
      <c r="AH40" s="16">
        <v>5.8207660643059801E-2</v>
      </c>
      <c r="AI40" s="14">
        <v>2.4951399768292699</v>
      </c>
      <c r="AJ40" s="15">
        <v>0.80172947795925598</v>
      </c>
      <c r="AK40" s="16">
        <v>5.6556518041563801E-2</v>
      </c>
      <c r="AL40" s="15">
        <v>2.4999593427973901</v>
      </c>
      <c r="AM40" s="15">
        <v>0.80001441685194996</v>
      </c>
      <c r="AN40" s="16">
        <v>5.6556518041564301E-2</v>
      </c>
      <c r="AO40" s="15">
        <v>2.4999996006802601</v>
      </c>
      <c r="AP40" s="15">
        <v>0.80000014159269595</v>
      </c>
      <c r="AQ40" s="15">
        <v>5.6556518041563898E-2</v>
      </c>
      <c r="AR40" s="14">
        <v>2.49999999601398</v>
      </c>
      <c r="AS40" s="15">
        <v>0.80000000141338001</v>
      </c>
      <c r="AT40" s="16">
        <v>5.6143176545097699E-2</v>
      </c>
      <c r="AU40" s="15">
        <v>2.4999999999601501</v>
      </c>
      <c r="AV40" s="15">
        <v>0.80000000001413196</v>
      </c>
      <c r="AW40" s="15">
        <v>5.6143176212460198E-2</v>
      </c>
      <c r="AX40" s="14">
        <v>2.5</v>
      </c>
      <c r="AY40" s="15">
        <v>0.8</v>
      </c>
      <c r="AZ40" s="16">
        <v>5.6143176209100601E-2</v>
      </c>
    </row>
    <row r="41" spans="1:52" s="39" customFormat="1" hidden="1" x14ac:dyDescent="0.25">
      <c r="A41" s="1">
        <v>0.77</v>
      </c>
      <c r="B41" s="14">
        <v>2.1019956999999998</v>
      </c>
      <c r="C41" s="15">
        <v>0.99998589999999998</v>
      </c>
      <c r="D41" s="16">
        <v>0.27072848531326599</v>
      </c>
      <c r="E41" s="15">
        <v>2.1019957000398</v>
      </c>
      <c r="F41" s="15">
        <v>0.99998589997171305</v>
      </c>
      <c r="G41" s="15">
        <v>0.27072848160638002</v>
      </c>
      <c r="H41" s="14">
        <v>2.1019957039808399</v>
      </c>
      <c r="I41" s="15">
        <v>0.99998589717054598</v>
      </c>
      <c r="J41" s="16">
        <v>0.27072811455526102</v>
      </c>
      <c r="K41" s="15">
        <v>2.1019960988011102</v>
      </c>
      <c r="L41" s="15">
        <v>0.99998561654497797</v>
      </c>
      <c r="M41" s="15">
        <v>0.27069152864358298</v>
      </c>
      <c r="N41" s="14">
        <v>2.10203630439706</v>
      </c>
      <c r="O41" s="15">
        <v>0.99995704090666404</v>
      </c>
      <c r="P41" s="16">
        <v>0.26799003864665299</v>
      </c>
      <c r="Q41" s="14">
        <v>2.1089477401746701</v>
      </c>
      <c r="R41" s="15">
        <v>0.99508013333559997</v>
      </c>
      <c r="S41" s="16">
        <v>0.222392773251093</v>
      </c>
      <c r="T41" s="14">
        <v>2.12540771764706</v>
      </c>
      <c r="U41" s="15">
        <v>0.98374150100792801</v>
      </c>
      <c r="V41" s="16">
        <v>0.17489676090440401</v>
      </c>
      <c r="W41" s="14">
        <v>2.22445856153846</v>
      </c>
      <c r="X41" s="15">
        <v>0.92278971436530499</v>
      </c>
      <c r="Y41" s="16">
        <v>0.103870662470588</v>
      </c>
      <c r="Z41" s="14">
        <v>2.3009978499999999</v>
      </c>
      <c r="AA41" s="15">
        <v>0.88282554565562099</v>
      </c>
      <c r="AB41" s="16">
        <v>8.2649824067870997E-2</v>
      </c>
      <c r="AC41" s="14">
        <v>2.3775371384615398</v>
      </c>
      <c r="AD41" s="15">
        <v>0.84781236619350597</v>
      </c>
      <c r="AE41" s="16">
        <v>6.9474567101042495E-2</v>
      </c>
      <c r="AF41" s="14">
        <v>2.4765879823529402</v>
      </c>
      <c r="AG41" s="15">
        <v>0.80846225382161496</v>
      </c>
      <c r="AH41" s="16">
        <v>5.8208881682672797E-2</v>
      </c>
      <c r="AI41" s="14">
        <v>2.4951462890243898</v>
      </c>
      <c r="AJ41" s="15">
        <v>0.80173031052965005</v>
      </c>
      <c r="AK41" s="16">
        <v>5.6556766828417003E-2</v>
      </c>
      <c r="AL41" s="15">
        <v>2.4999593956029398</v>
      </c>
      <c r="AM41" s="15">
        <v>0.80001442385316102</v>
      </c>
      <c r="AN41" s="16">
        <v>5.6556766828417399E-2</v>
      </c>
      <c r="AO41" s="15">
        <v>2.4999996011988999</v>
      </c>
      <c r="AP41" s="15">
        <v>0.80000014166146205</v>
      </c>
      <c r="AQ41" s="15">
        <v>5.65567668284171E-2</v>
      </c>
      <c r="AR41" s="14">
        <v>2.4999999960191599</v>
      </c>
      <c r="AS41" s="15">
        <v>0.80000000141406702</v>
      </c>
      <c r="AT41" s="16">
        <v>5.6143176545300898E-2</v>
      </c>
      <c r="AU41" s="15">
        <v>2.4999999999601998</v>
      </c>
      <c r="AV41" s="15">
        <v>0.80000000001413896</v>
      </c>
      <c r="AW41" s="15">
        <v>5.6143176212462197E-2</v>
      </c>
      <c r="AX41" s="14">
        <v>2.5</v>
      </c>
      <c r="AY41" s="15">
        <v>0.8</v>
      </c>
      <c r="AZ41" s="16">
        <v>5.6143176209100601E-2</v>
      </c>
    </row>
    <row r="42" spans="1:52" s="39" customFormat="1" hidden="1" x14ac:dyDescent="0.25">
      <c r="A42" s="1">
        <v>0.78</v>
      </c>
      <c r="B42" s="14">
        <v>2.1001865999999998</v>
      </c>
      <c r="C42" s="15">
        <v>0.99998379999999998</v>
      </c>
      <c r="D42" s="16">
        <v>0.27032738842333998</v>
      </c>
      <c r="E42" s="15">
        <v>2.1001866000399798</v>
      </c>
      <c r="F42" s="15">
        <v>0.99998379997166298</v>
      </c>
      <c r="G42" s="15">
        <v>0.27032738496309799</v>
      </c>
      <c r="H42" s="14">
        <v>2.1001866039989299</v>
      </c>
      <c r="I42" s="15">
        <v>0.99998379716569896</v>
      </c>
      <c r="J42" s="16">
        <v>0.27032704233698401</v>
      </c>
      <c r="K42" s="15">
        <v>2.1001870006138299</v>
      </c>
      <c r="L42" s="15">
        <v>0.99998351605941305</v>
      </c>
      <c r="M42" s="15">
        <v>0.270292869116871</v>
      </c>
      <c r="N42" s="14">
        <v>2.1002273889614398</v>
      </c>
      <c r="O42" s="15">
        <v>0.99995489147757799</v>
      </c>
      <c r="P42" s="16">
        <v>0.26769699768404998</v>
      </c>
      <c r="Q42" s="14">
        <v>2.1071702401746801</v>
      </c>
      <c r="R42" s="15">
        <v>0.995069837406654</v>
      </c>
      <c r="S42" s="16">
        <v>0.222206450579579</v>
      </c>
      <c r="T42" s="14">
        <v>2.1237050352941198</v>
      </c>
      <c r="U42" s="15">
        <v>0.98371385176937098</v>
      </c>
      <c r="V42" s="16">
        <v>0.17470477484392599</v>
      </c>
      <c r="W42" s="14">
        <v>2.22320610769231</v>
      </c>
      <c r="X42" s="15">
        <v>0.92270678803640704</v>
      </c>
      <c r="Y42" s="16">
        <v>0.103726773922831</v>
      </c>
      <c r="Z42" s="14">
        <v>2.3000932999999999</v>
      </c>
      <c r="AA42" s="15">
        <v>0.88274113016018196</v>
      </c>
      <c r="AB42" s="16">
        <v>8.2550024998680693E-2</v>
      </c>
      <c r="AC42" s="14">
        <v>2.3769804923076898</v>
      </c>
      <c r="AD42" s="15">
        <v>0.84774924198503498</v>
      </c>
      <c r="AE42" s="16">
        <v>6.9415747972775901E-2</v>
      </c>
      <c r="AF42" s="14">
        <v>2.47648156470588</v>
      </c>
      <c r="AG42" s="15">
        <v>0.808448220236892</v>
      </c>
      <c r="AH42" s="16">
        <v>5.8198207993004299E-2</v>
      </c>
      <c r="AI42" s="14">
        <v>2.4951242268292702</v>
      </c>
      <c r="AJ42" s="15">
        <v>0.80172734097531595</v>
      </c>
      <c r="AK42" s="16">
        <v>5.6554574024303202E-2</v>
      </c>
      <c r="AL42" s="15">
        <v>2.49995921103856</v>
      </c>
      <c r="AM42" s="15">
        <v>0.80001439888641401</v>
      </c>
      <c r="AN42" s="16">
        <v>5.6554574024303597E-2</v>
      </c>
      <c r="AO42" s="15">
        <v>2.4999995993861801</v>
      </c>
      <c r="AP42" s="15">
        <v>0.80000014141623799</v>
      </c>
      <c r="AQ42" s="15">
        <v>5.6554574024303299E-2</v>
      </c>
      <c r="AR42" s="14">
        <v>2.4999999960010699</v>
      </c>
      <c r="AS42" s="15">
        <v>0.80000000141161898</v>
      </c>
      <c r="AT42" s="16">
        <v>5.6143176543506597E-2</v>
      </c>
      <c r="AU42" s="15">
        <v>2.49999999996002</v>
      </c>
      <c r="AV42" s="15">
        <v>0.80000000001411498</v>
      </c>
      <c r="AW42" s="15">
        <v>5.6143176212444301E-2</v>
      </c>
      <c r="AX42" s="14">
        <v>2.5</v>
      </c>
      <c r="AY42" s="15">
        <v>0.8</v>
      </c>
      <c r="AZ42" s="16">
        <v>5.6143176209100601E-2</v>
      </c>
    </row>
    <row r="43" spans="1:52" s="39" customFormat="1" ht="15.75" hidden="1" thickBot="1" x14ac:dyDescent="0.3">
      <c r="A43" s="1">
        <v>0.79</v>
      </c>
      <c r="B43" s="14">
        <v>2.1049039</v>
      </c>
      <c r="C43" s="15">
        <v>0.99998100000000001</v>
      </c>
      <c r="D43" s="16">
        <v>0.27012738218822702</v>
      </c>
      <c r="E43" s="15">
        <v>2.1049039000395098</v>
      </c>
      <c r="F43" s="15">
        <v>0.99998099997179202</v>
      </c>
      <c r="G43" s="15">
        <v>0.27012737901210998</v>
      </c>
      <c r="H43" s="14">
        <v>2.1049039039517501</v>
      </c>
      <c r="I43" s="15">
        <v>0.99998099717842903</v>
      </c>
      <c r="J43" s="16">
        <v>0.27012706450519303</v>
      </c>
      <c r="K43" s="15">
        <v>2.1049042958870801</v>
      </c>
      <c r="L43" s="15">
        <v>0.99998071733462301</v>
      </c>
      <c r="M43" s="15">
        <v>0.27009567515240901</v>
      </c>
      <c r="N43" s="14">
        <v>2.10494420770251</v>
      </c>
      <c r="O43" s="15">
        <v>0.99995222129047501</v>
      </c>
      <c r="P43" s="16">
        <v>0.26763472462913301</v>
      </c>
      <c r="Q43" s="14">
        <v>2.1118051419213999</v>
      </c>
      <c r="R43" s="15">
        <v>0.99508856835391701</v>
      </c>
      <c r="S43" s="16">
        <v>0.222415432017703</v>
      </c>
      <c r="T43" s="14">
        <v>2.1281448470588198</v>
      </c>
      <c r="U43" s="15">
        <v>0.98377822018142702</v>
      </c>
      <c r="V43" s="16">
        <v>0.17497700921378401</v>
      </c>
      <c r="W43" s="14">
        <v>2.2264719307692298</v>
      </c>
      <c r="X43" s="15">
        <v>0.92291772437318997</v>
      </c>
      <c r="Y43" s="16">
        <v>0.103949634376777</v>
      </c>
      <c r="Z43" s="14">
        <v>2.30245195</v>
      </c>
      <c r="AA43" s="15">
        <v>0.88295771859063299</v>
      </c>
      <c r="AB43" s="16">
        <v>8.2703644153780703E-2</v>
      </c>
      <c r="AC43" s="14">
        <v>2.3784319692307698</v>
      </c>
      <c r="AD43" s="15">
        <v>0.84791186578259203</v>
      </c>
      <c r="AE43" s="16">
        <v>6.9505011189873206E-2</v>
      </c>
      <c r="AF43" s="14">
        <v>2.4767590529411798</v>
      </c>
      <c r="AG43" s="15">
        <v>0.808484483767554</v>
      </c>
      <c r="AH43" s="16">
        <v>5.8214053391889502E-2</v>
      </c>
      <c r="AI43" s="14">
        <v>2.4951817548780499</v>
      </c>
      <c r="AJ43" s="15">
        <v>0.80173501767722399</v>
      </c>
      <c r="AK43" s="16">
        <v>5.6557815275448002E-2</v>
      </c>
      <c r="AL43" s="15">
        <v>2.49995969229749</v>
      </c>
      <c r="AM43" s="15">
        <v>0.80001446343551696</v>
      </c>
      <c r="AN43" s="16">
        <v>5.6557815275448398E-2</v>
      </c>
      <c r="AO43" s="15">
        <v>2.49999960411292</v>
      </c>
      <c r="AP43" s="15">
        <v>0.80000014205024195</v>
      </c>
      <c r="AQ43" s="15">
        <v>5.6557815275448203E-2</v>
      </c>
      <c r="AR43" s="14">
        <v>2.49999999604825</v>
      </c>
      <c r="AS43" s="15">
        <v>0.80000000141794703</v>
      </c>
      <c r="AT43" s="16">
        <v>5.61431765461557E-2</v>
      </c>
      <c r="AU43" s="15">
        <v>2.4999999999604898</v>
      </c>
      <c r="AV43" s="15">
        <v>0.80000000001417804</v>
      </c>
      <c r="AW43" s="15">
        <v>5.6143176212470697E-2</v>
      </c>
      <c r="AX43" s="14">
        <v>2.5</v>
      </c>
      <c r="AY43" s="15">
        <v>0.8</v>
      </c>
      <c r="AZ43" s="16">
        <v>5.6143176209100601E-2</v>
      </c>
    </row>
    <row r="44" spans="1:52" s="39" customFormat="1" ht="15.75" thickBot="1" x14ac:dyDescent="0.3">
      <c r="A44" s="17" t="s">
        <v>71</v>
      </c>
      <c r="B44" s="37">
        <f>AVERAGE(Table57[Q(H20)])</f>
        <v>2.0858491150000003</v>
      </c>
      <c r="C44" s="38">
        <f>AVERAGE(Table57[W(H20)])</f>
        <v>0.99999648500000016</v>
      </c>
      <c r="D44" s="20">
        <f>AVERAGE(Table57[A(H20)])</f>
        <v>0.27282077262868276</v>
      </c>
      <c r="E44" s="38">
        <f>AVERAGE(Table57[Qmix])</f>
        <v>2.0858491150414147</v>
      </c>
      <c r="F44" s="38">
        <f>AVERAGE(Table57[Wmix])</f>
        <v>0.99999648497125759</v>
      </c>
      <c r="G44" s="19">
        <f>AVERAGE(Table57[Amix])</f>
        <v>0.2728196806268085</v>
      </c>
      <c r="H44" s="37">
        <f>AVERAGE(Table57[Qmix9])</f>
        <v>2.0858491191423356</v>
      </c>
      <c r="I44" s="38">
        <f>AVERAGE(Table57[Wmix9])</f>
        <v>0.99999648212520076</v>
      </c>
      <c r="J44" s="20">
        <f>AVERAGE(Table57[Amix9])</f>
        <v>0.27280881770484922</v>
      </c>
      <c r="K44" s="38">
        <f>AVERAGE(Table57[Qmix8])</f>
        <v>2.0858495299800177</v>
      </c>
      <c r="L44" s="38">
        <f>AVERAGE(Table57[Wmix8])</f>
        <v>0.99999619700225373</v>
      </c>
      <c r="M44" s="19">
        <f>AVERAGE(Table57[Amix8])</f>
        <v>0.27261575653184428</v>
      </c>
      <c r="N44" s="37">
        <f>AVERAGE(Table57[Qmix2])</f>
        <v>2.085891366671599</v>
      </c>
      <c r="O44" s="38">
        <f>AVERAGE(Table57[Wmix2])</f>
        <v>0.99996716347260095</v>
      </c>
      <c r="P44" s="20">
        <f>AVERAGE(Table57[Amix2])</f>
        <v>0.26856694982361956</v>
      </c>
      <c r="Q44" s="37">
        <f>AVERAGE(Table57[Qmix12])</f>
        <v>2.0930831915938866</v>
      </c>
      <c r="R44" s="38">
        <f>AVERAGE(Table57[Wmix1])</f>
        <v>0.99501411762868153</v>
      </c>
      <c r="S44" s="20">
        <f>AVERAGE(Table57[Amix1])</f>
        <v>0.22187176037045067</v>
      </c>
      <c r="T44" s="37">
        <f>AVERAGE(Table57[Qmix3])</f>
        <v>2.1102109317647058</v>
      </c>
      <c r="U44" s="38">
        <f>AVERAGE(Table57[Wmix3])</f>
        <v>0.98351383791243896</v>
      </c>
      <c r="V44" s="20">
        <f>AVERAGE(Table57[Amix3])</f>
        <v>0.17414305547678438</v>
      </c>
      <c r="W44" s="37">
        <f>AVERAGE(Table57[Qmix4])</f>
        <v>2.2132801565384614</v>
      </c>
      <c r="X44" s="38">
        <f>AVERAGE(Table57[Wmix4])</f>
        <v>0.92205421562738166</v>
      </c>
      <c r="Y44" s="20">
        <f>AVERAGE(Table57[Amix4])</f>
        <v>0.10323856266137874</v>
      </c>
      <c r="Z44" s="37">
        <f>AVERAGE(Table57[Qmix5])</f>
        <v>2.292924557500001</v>
      </c>
      <c r="AA44" s="38">
        <f>AVERAGE(Table57[Wmix5])</f>
        <v>0.88207815382240662</v>
      </c>
      <c r="AB44" s="20">
        <f>AVERAGE(Table57[Amix5])</f>
        <v>8.2218548665207739E-2</v>
      </c>
      <c r="AC44" s="37">
        <f>AVERAGE(Table57[Qmix6])</f>
        <v>2.3725689584615361</v>
      </c>
      <c r="AD44" s="38">
        <f>AVERAGE(Table57[Wmix6])</f>
        <v>0.84725630673773189</v>
      </c>
      <c r="AE44" s="20">
        <f>AVERAGE(Table57[Amix6])</f>
        <v>6.922706076507619E-2</v>
      </c>
      <c r="AF44" s="37">
        <f>AVERAGE(Table57[Qmix7])</f>
        <v>2.4756381832352949</v>
      </c>
      <c r="AG44" s="38">
        <f>AVERAGE(Table57[Wmix7])</f>
        <v>0.80833952727320235</v>
      </c>
      <c r="AH44" s="19">
        <f>AVERAGE(Table57[Amix7])</f>
        <v>5.8165669050218083E-2</v>
      </c>
      <c r="AI44" s="37">
        <f>AVERAGE(Table57[Qmix10])</f>
        <v>2.4949493794512221</v>
      </c>
      <c r="AJ44" s="38">
        <f>AVERAGE(Table57[Wmix10])</f>
        <v>0.8017043759568887</v>
      </c>
      <c r="AK44" s="20">
        <f>AVERAGE(Table57[Amix80])</f>
        <v>5.6547954856730719E-2</v>
      </c>
      <c r="AL44" s="37">
        <f>AVERAGE(Table57[Qmix11])</f>
        <v>2.4999577483284017</v>
      </c>
      <c r="AM44" s="38">
        <f>AVERAGE(Table57[Wmix11])</f>
        <v>0.80001420588155603</v>
      </c>
      <c r="AN44" s="20">
        <f>AVERAGE(Table57[Amix77])</f>
        <v>5.6547954856731107E-2</v>
      </c>
      <c r="AO44" s="38">
        <f>AVERAGE(Table57[Qmix13])</f>
        <v>2.4999995850199879</v>
      </c>
      <c r="AP44" s="38">
        <f>AVERAGE(Table57[Wmix12])</f>
        <v>0.80000013952054494</v>
      </c>
      <c r="AQ44" s="19">
        <f>AVERAGE(Table57[Amix74])</f>
        <v>5.6547954856730878E-2</v>
      </c>
      <c r="AR44" s="37">
        <f>AVERAGE(Table57[Qmix14])</f>
        <v>2.4999999958576633</v>
      </c>
      <c r="AS44" s="38">
        <f>AVERAGE(Table57[Wmix13])</f>
        <v>0.80000000139269623</v>
      </c>
      <c r="AT44" s="20">
        <f>AVERAGE(Table57[Amix744])</f>
        <v>5.6143176538104557E-2</v>
      </c>
      <c r="AU44" s="37">
        <f>AVERAGE(Table57[Qmix15])</f>
        <v>2.4999999999585834</v>
      </c>
      <c r="AV44" s="38">
        <f>AVERAGE(Table57[Wmix14])</f>
        <v>0.80000000001392524</v>
      </c>
      <c r="AW44" s="20">
        <f>AVERAGE(Table57[Amix762])</f>
        <v>5.6143176212390254E-2</v>
      </c>
      <c r="AX44" s="21">
        <f>AVERAGE(Table57[Q(Dust)])</f>
        <v>2.5</v>
      </c>
      <c r="AY44" s="38">
        <f>AVERAGE(Table57[W(Dust)])</f>
        <v>0.80000000000000038</v>
      </c>
      <c r="AZ44" s="20">
        <f>AVERAGE(Table57[A(Dust)])</f>
        <v>5.6143176209100656E-2</v>
      </c>
    </row>
    <row r="45" spans="1:52" s="39" customFormat="1" x14ac:dyDescent="0.25">
      <c r="A45" s="23" t="s">
        <v>72</v>
      </c>
      <c r="B45" s="24"/>
      <c r="C45" s="25"/>
      <c r="D45" s="26"/>
      <c r="E45" s="24"/>
      <c r="F45" s="25"/>
      <c r="G45" s="26">
        <f>G44/D44</f>
        <v>0.99999599736536282</v>
      </c>
      <c r="H45" s="24"/>
      <c r="I45" s="25"/>
      <c r="J45" s="26">
        <f>J44/D44</f>
        <v>0.99995618030211419</v>
      </c>
      <c r="K45" s="25"/>
      <c r="L45" s="25"/>
      <c r="M45" s="25">
        <f>M44/D44</f>
        <v>0.9992485319396206</v>
      </c>
      <c r="N45" s="24"/>
      <c r="O45" s="25"/>
      <c r="P45" s="26">
        <f>P44/D44</f>
        <v>0.98440799516812172</v>
      </c>
      <c r="Q45" s="24"/>
      <c r="R45" s="25"/>
      <c r="S45" s="26">
        <f>S44/D44</f>
        <v>0.81325097877508312</v>
      </c>
      <c r="T45" s="24"/>
      <c r="U45" s="25"/>
      <c r="V45" s="26">
        <f>V44/G44</f>
        <v>0.6383082594213414</v>
      </c>
      <c r="W45" s="24"/>
      <c r="X45" s="25"/>
      <c r="Y45" s="26">
        <f>Y44/D44</f>
        <v>0.37841166442956126</v>
      </c>
      <c r="Z45" s="24"/>
      <c r="AA45" s="25"/>
      <c r="AB45" s="26">
        <f>AB44/D44</f>
        <v>0.30136469401877125</v>
      </c>
      <c r="AC45" s="24"/>
      <c r="AD45" s="25"/>
      <c r="AE45" s="26">
        <f>AE44/D44</f>
        <v>0.25374556379288715</v>
      </c>
      <c r="AF45" s="24"/>
      <c r="AG45" s="25"/>
      <c r="AH45" s="26">
        <f>AH44/D44</f>
        <v>0.2132010275089401</v>
      </c>
      <c r="AI45" s="27"/>
      <c r="AJ45" s="28"/>
      <c r="AK45" s="29">
        <f>AK44/D44</f>
        <v>0.2072714416570258</v>
      </c>
      <c r="AL45" s="24"/>
      <c r="AM45" s="25"/>
      <c r="AN45" s="26">
        <f>AN44/D44</f>
        <v>0.20727144165702721</v>
      </c>
      <c r="AO45" s="25"/>
      <c r="AP45" s="25"/>
      <c r="AQ45" s="25">
        <f>AQ44/D44</f>
        <v>0.20727144165702638</v>
      </c>
      <c r="AR45" s="24"/>
      <c r="AS45" s="25"/>
      <c r="AT45" s="26">
        <f>AT44/D44</f>
        <v>0.20578776314264421</v>
      </c>
      <c r="AU45" s="25"/>
      <c r="AV45" s="25"/>
      <c r="AW45" s="25">
        <f>AW44/D44</f>
        <v>0.20578776194876772</v>
      </c>
      <c r="AX45" s="24"/>
      <c r="AY45" s="25"/>
      <c r="AZ45" s="26">
        <f>AZ44/D44</f>
        <v>0.20578776193671</v>
      </c>
    </row>
    <row r="46" spans="1:52" s="39" customFormat="1" ht="15.75" thickBot="1" x14ac:dyDescent="0.3">
      <c r="A46" s="23" t="s">
        <v>73</v>
      </c>
      <c r="B46" s="30"/>
      <c r="C46" s="31"/>
      <c r="D46" s="32"/>
      <c r="E46" s="30"/>
      <c r="F46" s="31"/>
      <c r="G46" s="32">
        <f>(G44-D44)/D44</f>
        <v>-4.002634637154585E-6</v>
      </c>
      <c r="H46" s="30"/>
      <c r="I46" s="31"/>
      <c r="J46" s="32">
        <f>(J44-D44)/D44</f>
        <v>-4.3819697885750493E-5</v>
      </c>
      <c r="K46" s="31"/>
      <c r="L46" s="31"/>
      <c r="M46" s="31">
        <f>(M44-D44)/D44</f>
        <v>-7.5146806037939434E-4</v>
      </c>
      <c r="N46" s="30"/>
      <c r="O46" s="31"/>
      <c r="P46" s="32">
        <f>(P44-D44)/D44</f>
        <v>-1.559200483187833E-2</v>
      </c>
      <c r="Q46" s="30"/>
      <c r="R46" s="31"/>
      <c r="S46" s="32">
        <f>(S44-D44)/D44</f>
        <v>-0.18674902122491685</v>
      </c>
      <c r="T46" s="30"/>
      <c r="U46" s="31"/>
      <c r="V46" s="32">
        <f>(V44-G44)/G44</f>
        <v>-0.36169174057865866</v>
      </c>
      <c r="W46" s="30"/>
      <c r="X46" s="31"/>
      <c r="Y46" s="32">
        <f>(Y44-D44)/D44</f>
        <v>-0.62158833557043869</v>
      </c>
      <c r="Z46" s="30"/>
      <c r="AA46" s="31"/>
      <c r="AB46" s="32">
        <f>(AB44-D44)/D44</f>
        <v>-0.6986353059812288</v>
      </c>
      <c r="AC46" s="30"/>
      <c r="AD46" s="31"/>
      <c r="AE46" s="32">
        <f>(AE44-D44)/D44</f>
        <v>-0.74625443620711285</v>
      </c>
      <c r="AF46" s="30"/>
      <c r="AG46" s="31"/>
      <c r="AH46" s="32">
        <f>(AH44-D44)/D44</f>
        <v>-0.7867989724910599</v>
      </c>
      <c r="AI46" s="30"/>
      <c r="AJ46" s="31"/>
      <c r="AK46" s="32">
        <f>(AK44-D44)/D44</f>
        <v>-0.79272855834297418</v>
      </c>
      <c r="AL46" s="30"/>
      <c r="AM46" s="31"/>
      <c r="AN46" s="32">
        <f>(AN44-D44)/D44</f>
        <v>-0.79272855834297273</v>
      </c>
      <c r="AO46" s="31"/>
      <c r="AP46" s="31"/>
      <c r="AQ46" s="31">
        <f>(AQ44-D44)/D44</f>
        <v>-0.79272855834297362</v>
      </c>
      <c r="AR46" s="30"/>
      <c r="AS46" s="31"/>
      <c r="AT46" s="32">
        <f>(AT44-D44)/D44</f>
        <v>-0.79421223685735587</v>
      </c>
      <c r="AU46" s="31"/>
      <c r="AV46" s="31"/>
      <c r="AW46" s="31">
        <f>(AW44-D44)/D44</f>
        <v>-0.7942122380512322</v>
      </c>
      <c r="AX46" s="30"/>
      <c r="AY46" s="31"/>
      <c r="AZ46" s="32">
        <f>(AZ44-D44)/D44</f>
        <v>-0.79421223806329</v>
      </c>
    </row>
    <row r="47" spans="1:52" s="39" customFormat="1" ht="15.75" thickBot="1" x14ac:dyDescent="0.3">
      <c r="A47" s="33" t="s">
        <v>74</v>
      </c>
      <c r="B47" s="34"/>
      <c r="C47" s="35"/>
      <c r="D47" s="36">
        <f>D44*PI()</f>
        <v>0.85709173503696112</v>
      </c>
      <c r="E47" s="34"/>
      <c r="F47" s="35"/>
      <c r="G47" s="36">
        <f>G44*PI()</f>
        <v>0.85708830441189521</v>
      </c>
      <c r="H47" s="34"/>
      <c r="I47" s="35"/>
      <c r="J47" s="36">
        <f>J44*PI()</f>
        <v>0.85705417753607138</v>
      </c>
      <c r="K47" s="35"/>
      <c r="L47" s="35"/>
      <c r="M47" s="35">
        <f>M44*PI()</f>
        <v>0.85644765797326561</v>
      </c>
      <c r="N47" s="34"/>
      <c r="O47" s="35"/>
      <c r="P47" s="36">
        <f>P44*PI()</f>
        <v>0.84372795656290178</v>
      </c>
      <c r="Q47" s="34"/>
      <c r="R47" s="35"/>
      <c r="S47" s="36">
        <f>S44*PI()</f>
        <v>0.69703069241884286</v>
      </c>
      <c r="T47" s="34"/>
      <c r="U47" s="35"/>
      <c r="V47" s="36">
        <f>V44*PI()</f>
        <v>0.54708654375954557</v>
      </c>
      <c r="W47" s="34"/>
      <c r="X47" s="35"/>
      <c r="Y47" s="36">
        <f>Y44*PI()</f>
        <v>0.32433351002415695</v>
      </c>
      <c r="Z47" s="34"/>
      <c r="AA47" s="35"/>
      <c r="AB47" s="36">
        <f>AB44*PI()</f>
        <v>0.25829718847543154</v>
      </c>
      <c r="AC47" s="34"/>
      <c r="AD47" s="35"/>
      <c r="AE47" s="36">
        <f>AE44*PI()</f>
        <v>0.21748322552917757</v>
      </c>
      <c r="AF47" s="34"/>
      <c r="AG47" s="35"/>
      <c r="AH47" s="36">
        <f>AH44*PI()</f>
        <v>0.18273283857930034</v>
      </c>
      <c r="AI47" s="34"/>
      <c r="AJ47" s="35"/>
      <c r="AK47" s="36">
        <f>AK44*PI()</f>
        <v>0.17765063955343249</v>
      </c>
      <c r="AL47" s="34"/>
      <c r="AM47" s="35"/>
      <c r="AN47" s="36">
        <f>AN44*PI()</f>
        <v>0.17765063955343371</v>
      </c>
      <c r="AO47" s="35"/>
      <c r="AP47" s="35"/>
      <c r="AQ47" s="35">
        <f>AQ44*PI()</f>
        <v>0.17765063955343299</v>
      </c>
      <c r="AR47" s="34"/>
      <c r="AS47" s="35"/>
      <c r="AT47" s="36">
        <f>AT44*PI()</f>
        <v>0.17637899096130411</v>
      </c>
      <c r="AU47" s="35"/>
      <c r="AV47" s="35"/>
      <c r="AW47" s="35">
        <f>AW44*PI()</f>
        <v>0.17637898993804244</v>
      </c>
      <c r="AX47" s="34"/>
      <c r="AY47" s="35"/>
      <c r="AZ47" s="36">
        <f>AZ44*PI()</f>
        <v>0.17637898992770787</v>
      </c>
    </row>
    <row r="50" spans="1:52" x14ac:dyDescent="0.25">
      <c r="A50" t="s">
        <v>83</v>
      </c>
    </row>
    <row r="51" spans="1:52" s="39" customFormat="1" ht="15.75" thickBot="1" x14ac:dyDescent="0.3">
      <c r="A51" s="85" t="s">
        <v>0</v>
      </c>
      <c r="B51" s="85"/>
      <c r="C51" s="85"/>
      <c r="D51" s="85"/>
      <c r="E51" s="86" t="s">
        <v>1</v>
      </c>
      <c r="F51" s="87"/>
      <c r="G51" s="87"/>
      <c r="H51" s="87"/>
      <c r="I51" s="88"/>
      <c r="J51" s="1"/>
      <c r="K51" s="1"/>
      <c r="L51" s="1"/>
      <c r="M51" s="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</row>
    <row r="52" spans="1:52" s="39" customFormat="1" ht="15.75" thickBot="1" x14ac:dyDescent="0.3">
      <c r="A52" s="2"/>
      <c r="B52" s="76" t="s">
        <v>2</v>
      </c>
      <c r="C52" s="77"/>
      <c r="D52" s="78"/>
      <c r="E52" s="79" t="s">
        <v>3</v>
      </c>
      <c r="F52" s="80"/>
      <c r="G52" s="81"/>
      <c r="H52" s="76" t="s">
        <v>4</v>
      </c>
      <c r="I52" s="77"/>
      <c r="J52" s="78"/>
      <c r="K52" s="77" t="s">
        <v>5</v>
      </c>
      <c r="L52" s="77"/>
      <c r="M52" s="78"/>
      <c r="N52" s="76" t="s">
        <v>6</v>
      </c>
      <c r="O52" s="77"/>
      <c r="P52" s="78"/>
      <c r="Q52" s="76" t="s">
        <v>7</v>
      </c>
      <c r="R52" s="77"/>
      <c r="S52" s="78"/>
      <c r="T52" s="76" t="s">
        <v>8</v>
      </c>
      <c r="U52" s="77"/>
      <c r="V52" s="78"/>
      <c r="W52" s="82" t="s">
        <v>9</v>
      </c>
      <c r="X52" s="83"/>
      <c r="Y52" s="84"/>
      <c r="Z52" s="82" t="s">
        <v>10</v>
      </c>
      <c r="AA52" s="83"/>
      <c r="AB52" s="84"/>
      <c r="AC52" s="82" t="s">
        <v>11</v>
      </c>
      <c r="AD52" s="83"/>
      <c r="AE52" s="84"/>
      <c r="AF52" s="82" t="s">
        <v>12</v>
      </c>
      <c r="AG52" s="83"/>
      <c r="AH52" s="84"/>
      <c r="AI52" s="82" t="s">
        <v>13</v>
      </c>
      <c r="AJ52" s="83"/>
      <c r="AK52" s="84"/>
      <c r="AL52" s="83" t="s">
        <v>14</v>
      </c>
      <c r="AM52" s="83"/>
      <c r="AN52" s="84"/>
      <c r="AO52" s="82" t="s">
        <v>15</v>
      </c>
      <c r="AP52" s="83"/>
      <c r="AQ52" s="84"/>
      <c r="AR52" s="82" t="s">
        <v>16</v>
      </c>
      <c r="AS52" s="83"/>
      <c r="AT52" s="84"/>
      <c r="AU52" s="82" t="s">
        <v>17</v>
      </c>
      <c r="AV52" s="83"/>
      <c r="AW52" s="84"/>
      <c r="AX52" s="82" t="s">
        <v>18</v>
      </c>
      <c r="AY52" s="83"/>
      <c r="AZ52" s="84"/>
    </row>
    <row r="53" spans="1:52" s="39" customFormat="1" ht="15.75" thickBot="1" x14ac:dyDescent="0.3">
      <c r="A53" s="3" t="s">
        <v>19</v>
      </c>
      <c r="B53" s="4" t="s">
        <v>20</v>
      </c>
      <c r="C53" s="5" t="s">
        <v>21</v>
      </c>
      <c r="D53" s="6" t="s">
        <v>22</v>
      </c>
      <c r="E53" s="3" t="s">
        <v>23</v>
      </c>
      <c r="F53" s="3" t="s">
        <v>24</v>
      </c>
      <c r="G53" s="3" t="s">
        <v>25</v>
      </c>
      <c r="H53" s="7" t="s">
        <v>26</v>
      </c>
      <c r="I53" s="3" t="s">
        <v>27</v>
      </c>
      <c r="J53" s="8" t="s">
        <v>28</v>
      </c>
      <c r="K53" s="3" t="s">
        <v>29</v>
      </c>
      <c r="L53" s="3" t="s">
        <v>30</v>
      </c>
      <c r="M53" s="3" t="s">
        <v>31</v>
      </c>
      <c r="N53" s="9" t="s">
        <v>32</v>
      </c>
      <c r="O53" s="10" t="s">
        <v>33</v>
      </c>
      <c r="P53" s="11" t="s">
        <v>34</v>
      </c>
      <c r="Q53" s="9" t="s">
        <v>35</v>
      </c>
      <c r="R53" s="10" t="s">
        <v>36</v>
      </c>
      <c r="S53" s="12" t="s">
        <v>37</v>
      </c>
      <c r="T53" s="9" t="s">
        <v>38</v>
      </c>
      <c r="U53" s="10" t="s">
        <v>39</v>
      </c>
      <c r="V53" s="12" t="s">
        <v>40</v>
      </c>
      <c r="W53" s="9" t="s">
        <v>41</v>
      </c>
      <c r="X53" s="10" t="s">
        <v>42</v>
      </c>
      <c r="Y53" s="12" t="s">
        <v>43</v>
      </c>
      <c r="Z53" s="9" t="s">
        <v>44</v>
      </c>
      <c r="AA53" s="10" t="s">
        <v>45</v>
      </c>
      <c r="AB53" s="12" t="s">
        <v>46</v>
      </c>
      <c r="AC53" s="9" t="s">
        <v>47</v>
      </c>
      <c r="AD53" s="10" t="s">
        <v>48</v>
      </c>
      <c r="AE53" s="12" t="s">
        <v>49</v>
      </c>
      <c r="AF53" s="9" t="s">
        <v>50</v>
      </c>
      <c r="AG53" s="10" t="s">
        <v>51</v>
      </c>
      <c r="AH53" s="12" t="s">
        <v>52</v>
      </c>
      <c r="AI53" s="7" t="s">
        <v>53</v>
      </c>
      <c r="AJ53" s="3" t="s">
        <v>54</v>
      </c>
      <c r="AK53" s="12" t="s">
        <v>55</v>
      </c>
      <c r="AL53" s="3" t="s">
        <v>56</v>
      </c>
      <c r="AM53" s="3" t="s">
        <v>57</v>
      </c>
      <c r="AN53" s="12" t="s">
        <v>58</v>
      </c>
      <c r="AO53" s="3" t="s">
        <v>59</v>
      </c>
      <c r="AP53" s="3" t="s">
        <v>60</v>
      </c>
      <c r="AQ53" s="10" t="s">
        <v>61</v>
      </c>
      <c r="AR53" s="7" t="s">
        <v>62</v>
      </c>
      <c r="AS53" s="3" t="s">
        <v>63</v>
      </c>
      <c r="AT53" s="12" t="s">
        <v>64</v>
      </c>
      <c r="AU53" s="3" t="s">
        <v>65</v>
      </c>
      <c r="AV53" s="3" t="s">
        <v>66</v>
      </c>
      <c r="AW53" s="10" t="s">
        <v>67</v>
      </c>
      <c r="AX53" s="4" t="s">
        <v>68</v>
      </c>
      <c r="AY53" s="5" t="s">
        <v>69</v>
      </c>
      <c r="AZ53" s="13" t="s">
        <v>70</v>
      </c>
    </row>
    <row r="54" spans="1:52" s="39" customFormat="1" ht="15.75" hidden="1" thickBot="1" x14ac:dyDescent="0.3">
      <c r="A54" s="1">
        <v>0.4</v>
      </c>
      <c r="B54" s="14">
        <v>2.0640941000000002</v>
      </c>
      <c r="C54" s="15">
        <v>1</v>
      </c>
      <c r="D54" s="16">
        <v>0.273993359932931</v>
      </c>
      <c r="E54" s="15">
        <v>2.0640941000435902</v>
      </c>
      <c r="F54" s="15">
        <v>0.99999999997066102</v>
      </c>
      <c r="G54" s="15">
        <v>0.27398794269497501</v>
      </c>
      <c r="H54" s="14">
        <v>2.0640941043599299</v>
      </c>
      <c r="I54" s="15">
        <v>0.99999999706547404</v>
      </c>
      <c r="J54" s="16">
        <v>0.27393918765897002</v>
      </c>
      <c r="K54" s="15">
        <v>2.0640945367785899</v>
      </c>
      <c r="L54" s="15">
        <v>0.99999970601889798</v>
      </c>
      <c r="M54" s="15">
        <v>0.27345171988731998</v>
      </c>
      <c r="N54" s="14">
        <v>2.0641385711181401</v>
      </c>
      <c r="O54" s="15">
        <v>0.99997006938500599</v>
      </c>
      <c r="P54" s="16">
        <v>0.26858562394376301</v>
      </c>
      <c r="Q54" s="14">
        <v>2.0717081768558998</v>
      </c>
      <c r="R54" s="15">
        <v>0.99491667930095595</v>
      </c>
      <c r="S54" s="16">
        <v>0.221203325356329</v>
      </c>
      <c r="T54" s="14">
        <v>2.08973562352941</v>
      </c>
      <c r="U54" s="15">
        <v>0.98320293238022904</v>
      </c>
      <c r="V54" s="16">
        <v>0.173204670421059</v>
      </c>
      <c r="W54" s="14">
        <v>2.19821899230769</v>
      </c>
      <c r="X54" s="15">
        <v>0.92106637444190897</v>
      </c>
      <c r="Y54" s="16">
        <v>0.102452152698534</v>
      </c>
      <c r="Z54" s="14">
        <v>2.2820470500000001</v>
      </c>
      <c r="AA54" s="15">
        <v>0.88107113373205803</v>
      </c>
      <c r="AB54" s="16">
        <v>8.1684004856933307E-2</v>
      </c>
      <c r="AC54" s="14">
        <v>2.3658751076923101</v>
      </c>
      <c r="AD54" s="15">
        <v>0.84650426315026495</v>
      </c>
      <c r="AE54" s="16">
        <v>6.8921914576991802E-2</v>
      </c>
      <c r="AF54" s="14">
        <v>2.4743584764705902</v>
      </c>
      <c r="AG54" s="15">
        <v>0.80817276934014004</v>
      </c>
      <c r="AH54" s="16">
        <v>5.8112839209148802E-2</v>
      </c>
      <c r="AI54" s="14">
        <v>2.4946840743902499</v>
      </c>
      <c r="AJ54" s="15">
        <v>0.80166910752409404</v>
      </c>
      <c r="AK54" s="16">
        <v>5.65372004528195E-2</v>
      </c>
      <c r="AL54" s="15">
        <v>2.49995552888186</v>
      </c>
      <c r="AM54" s="15">
        <v>0.80001390939912198</v>
      </c>
      <c r="AN54" s="16">
        <v>5.6537200452819902E-2</v>
      </c>
      <c r="AO54" s="15">
        <v>2.49999956322142</v>
      </c>
      <c r="AP54" s="15">
        <v>0.80000013660848901</v>
      </c>
      <c r="AQ54" s="15">
        <v>5.6537200452819597E-2</v>
      </c>
      <c r="AR54" s="14">
        <v>2.4999999956400698</v>
      </c>
      <c r="AS54" s="15">
        <v>0.80000000136362803</v>
      </c>
      <c r="AT54" s="16">
        <v>5.6143176529325899E-2</v>
      </c>
      <c r="AU54" s="15">
        <v>2.49999999995641</v>
      </c>
      <c r="AV54" s="15">
        <v>0.80000000001363503</v>
      </c>
      <c r="AW54" s="15">
        <v>5.6143176212302401E-2</v>
      </c>
      <c r="AX54" s="14">
        <v>2.5</v>
      </c>
      <c r="AY54" s="15">
        <v>0.8</v>
      </c>
      <c r="AZ54" s="16">
        <v>5.6143176209100601E-2</v>
      </c>
    </row>
    <row r="55" spans="1:52" s="39" customFormat="1" ht="15.75" hidden="1" thickBot="1" x14ac:dyDescent="0.3">
      <c r="A55" s="1">
        <v>0.41</v>
      </c>
      <c r="B55" s="14">
        <v>2.0649524000000001</v>
      </c>
      <c r="C55" s="15">
        <v>1</v>
      </c>
      <c r="D55" s="16">
        <v>0.273997699422667</v>
      </c>
      <c r="E55" s="15">
        <v>2.0649524000435102</v>
      </c>
      <c r="F55" s="15">
        <v>0.99999999997068401</v>
      </c>
      <c r="G55" s="15">
        <v>0.27399228435805101</v>
      </c>
      <c r="H55" s="14">
        <v>2.0649524043513501</v>
      </c>
      <c r="I55" s="15">
        <v>0.99999999706791298</v>
      </c>
      <c r="J55" s="16">
        <v>0.273943549661462</v>
      </c>
      <c r="K55" s="15">
        <v>2.0649528359185698</v>
      </c>
      <c r="L55" s="15">
        <v>0.99999970626323398</v>
      </c>
      <c r="M55" s="15">
        <v>0.27345628424163798</v>
      </c>
      <c r="N55" s="14">
        <v>2.0649967835543799</v>
      </c>
      <c r="O55" s="15">
        <v>0.99997009425750905</v>
      </c>
      <c r="P55" s="16">
        <v>0.26859218403554203</v>
      </c>
      <c r="Q55" s="14">
        <v>2.0725514847161599</v>
      </c>
      <c r="R55" s="15">
        <v>0.99492079690411495</v>
      </c>
      <c r="S55" s="16">
        <v>0.221226648084173</v>
      </c>
      <c r="T55" s="14">
        <v>2.0905434352941201</v>
      </c>
      <c r="U55" s="15">
        <v>0.98321572133371804</v>
      </c>
      <c r="V55" s="16">
        <v>0.17323834990265899</v>
      </c>
      <c r="W55" s="14">
        <v>2.1988132</v>
      </c>
      <c r="X55" s="15">
        <v>0.92110609971298696</v>
      </c>
      <c r="Y55" s="16">
        <v>0.10248040889290499</v>
      </c>
      <c r="Z55" s="14">
        <v>2.2824762000000001</v>
      </c>
      <c r="AA55" s="15">
        <v>0.88111122105168005</v>
      </c>
      <c r="AB55" s="16">
        <v>8.1703021802735601E-2</v>
      </c>
      <c r="AC55" s="14">
        <v>2.3661392000000001</v>
      </c>
      <c r="AD55" s="15">
        <v>0.846533945959417</v>
      </c>
      <c r="AE55" s="16">
        <v>6.8932657988681201E-2</v>
      </c>
      <c r="AF55" s="14">
        <v>2.47440896470588</v>
      </c>
      <c r="AG55" s="15">
        <v>0.80817928959607099</v>
      </c>
      <c r="AH55" s="16">
        <v>5.81146745735674E-2</v>
      </c>
      <c r="AI55" s="14">
        <v>2.4946945414634198</v>
      </c>
      <c r="AJ55" s="15">
        <v>0.80167048432636001</v>
      </c>
      <c r="AK55" s="16">
        <v>5.6537573151011197E-2</v>
      </c>
      <c r="AL55" s="15">
        <v>2.4999556164456198</v>
      </c>
      <c r="AM55" s="15">
        <v>0.80001392096844703</v>
      </c>
      <c r="AN55" s="16">
        <v>5.65375731510116E-2</v>
      </c>
      <c r="AO55" s="15">
        <v>2.4999995640814401</v>
      </c>
      <c r="AP55" s="15">
        <v>0.800000136722123</v>
      </c>
      <c r="AQ55" s="15">
        <v>5.6537573151011301E-2</v>
      </c>
      <c r="AR55" s="14">
        <v>2.4999999956486501</v>
      </c>
      <c r="AS55" s="15">
        <v>0.80000000136476201</v>
      </c>
      <c r="AT55" s="16">
        <v>5.6143176529630003E-2</v>
      </c>
      <c r="AU55" s="15">
        <v>2.4999999999564899</v>
      </c>
      <c r="AV55" s="15">
        <v>0.80000000001364602</v>
      </c>
      <c r="AW55" s="15">
        <v>5.6143176212305503E-2</v>
      </c>
      <c r="AX55" s="14">
        <v>2.5</v>
      </c>
      <c r="AY55" s="15">
        <v>0.8</v>
      </c>
      <c r="AZ55" s="16">
        <v>5.6143176209100601E-2</v>
      </c>
    </row>
    <row r="56" spans="1:52" s="39" customFormat="1" ht="15.75" hidden="1" thickBot="1" x14ac:dyDescent="0.3">
      <c r="A56" s="1">
        <v>0.42</v>
      </c>
      <c r="B56" s="14">
        <v>2.0675995</v>
      </c>
      <c r="C56" s="15">
        <v>1</v>
      </c>
      <c r="D56" s="16">
        <v>0.274043475986047</v>
      </c>
      <c r="E56" s="15">
        <v>2.0675995000432401</v>
      </c>
      <c r="F56" s="15">
        <v>0.99999999997075995</v>
      </c>
      <c r="G56" s="15">
        <v>0.274038067888146</v>
      </c>
      <c r="H56" s="14">
        <v>2.0675995043248698</v>
      </c>
      <c r="I56" s="15">
        <v>0.99999999707541598</v>
      </c>
      <c r="J56" s="16">
        <v>0.27398939554426799</v>
      </c>
      <c r="K56" s="15">
        <v>2.0675999332661701</v>
      </c>
      <c r="L56" s="15">
        <v>0.99999970701487995</v>
      </c>
      <c r="M56" s="15">
        <v>0.27350275310094702</v>
      </c>
      <c r="N56" s="14">
        <v>2.0676436134972498</v>
      </c>
      <c r="O56" s="15">
        <v>0.99997017077234196</v>
      </c>
      <c r="P56" s="16">
        <v>0.26864479373631001</v>
      </c>
      <c r="Q56" s="14">
        <v>2.0751523471615698</v>
      </c>
      <c r="R56" s="15">
        <v>0.99493346489706602</v>
      </c>
      <c r="S56" s="16">
        <v>0.22133041040372101</v>
      </c>
      <c r="T56" s="14">
        <v>2.0930348235294098</v>
      </c>
      <c r="U56" s="15">
        <v>0.98325507493886999</v>
      </c>
      <c r="V56" s="16">
        <v>0.17337224677469401</v>
      </c>
      <c r="W56" s="14">
        <v>2.2006458076923101</v>
      </c>
      <c r="X56" s="15">
        <v>0.92122846940887404</v>
      </c>
      <c r="Y56" s="16">
        <v>0.10258874379422001</v>
      </c>
      <c r="Z56" s="14">
        <v>2.28379975</v>
      </c>
      <c r="AA56" s="15">
        <v>0.88123478983193604</v>
      </c>
      <c r="AB56" s="16">
        <v>8.1776575028556203E-2</v>
      </c>
      <c r="AC56" s="14">
        <v>2.3669536923076899</v>
      </c>
      <c r="AD56" s="15">
        <v>0.84662549665101305</v>
      </c>
      <c r="AE56" s="16">
        <v>6.8974756106384205E-2</v>
      </c>
      <c r="AF56" s="14">
        <v>2.4745646764705902</v>
      </c>
      <c r="AG56" s="15">
        <v>0.80819941312283405</v>
      </c>
      <c r="AH56" s="16">
        <v>5.8122006932743803E-2</v>
      </c>
      <c r="AI56" s="14">
        <v>2.4947268231707298</v>
      </c>
      <c r="AJ56" s="15">
        <v>0.80167473403376199</v>
      </c>
      <c r="AK56" s="16">
        <v>5.6539067787631098E-2</v>
      </c>
      <c r="AL56" s="15">
        <v>2.4999558865027498</v>
      </c>
      <c r="AM56" s="15">
        <v>0.80001395667991704</v>
      </c>
      <c r="AN56" s="16">
        <v>5.65390677876315E-2</v>
      </c>
      <c r="AO56" s="15">
        <v>2.4999995667338402</v>
      </c>
      <c r="AP56" s="15">
        <v>0.80000013707287998</v>
      </c>
      <c r="AQ56" s="15">
        <v>5.6539067787631202E-2</v>
      </c>
      <c r="AR56" s="14">
        <v>2.4999999956751302</v>
      </c>
      <c r="AS56" s="15">
        <v>0.80000000136826299</v>
      </c>
      <c r="AT56" s="16">
        <v>5.6143176530850498E-2</v>
      </c>
      <c r="AU56" s="15">
        <v>2.4999999999567599</v>
      </c>
      <c r="AV56" s="15">
        <v>0.80000000001368099</v>
      </c>
      <c r="AW56" s="15">
        <v>5.6143176212317701E-2</v>
      </c>
      <c r="AX56" s="14">
        <v>2.5</v>
      </c>
      <c r="AY56" s="15">
        <v>0.8</v>
      </c>
      <c r="AZ56" s="16">
        <v>5.6143176209100601E-2</v>
      </c>
    </row>
    <row r="57" spans="1:52" s="39" customFormat="1" ht="15.75" hidden="1" thickBot="1" x14ac:dyDescent="0.3">
      <c r="A57" s="1">
        <v>0.43</v>
      </c>
      <c r="B57" s="14">
        <v>2.0678839999999998</v>
      </c>
      <c r="C57" s="15">
        <v>1</v>
      </c>
      <c r="D57" s="16">
        <v>0.27401234221419901</v>
      </c>
      <c r="E57" s="15">
        <v>2.0678840000432102</v>
      </c>
      <c r="F57" s="15">
        <v>0.99999999997076805</v>
      </c>
      <c r="G57" s="15">
        <v>0.27400693485556699</v>
      </c>
      <c r="H57" s="14">
        <v>2.0678840043220199</v>
      </c>
      <c r="I57" s="15">
        <v>0.999999997076221</v>
      </c>
      <c r="J57" s="16">
        <v>0.273958269215548</v>
      </c>
      <c r="K57" s="15">
        <v>2.0678844329811001</v>
      </c>
      <c r="L57" s="15">
        <v>0.99999970709549302</v>
      </c>
      <c r="M57" s="15">
        <v>0.27347169367314</v>
      </c>
      <c r="N57" s="14">
        <v>2.0679280844725598</v>
      </c>
      <c r="O57" s="15">
        <v>0.99997017897838003</v>
      </c>
      <c r="P57" s="16">
        <v>0.26861439778078</v>
      </c>
      <c r="Q57" s="14">
        <v>2.07543187772926</v>
      </c>
      <c r="R57" s="15">
        <v>0.99493482360686303</v>
      </c>
      <c r="S57" s="16">
        <v>0.22130603090544099</v>
      </c>
      <c r="T57" s="14">
        <v>2.0933025882352898</v>
      </c>
      <c r="U57" s="15">
        <v>0.98325929652296495</v>
      </c>
      <c r="V57" s="16">
        <v>0.17335309959473699</v>
      </c>
      <c r="W57" s="14">
        <v>2.2008427692307699</v>
      </c>
      <c r="X57" s="15">
        <v>0.92124160795146803</v>
      </c>
      <c r="Y57" s="16">
        <v>0.10257679369711301</v>
      </c>
      <c r="Z57" s="14">
        <v>2.2839420000000001</v>
      </c>
      <c r="AA57" s="15">
        <v>0.88124806464725902</v>
      </c>
      <c r="AB57" s="16">
        <v>8.1767918716586993E-2</v>
      </c>
      <c r="AC57" s="14">
        <v>2.3670412307692299</v>
      </c>
      <c r="AD57" s="15">
        <v>0.84663533663761503</v>
      </c>
      <c r="AE57" s="16">
        <v>6.8969331863623806E-2</v>
      </c>
      <c r="AF57" s="14">
        <v>2.47458141176471</v>
      </c>
      <c r="AG57" s="15">
        <v>0.80820157720392705</v>
      </c>
      <c r="AH57" s="16">
        <v>5.8120941512604302E-2</v>
      </c>
      <c r="AI57" s="14">
        <v>2.49473029268293</v>
      </c>
      <c r="AJ57" s="15">
        <v>0.80167519108892704</v>
      </c>
      <c r="AK57" s="16">
        <v>5.6538845797640097E-2</v>
      </c>
      <c r="AL57" s="15">
        <v>2.49995591552744</v>
      </c>
      <c r="AM57" s="15">
        <v>0.80001396052076901</v>
      </c>
      <c r="AN57" s="16">
        <v>5.65388457976405E-2</v>
      </c>
      <c r="AO57" s="15">
        <v>2.4999995670189099</v>
      </c>
      <c r="AP57" s="15">
        <v>0.80000013711060503</v>
      </c>
      <c r="AQ57" s="15">
        <v>5.6538845797640298E-2</v>
      </c>
      <c r="AR57" s="14">
        <v>2.4999999956779799</v>
      </c>
      <c r="AS57" s="15">
        <v>0.80000000136864002</v>
      </c>
      <c r="AT57" s="16">
        <v>5.6143176530668103E-2</v>
      </c>
      <c r="AU57" s="15">
        <v>2.4999999999567901</v>
      </c>
      <c r="AV57" s="15">
        <v>0.80000000001368499</v>
      </c>
      <c r="AW57" s="15">
        <v>5.6143176212315897E-2</v>
      </c>
      <c r="AX57" s="14">
        <v>2.5</v>
      </c>
      <c r="AY57" s="15">
        <v>0.8</v>
      </c>
      <c r="AZ57" s="16">
        <v>5.6143176209100601E-2</v>
      </c>
    </row>
    <row r="58" spans="1:52" s="39" customFormat="1" ht="15.75" hidden="1" thickBot="1" x14ac:dyDescent="0.3">
      <c r="A58" s="1">
        <v>0.44</v>
      </c>
      <c r="B58" s="14">
        <v>2.0669558000000001</v>
      </c>
      <c r="C58" s="15">
        <v>1</v>
      </c>
      <c r="D58" s="16">
        <v>0.27399729371860598</v>
      </c>
      <c r="E58" s="15">
        <v>2.0669558000433099</v>
      </c>
      <c r="F58" s="15">
        <v>0.99999999997074196</v>
      </c>
      <c r="G58" s="15">
        <v>0.27399188394746898</v>
      </c>
      <c r="H58" s="14">
        <v>2.0669558043313101</v>
      </c>
      <c r="I58" s="15">
        <v>0.99999999707359499</v>
      </c>
      <c r="J58" s="16">
        <v>0.27394319644131199</v>
      </c>
      <c r="K58" s="15">
        <v>2.06695623391116</v>
      </c>
      <c r="L58" s="15">
        <v>0.99999970683236805</v>
      </c>
      <c r="M58" s="15">
        <v>0.27345640269287402</v>
      </c>
      <c r="N58" s="14">
        <v>2.06699997916752</v>
      </c>
      <c r="O58" s="15">
        <v>0.99997015219313801</v>
      </c>
      <c r="P58" s="16">
        <v>0.268596955757819</v>
      </c>
      <c r="Q58" s="14">
        <v>2.07451989082969</v>
      </c>
      <c r="R58" s="15">
        <v>0.99493038872557005</v>
      </c>
      <c r="S58" s="16">
        <v>0.22127065452646599</v>
      </c>
      <c r="T58" s="14">
        <v>2.09242898823529</v>
      </c>
      <c r="U58" s="15">
        <v>0.98324551761050605</v>
      </c>
      <c r="V58" s="16">
        <v>0.17330710462610799</v>
      </c>
      <c r="W58" s="14">
        <v>2.20020016923077</v>
      </c>
      <c r="X58" s="15">
        <v>0.92119873308328204</v>
      </c>
      <c r="Y58" s="16">
        <v>0.102539465231688</v>
      </c>
      <c r="Z58" s="14">
        <v>2.2834778999999998</v>
      </c>
      <c r="AA58" s="15">
        <v>0.881204750476001</v>
      </c>
      <c r="AB58" s="16">
        <v>8.1742584276034397E-2</v>
      </c>
      <c r="AC58" s="14">
        <v>2.3667556307692301</v>
      </c>
      <c r="AD58" s="15">
        <v>0.84660323337052401</v>
      </c>
      <c r="AE58" s="16">
        <v>6.8954842383582404E-2</v>
      </c>
      <c r="AF58" s="14">
        <v>2.4745268117647101</v>
      </c>
      <c r="AG58" s="15">
        <v>0.80819451766553696</v>
      </c>
      <c r="AH58" s="16">
        <v>5.8118420797455099E-2</v>
      </c>
      <c r="AI58" s="14">
        <v>2.49471897317073</v>
      </c>
      <c r="AJ58" s="15">
        <v>0.80167370014066197</v>
      </c>
      <c r="AK58" s="16">
        <v>5.6538332094010699E-2</v>
      </c>
      <c r="AL58" s="15">
        <v>2.4999558208324801</v>
      </c>
      <c r="AM58" s="15">
        <v>0.80001394799168701</v>
      </c>
      <c r="AN58" s="16">
        <v>5.6538332094011101E-2</v>
      </c>
      <c r="AO58" s="15">
        <v>2.4999995660888499</v>
      </c>
      <c r="AP58" s="15">
        <v>0.80000013698754502</v>
      </c>
      <c r="AQ58" s="15">
        <v>5.65383320940109E-2</v>
      </c>
      <c r="AR58" s="14">
        <v>2.49999999566869</v>
      </c>
      <c r="AS58" s="15">
        <v>0.80000000136741201</v>
      </c>
      <c r="AT58" s="16">
        <v>5.6143176530248702E-2</v>
      </c>
      <c r="AU58" s="15">
        <v>2.4999999999566902</v>
      </c>
      <c r="AV58" s="15">
        <v>0.800000000013672</v>
      </c>
      <c r="AW58" s="15">
        <v>5.6143176212311602E-2</v>
      </c>
      <c r="AX58" s="14">
        <v>2.5</v>
      </c>
      <c r="AY58" s="15">
        <v>0.8</v>
      </c>
      <c r="AZ58" s="16">
        <v>5.6143176209100601E-2</v>
      </c>
    </row>
    <row r="59" spans="1:52" s="39" customFormat="1" ht="15.75" hidden="1" thickBot="1" x14ac:dyDescent="0.3">
      <c r="A59" s="1">
        <v>0.45</v>
      </c>
      <c r="B59" s="14">
        <v>2.070713</v>
      </c>
      <c r="C59" s="15">
        <v>1</v>
      </c>
      <c r="D59" s="16">
        <v>0.274050188249642</v>
      </c>
      <c r="E59" s="15">
        <v>2.0707130000429301</v>
      </c>
      <c r="F59" s="15">
        <v>0.99999999997084699</v>
      </c>
      <c r="G59" s="15">
        <v>0.27404478826866202</v>
      </c>
      <c r="H59" s="14">
        <v>2.0707130042937298</v>
      </c>
      <c r="I59" s="15">
        <v>0.99999999708420495</v>
      </c>
      <c r="J59" s="16">
        <v>0.273996189113628</v>
      </c>
      <c r="K59" s="15">
        <v>2.0707134301464398</v>
      </c>
      <c r="L59" s="15">
        <v>0.99999970789527504</v>
      </c>
      <c r="M59" s="15">
        <v>0.27351027743317702</v>
      </c>
      <c r="N59" s="14">
        <v>2.07075679585799</v>
      </c>
      <c r="O59" s="15">
        <v>0.99997026039333703</v>
      </c>
      <c r="P59" s="16">
        <v>0.26865952680699201</v>
      </c>
      <c r="Q59" s="14">
        <v>2.0782114628820998</v>
      </c>
      <c r="R59" s="15">
        <v>0.99494830486137198</v>
      </c>
      <c r="S59" s="16">
        <v>0.22140585514129699</v>
      </c>
      <c r="T59" s="14">
        <v>2.0959651764705902</v>
      </c>
      <c r="U59" s="15">
        <v>0.98330119085406897</v>
      </c>
      <c r="V59" s="16">
        <v>0.17348571843455199</v>
      </c>
      <c r="W59" s="14">
        <v>2.2028013076923099</v>
      </c>
      <c r="X59" s="15">
        <v>0.92137211441733302</v>
      </c>
      <c r="Y59" s="16">
        <v>0.102685325254051</v>
      </c>
      <c r="Z59" s="14">
        <v>2.2853564999999998</v>
      </c>
      <c r="AA59" s="15">
        <v>0.88138000409866601</v>
      </c>
      <c r="AB59" s="16">
        <v>8.18414928845419E-2</v>
      </c>
      <c r="AC59" s="14">
        <v>2.3679116923076902</v>
      </c>
      <c r="AD59" s="15">
        <v>0.84673318802429998</v>
      </c>
      <c r="AE59" s="16">
        <v>6.9011322553434604E-2</v>
      </c>
      <c r="AF59" s="14">
        <v>2.4747478235294098</v>
      </c>
      <c r="AG59" s="15">
        <v>0.80822310984958901</v>
      </c>
      <c r="AH59" s="16">
        <v>5.8128222681573603E-2</v>
      </c>
      <c r="AI59" s="14">
        <v>2.4947647926829299</v>
      </c>
      <c r="AJ59" s="15">
        <v>0.80167973924315805</v>
      </c>
      <c r="AK59" s="16">
        <v>5.6540328676643901E-2</v>
      </c>
      <c r="AL59" s="15">
        <v>2.49995620414201</v>
      </c>
      <c r="AM59" s="15">
        <v>0.80001399874202495</v>
      </c>
      <c r="AN59" s="16">
        <v>5.65403286766442E-2</v>
      </c>
      <c r="AO59" s="15">
        <v>2.49999956985357</v>
      </c>
      <c r="AP59" s="15">
        <v>0.80000013748601395</v>
      </c>
      <c r="AQ59" s="15">
        <v>5.6540328676643999E-2</v>
      </c>
      <c r="AR59" s="14">
        <v>2.4999999957062702</v>
      </c>
      <c r="AS59" s="15">
        <v>0.80000000137238703</v>
      </c>
      <c r="AT59" s="16">
        <v>5.6143176531878697E-2</v>
      </c>
      <c r="AU59" s="15">
        <v>2.4999999999570699</v>
      </c>
      <c r="AV59" s="15">
        <v>0.80000000001372196</v>
      </c>
      <c r="AW59" s="15">
        <v>5.6143176212327998E-2</v>
      </c>
      <c r="AX59" s="14">
        <v>2.5</v>
      </c>
      <c r="AY59" s="15">
        <v>0.8</v>
      </c>
      <c r="AZ59" s="16">
        <v>5.6143176209100601E-2</v>
      </c>
    </row>
    <row r="60" spans="1:52" s="39" customFormat="1" ht="15.75" hidden="1" thickBot="1" x14ac:dyDescent="0.3">
      <c r="A60" s="1">
        <v>0.46</v>
      </c>
      <c r="B60" s="14">
        <v>2.0770862000000001</v>
      </c>
      <c r="C60" s="15">
        <v>1</v>
      </c>
      <c r="D60" s="16">
        <v>0.27423765493651903</v>
      </c>
      <c r="E60" s="15">
        <v>2.0770862000422898</v>
      </c>
      <c r="F60" s="15">
        <v>0.99999999997102595</v>
      </c>
      <c r="G60" s="15">
        <v>0.27423227152517199</v>
      </c>
      <c r="H60" s="14">
        <v>2.07708620422998</v>
      </c>
      <c r="I60" s="15">
        <v>0.99999999710206999</v>
      </c>
      <c r="J60" s="16">
        <v>0.27418382146745301</v>
      </c>
      <c r="K60" s="15">
        <v>2.0770866237604801</v>
      </c>
      <c r="L60" s="15">
        <v>0.99999970968507301</v>
      </c>
      <c r="M60" s="15">
        <v>0.27369939859652298</v>
      </c>
      <c r="N60" s="14">
        <v>2.07712934566415</v>
      </c>
      <c r="O60" s="15">
        <v>0.99997044258867596</v>
      </c>
      <c r="P60" s="16">
        <v>0.26886331638845201</v>
      </c>
      <c r="Q60" s="14">
        <v>2.0844733406113498</v>
      </c>
      <c r="R60" s="15">
        <v>0.99497848074877004</v>
      </c>
      <c r="S60" s="16">
        <v>0.22173093001458999</v>
      </c>
      <c r="T60" s="14">
        <v>2.1019634823529398</v>
      </c>
      <c r="U60" s="15">
        <v>0.983395013842009</v>
      </c>
      <c r="V60" s="16">
        <v>0.17387898397957699</v>
      </c>
      <c r="W60" s="14">
        <v>2.2072135230769199</v>
      </c>
      <c r="X60" s="15">
        <v>0.92166518968427602</v>
      </c>
      <c r="Y60" s="16">
        <v>0.102996916756135</v>
      </c>
      <c r="Z60" s="14">
        <v>2.2885431000000001</v>
      </c>
      <c r="AA60" s="15">
        <v>0.88167682397588898</v>
      </c>
      <c r="AB60" s="16">
        <v>8.20546137533813E-2</v>
      </c>
      <c r="AC60" s="14">
        <v>2.3698726769230798</v>
      </c>
      <c r="AD60" s="15">
        <v>0.84695366021193397</v>
      </c>
      <c r="AE60" s="16">
        <v>6.9134509278421394E-2</v>
      </c>
      <c r="AF60" s="14">
        <v>2.4751227176470598</v>
      </c>
      <c r="AG60" s="15">
        <v>0.80827170889607902</v>
      </c>
      <c r="AH60" s="16">
        <v>5.8149977761203599E-2</v>
      </c>
      <c r="AI60" s="14">
        <v>2.4948425146341502</v>
      </c>
      <c r="AJ60" s="15">
        <v>0.80169000738648699</v>
      </c>
      <c r="AK60" s="16">
        <v>5.6544775058270998E-2</v>
      </c>
      <c r="AL60" s="15">
        <v>2.4999568543358501</v>
      </c>
      <c r="AM60" s="15">
        <v>0.800014085038663</v>
      </c>
      <c r="AN60" s="16">
        <v>5.65447750582714E-2</v>
      </c>
      <c r="AO60" s="15">
        <v>2.4999995762395302</v>
      </c>
      <c r="AP60" s="15">
        <v>0.80000013833362005</v>
      </c>
      <c r="AQ60" s="15">
        <v>5.6544775058271199E-2</v>
      </c>
      <c r="AR60" s="14">
        <v>2.4999999957700201</v>
      </c>
      <c r="AS60" s="15">
        <v>0.80000000138084804</v>
      </c>
      <c r="AT60" s="16">
        <v>5.6143176535512103E-2</v>
      </c>
      <c r="AU60" s="15">
        <v>2.4999999999577098</v>
      </c>
      <c r="AV60" s="15">
        <v>0.800000000013807</v>
      </c>
      <c r="AW60" s="15">
        <v>5.61431762123644E-2</v>
      </c>
      <c r="AX60" s="14">
        <v>2.5</v>
      </c>
      <c r="AY60" s="15">
        <v>0.8</v>
      </c>
      <c r="AZ60" s="16">
        <v>5.6143176209100601E-2</v>
      </c>
    </row>
    <row r="61" spans="1:52" s="39" customFormat="1" ht="15.75" hidden="1" thickBot="1" x14ac:dyDescent="0.3">
      <c r="A61" s="1">
        <v>0.47</v>
      </c>
      <c r="B61" s="14">
        <v>2.0744126000000001</v>
      </c>
      <c r="C61" s="15">
        <v>0.99999990000000005</v>
      </c>
      <c r="D61" s="16">
        <v>0.27378802986276801</v>
      </c>
      <c r="E61" s="15">
        <v>2.0744126000425598</v>
      </c>
      <c r="F61" s="15">
        <v>0.99999989997095196</v>
      </c>
      <c r="G61" s="15">
        <v>0.27378798399165999</v>
      </c>
      <c r="H61" s="14">
        <v>2.0744126042567199</v>
      </c>
      <c r="I61" s="15">
        <v>0.99999989709459802</v>
      </c>
      <c r="J61" s="16">
        <v>0.273783474553212</v>
      </c>
      <c r="K61" s="15">
        <v>2.07441302643943</v>
      </c>
      <c r="L61" s="15">
        <v>0.99999960893639495</v>
      </c>
      <c r="M61" s="15">
        <v>0.27347949197739302</v>
      </c>
      <c r="N61" s="14">
        <v>2.0744560184248102</v>
      </c>
      <c r="O61" s="15">
        <v>0.99997026637574105</v>
      </c>
      <c r="P61" s="16">
        <v>0.268713952718727</v>
      </c>
      <c r="Q61" s="14">
        <v>2.08184644104804</v>
      </c>
      <c r="R61" s="15">
        <v>0.99496575700492296</v>
      </c>
      <c r="S61" s="16">
        <v>0.221539874028054</v>
      </c>
      <c r="T61" s="14">
        <v>2.0994471529411798</v>
      </c>
      <c r="U61" s="15">
        <v>0.98335565639421596</v>
      </c>
      <c r="V61" s="16">
        <v>0.17366278634676799</v>
      </c>
      <c r="W61" s="14">
        <v>2.2053625692307701</v>
      </c>
      <c r="X61" s="15">
        <v>0.921542338722801</v>
      </c>
      <c r="Y61" s="16">
        <v>0.102830121917646</v>
      </c>
      <c r="Z61" s="14">
        <v>2.2872062999999998</v>
      </c>
      <c r="AA61" s="15">
        <v>0.88155233531824095</v>
      </c>
      <c r="AB61" s="16">
        <v>8.1939817254742101E-2</v>
      </c>
      <c r="AC61" s="14">
        <v>2.3690500307692299</v>
      </c>
      <c r="AD61" s="15">
        <v>0.84686114202699703</v>
      </c>
      <c r="AE61" s="16">
        <v>6.9067543856005401E-2</v>
      </c>
      <c r="AF61" s="14">
        <v>2.4749654470588198</v>
      </c>
      <c r="AG61" s="15">
        <v>0.80825130196116801</v>
      </c>
      <c r="AH61" s="16">
        <v>5.8137995601733702E-2</v>
      </c>
      <c r="AI61" s="14">
        <v>2.4948099097560998</v>
      </c>
      <c r="AJ61" s="15">
        <v>0.80168569527628497</v>
      </c>
      <c r="AK61" s="16">
        <v>5.65423199532143E-2</v>
      </c>
      <c r="AL61" s="15">
        <v>2.4999565815751899</v>
      </c>
      <c r="AM61" s="15">
        <v>0.80001404879734095</v>
      </c>
      <c r="AN61" s="16">
        <v>5.6542319953214598E-2</v>
      </c>
      <c r="AO61" s="15">
        <v>2.4999995735605798</v>
      </c>
      <c r="AP61" s="15">
        <v>0.80000013797765701</v>
      </c>
      <c r="AQ61" s="15">
        <v>5.6542319953214397E-2</v>
      </c>
      <c r="AR61" s="14">
        <v>2.4999999957432801</v>
      </c>
      <c r="AS61" s="15">
        <v>0.80000000137729499</v>
      </c>
      <c r="AT61" s="16">
        <v>5.6143176533504598E-2</v>
      </c>
      <c r="AU61" s="15">
        <v>2.4999999999574398</v>
      </c>
      <c r="AV61" s="15">
        <v>0.80000000001377103</v>
      </c>
      <c r="AW61" s="15">
        <v>5.6143176212344298E-2</v>
      </c>
      <c r="AX61" s="14">
        <v>2.5</v>
      </c>
      <c r="AY61" s="15">
        <v>0.8</v>
      </c>
      <c r="AZ61" s="16">
        <v>5.6143176209100601E-2</v>
      </c>
    </row>
    <row r="62" spans="1:52" s="39" customFormat="1" ht="15.75" hidden="1" thickBot="1" x14ac:dyDescent="0.3">
      <c r="A62" s="1">
        <v>0.48</v>
      </c>
      <c r="B62" s="14">
        <v>2.0742712000000001</v>
      </c>
      <c r="C62" s="15">
        <v>0.99999990000000005</v>
      </c>
      <c r="D62" s="16">
        <v>0.27375104598470001</v>
      </c>
      <c r="E62" s="15">
        <v>2.0742712000425798</v>
      </c>
      <c r="F62" s="15">
        <v>0.99999989997094596</v>
      </c>
      <c r="G62" s="15">
        <v>0.27375100010500603</v>
      </c>
      <c r="H62" s="14">
        <v>2.0742712042581402</v>
      </c>
      <c r="I62" s="15">
        <v>0.99999989709420301</v>
      </c>
      <c r="J62" s="16">
        <v>0.27374649006066998</v>
      </c>
      <c r="K62" s="15">
        <v>2.0742716265811101</v>
      </c>
      <c r="L62" s="15">
        <v>0.99999960889671102</v>
      </c>
      <c r="M62" s="15">
        <v>0.27344247649710801</v>
      </c>
      <c r="N62" s="14">
        <v>2.0743146328504398</v>
      </c>
      <c r="O62" s="15">
        <v>0.99997026233604203</v>
      </c>
      <c r="P62" s="16">
        <v>0.26867661149405703</v>
      </c>
      <c r="Q62" s="14">
        <v>2.0817075109170302</v>
      </c>
      <c r="R62" s="15">
        <v>0.99496508791992999</v>
      </c>
      <c r="S62" s="16">
        <v>0.221500317919644</v>
      </c>
      <c r="T62" s="14">
        <v>2.0993140705882398</v>
      </c>
      <c r="U62" s="15">
        <v>0.98335357596789497</v>
      </c>
      <c r="V62" s="16">
        <v>0.17362352425951599</v>
      </c>
      <c r="W62" s="14">
        <v>2.2052646769230702</v>
      </c>
      <c r="X62" s="15">
        <v>0.92153583835310204</v>
      </c>
      <c r="Y62" s="16">
        <v>0.10280168725344301</v>
      </c>
      <c r="Z62" s="14">
        <v>2.2871356</v>
      </c>
      <c r="AA62" s="15">
        <v>0.88154575076425201</v>
      </c>
      <c r="AB62" s="16">
        <v>8.1919962640693594E-2</v>
      </c>
      <c r="AC62" s="14">
        <v>2.3690065230769202</v>
      </c>
      <c r="AD62" s="15">
        <v>0.846856250420152</v>
      </c>
      <c r="AE62" s="16">
        <v>6.9055713607939398E-2</v>
      </c>
      <c r="AF62" s="14">
        <v>2.47495712941177</v>
      </c>
      <c r="AG62" s="15">
        <v>0.808250223519142</v>
      </c>
      <c r="AH62" s="16">
        <v>5.81358156896521E-2</v>
      </c>
      <c r="AI62" s="14">
        <v>2.4948081853658599</v>
      </c>
      <c r="AJ62" s="15">
        <v>0.80168546741367097</v>
      </c>
      <c r="AK62" s="16">
        <v>5.6541870835527301E-2</v>
      </c>
      <c r="AL62" s="15">
        <v>2.4999565671495598</v>
      </c>
      <c r="AM62" s="15">
        <v>0.80001404688230005</v>
      </c>
      <c r="AN62" s="16">
        <v>5.6541870835527697E-2</v>
      </c>
      <c r="AO62" s="15">
        <v>2.49999957341889</v>
      </c>
      <c r="AP62" s="15">
        <v>0.80000013795884695</v>
      </c>
      <c r="AQ62" s="15">
        <v>5.6541870835527502E-2</v>
      </c>
      <c r="AR62" s="14">
        <v>2.4999999957418599</v>
      </c>
      <c r="AS62" s="15">
        <v>0.80000000137710703</v>
      </c>
      <c r="AT62" s="16">
        <v>5.6143176533136802E-2</v>
      </c>
      <c r="AU62" s="15">
        <v>2.4999999999574198</v>
      </c>
      <c r="AV62" s="15">
        <v>0.80000000001377003</v>
      </c>
      <c r="AW62" s="15">
        <v>5.6143176212340599E-2</v>
      </c>
      <c r="AX62" s="14">
        <v>2.5</v>
      </c>
      <c r="AY62" s="15">
        <v>0.8</v>
      </c>
      <c r="AZ62" s="16">
        <v>5.6143176209100601E-2</v>
      </c>
    </row>
    <row r="63" spans="1:52" s="39" customFormat="1" ht="15.75" hidden="1" thickBot="1" x14ac:dyDescent="0.3">
      <c r="A63" s="1">
        <v>0.49</v>
      </c>
      <c r="B63" s="14">
        <v>2.0792742</v>
      </c>
      <c r="C63" s="15">
        <v>1</v>
      </c>
      <c r="D63" s="16">
        <v>0.27418842786154202</v>
      </c>
      <c r="E63" s="15">
        <v>2.0792742000420699</v>
      </c>
      <c r="F63" s="15">
        <v>0.99999999997108802</v>
      </c>
      <c r="G63" s="15">
        <v>0.27418305015684302</v>
      </c>
      <c r="H63" s="14">
        <v>2.0792742042081001</v>
      </c>
      <c r="I63" s="15">
        <v>0.99999999710816601</v>
      </c>
      <c r="J63" s="16">
        <v>0.27413465103458201</v>
      </c>
      <c r="K63" s="15">
        <v>2.0792746215680902</v>
      </c>
      <c r="L63" s="15">
        <v>0.99999971029574197</v>
      </c>
      <c r="M63" s="15">
        <v>0.27365073732495299</v>
      </c>
      <c r="N63" s="14">
        <v>2.0793171224444</v>
      </c>
      <c r="O63" s="15">
        <v>0.99997050475272997</v>
      </c>
      <c r="P63" s="16">
        <v>0.26881968427612302</v>
      </c>
      <c r="Q63" s="14">
        <v>2.0866231222707401</v>
      </c>
      <c r="R63" s="15">
        <v>0.99498877872160796</v>
      </c>
      <c r="S63" s="16">
        <v>0.22173043620914001</v>
      </c>
      <c r="T63" s="14">
        <v>2.1040227764705901</v>
      </c>
      <c r="U63" s="15">
        <v>0.98342704767335198</v>
      </c>
      <c r="V63" s="16">
        <v>0.17390812326225</v>
      </c>
      <c r="W63" s="14">
        <v>2.2087282923076899</v>
      </c>
      <c r="X63" s="15">
        <v>0.92176550935007895</v>
      </c>
      <c r="Y63" s="16">
        <v>0.103029400201712</v>
      </c>
      <c r="Z63" s="14">
        <v>2.2896371000000002</v>
      </c>
      <c r="AA63" s="15">
        <v>0.88177859319556495</v>
      </c>
      <c r="AB63" s="16">
        <v>8.2075481519301802E-2</v>
      </c>
      <c r="AC63" s="14">
        <v>2.3705459076922999</v>
      </c>
      <c r="AD63" s="15">
        <v>0.84702936075831103</v>
      </c>
      <c r="AE63" s="16">
        <v>6.9145369800567402E-2</v>
      </c>
      <c r="AF63" s="14">
        <v>2.4752514235294099</v>
      </c>
      <c r="AG63" s="15">
        <v>0.80828842230592202</v>
      </c>
      <c r="AH63" s="16">
        <v>5.81515859089018E-2</v>
      </c>
      <c r="AI63" s="14">
        <v>2.49486919756098</v>
      </c>
      <c r="AJ63" s="15">
        <v>0.80169353959998202</v>
      </c>
      <c r="AK63" s="16">
        <v>5.6545091466526497E-2</v>
      </c>
      <c r="AL63" s="15">
        <v>2.4999570775555999</v>
      </c>
      <c r="AM63" s="15">
        <v>0.80001411472652095</v>
      </c>
      <c r="AN63" s="16">
        <v>5.6545091466526802E-2</v>
      </c>
      <c r="AO63" s="15">
        <v>2.4999995784319098</v>
      </c>
      <c r="AP63" s="15">
        <v>0.80000013862521402</v>
      </c>
      <c r="AQ63" s="15">
        <v>5.6545091466526497E-2</v>
      </c>
      <c r="AR63" s="14">
        <v>2.4999999957918999</v>
      </c>
      <c r="AS63" s="15">
        <v>0.80000000138375904</v>
      </c>
      <c r="AT63" s="16">
        <v>5.6143176535768002E-2</v>
      </c>
      <c r="AU63" s="15">
        <v>2.4999999999579199</v>
      </c>
      <c r="AV63" s="15">
        <v>0.80000000001383598</v>
      </c>
      <c r="AW63" s="15">
        <v>5.6143176212366898E-2</v>
      </c>
      <c r="AX63" s="14">
        <v>2.5</v>
      </c>
      <c r="AY63" s="15">
        <v>0.8</v>
      </c>
      <c r="AZ63" s="16">
        <v>5.6143176209100601E-2</v>
      </c>
    </row>
    <row r="64" spans="1:52" s="39" customFormat="1" ht="15.75" hidden="1" thickBot="1" x14ac:dyDescent="0.3">
      <c r="A64" s="1">
        <v>0.5</v>
      </c>
      <c r="B64" s="14">
        <v>2.0788422</v>
      </c>
      <c r="C64" s="15">
        <v>0.99999990000000005</v>
      </c>
      <c r="D64" s="16">
        <v>0.27388533189180703</v>
      </c>
      <c r="E64" s="15">
        <v>2.0788422000421098</v>
      </c>
      <c r="F64" s="15">
        <v>0.99999989997107497</v>
      </c>
      <c r="G64" s="15">
        <v>0.27388528621684899</v>
      </c>
      <c r="H64" s="14">
        <v>2.0788422042124202</v>
      </c>
      <c r="I64" s="15">
        <v>0.99999989710696502</v>
      </c>
      <c r="J64" s="16">
        <v>0.27388079583320502</v>
      </c>
      <c r="K64" s="15">
        <v>2.0788426220009599</v>
      </c>
      <c r="L64" s="15">
        <v>0.99999961017547001</v>
      </c>
      <c r="M64" s="15">
        <v>0.273577782846537</v>
      </c>
      <c r="N64" s="14">
        <v>2.0788851665170398</v>
      </c>
      <c r="O64" s="15">
        <v>0.99997039250932396</v>
      </c>
      <c r="P64" s="16">
        <v>0.26882255477698302</v>
      </c>
      <c r="Q64" s="14">
        <v>2.08619866812227</v>
      </c>
      <c r="R64" s="15">
        <v>0.994986650480295</v>
      </c>
      <c r="S64" s="16">
        <v>0.22173308352451801</v>
      </c>
      <c r="T64" s="14">
        <v>2.1036161882352902</v>
      </c>
      <c r="U64" s="15">
        <v>0.98342063831180004</v>
      </c>
      <c r="V64" s="16">
        <v>0.17390517948325501</v>
      </c>
      <c r="W64" s="14">
        <v>2.2084292153846201</v>
      </c>
      <c r="X64" s="15">
        <v>0.92174565330492597</v>
      </c>
      <c r="Y64" s="16">
        <v>0.103025079361777</v>
      </c>
      <c r="Z64" s="14">
        <v>2.2894211000000002</v>
      </c>
      <c r="AA64" s="15">
        <v>0.88175846432967697</v>
      </c>
      <c r="AB64" s="16">
        <v>8.2072843012424096E-2</v>
      </c>
      <c r="AC64" s="14">
        <v>2.3704129846153799</v>
      </c>
      <c r="AD64" s="15">
        <v>0.84701439051199501</v>
      </c>
      <c r="AE64" s="16">
        <v>6.9144120224650801E-2</v>
      </c>
      <c r="AF64" s="14">
        <v>2.4752260117647098</v>
      </c>
      <c r="AG64" s="15">
        <v>0.80828511709472595</v>
      </c>
      <c r="AH64" s="16">
        <v>5.8151435961819098E-2</v>
      </c>
      <c r="AI64" s="14">
        <v>2.4948639292683001</v>
      </c>
      <c r="AJ64" s="15">
        <v>0.801692841066592</v>
      </c>
      <c r="AK64" s="16">
        <v>5.6545063617811697E-2</v>
      </c>
      <c r="AL64" s="15">
        <v>2.4999570334829602</v>
      </c>
      <c r="AM64" s="15">
        <v>0.80001410885540303</v>
      </c>
      <c r="AN64" s="16">
        <v>5.6545063617812197E-2</v>
      </c>
      <c r="AO64" s="15">
        <v>2.4999995779990498</v>
      </c>
      <c r="AP64" s="15">
        <v>0.80000013856754804</v>
      </c>
      <c r="AQ64" s="15">
        <v>5.6545063617811898E-2</v>
      </c>
      <c r="AR64" s="14">
        <v>2.4999999957875798</v>
      </c>
      <c r="AS64" s="15">
        <v>0.80000000138318295</v>
      </c>
      <c r="AT64" s="16">
        <v>5.6143176535745798E-2</v>
      </c>
      <c r="AU64" s="15">
        <v>2.4999999999578799</v>
      </c>
      <c r="AV64" s="15">
        <v>0.80000000001382998</v>
      </c>
      <c r="AW64" s="15">
        <v>5.6143176212366697E-2</v>
      </c>
      <c r="AX64" s="14">
        <v>2.5</v>
      </c>
      <c r="AY64" s="15">
        <v>0.8</v>
      </c>
      <c r="AZ64" s="16">
        <v>5.6143176209100601E-2</v>
      </c>
    </row>
    <row r="65" spans="1:52" s="39" customFormat="1" ht="15.75" hidden="1" thickBot="1" x14ac:dyDescent="0.3">
      <c r="A65" s="1">
        <v>0.51</v>
      </c>
      <c r="B65" s="14">
        <v>2.0755110000000001</v>
      </c>
      <c r="C65" s="15">
        <v>0.99999979999999999</v>
      </c>
      <c r="D65" s="16">
        <v>0.27360787469688003</v>
      </c>
      <c r="E65" s="15">
        <v>2.0755110000424501</v>
      </c>
      <c r="F65" s="15">
        <v>0.99999979997098098</v>
      </c>
      <c r="G65" s="15">
        <v>0.27360784231269297</v>
      </c>
      <c r="H65" s="14">
        <v>2.0755110042457399</v>
      </c>
      <c r="I65" s="15">
        <v>0.99999979709767395</v>
      </c>
      <c r="J65" s="16">
        <v>0.27360464730077799</v>
      </c>
      <c r="K65" s="15">
        <v>2.07551142533883</v>
      </c>
      <c r="L65" s="15">
        <v>0.99999950924453296</v>
      </c>
      <c r="M65" s="15">
        <v>0.27335514079797502</v>
      </c>
      <c r="N65" s="14">
        <v>2.0755543063660502</v>
      </c>
      <c r="O65" s="15">
        <v>0.99997019774296003</v>
      </c>
      <c r="P65" s="16">
        <v>0.26865844687600199</v>
      </c>
      <c r="Q65" s="14">
        <v>2.08292565502183</v>
      </c>
      <c r="R65" s="15">
        <v>0.99497085249429995</v>
      </c>
      <c r="S65" s="16">
        <v>0.22151474546303199</v>
      </c>
      <c r="T65" s="14">
        <v>2.1004809411764702</v>
      </c>
      <c r="U65" s="15">
        <v>0.98337171265805001</v>
      </c>
      <c r="V65" s="16">
        <v>0.173654332502992</v>
      </c>
      <c r="W65" s="14">
        <v>2.2061229999999998</v>
      </c>
      <c r="X65" s="15">
        <v>0.921592751432734</v>
      </c>
      <c r="Y65" s="16">
        <v>0.10283021155701901</v>
      </c>
      <c r="Z65" s="14">
        <v>2.2877554999999998</v>
      </c>
      <c r="AA65" s="15">
        <v>0.88160343390794305</v>
      </c>
      <c r="AB65" s="16">
        <v>8.1938877154445602E-2</v>
      </c>
      <c r="AC65" s="14">
        <v>2.3693879999999998</v>
      </c>
      <c r="AD65" s="15">
        <v>0.84689911745566104</v>
      </c>
      <c r="AE65" s="16">
        <v>6.9066120385417706E-2</v>
      </c>
      <c r="AF65" s="14">
        <v>2.4750300588235299</v>
      </c>
      <c r="AG65" s="15">
        <v>0.80825967729577097</v>
      </c>
      <c r="AH65" s="16">
        <v>5.8137518239720902E-2</v>
      </c>
      <c r="AI65" s="14">
        <v>2.4948233048780502</v>
      </c>
      <c r="AJ65" s="15">
        <v>0.80168746498819099</v>
      </c>
      <c r="AK65" s="16">
        <v>5.6542213456179699E-2</v>
      </c>
      <c r="AL65" s="15">
        <v>2.4999566936339499</v>
      </c>
      <c r="AM65" s="15">
        <v>0.80001406367085703</v>
      </c>
      <c r="AN65" s="16">
        <v>5.6542213456180102E-2</v>
      </c>
      <c r="AO65" s="15">
        <v>2.4999995746611798</v>
      </c>
      <c r="AP65" s="15">
        <v>0.80000013812374504</v>
      </c>
      <c r="AQ65" s="15">
        <v>5.65422134561799E-2</v>
      </c>
      <c r="AR65" s="14">
        <v>2.4999999957542598</v>
      </c>
      <c r="AS65" s="15">
        <v>0.80000000137875305</v>
      </c>
      <c r="AT65" s="16">
        <v>5.6143176533415599E-2</v>
      </c>
      <c r="AU65" s="15">
        <v>2.49999999995755</v>
      </c>
      <c r="AV65" s="15">
        <v>0.80000000001378602</v>
      </c>
      <c r="AW65" s="15">
        <v>5.6143176212343299E-2</v>
      </c>
      <c r="AX65" s="14">
        <v>2.5</v>
      </c>
      <c r="AY65" s="15">
        <v>0.8</v>
      </c>
      <c r="AZ65" s="16">
        <v>5.6143176209100601E-2</v>
      </c>
    </row>
    <row r="66" spans="1:52" s="39" customFormat="1" ht="15.75" hidden="1" thickBot="1" x14ac:dyDescent="0.3">
      <c r="A66" s="1">
        <v>0.52</v>
      </c>
      <c r="B66" s="14">
        <v>2.0781101999999998</v>
      </c>
      <c r="C66" s="15">
        <v>0.99999979999999999</v>
      </c>
      <c r="D66" s="16">
        <v>0.27360659158245898</v>
      </c>
      <c r="E66" s="15">
        <v>2.07811020004219</v>
      </c>
      <c r="F66" s="15">
        <v>0.99999979997105404</v>
      </c>
      <c r="G66" s="15">
        <v>0.273606559278184</v>
      </c>
      <c r="H66" s="14">
        <v>2.0781102042197399</v>
      </c>
      <c r="I66" s="15">
        <v>0.99999979710492903</v>
      </c>
      <c r="J66" s="16">
        <v>0.27360337222412001</v>
      </c>
      <c r="K66" s="15">
        <v>2.0781106227344299</v>
      </c>
      <c r="L66" s="15">
        <v>0.99999950997140097</v>
      </c>
      <c r="M66" s="15">
        <v>0.27335437517380901</v>
      </c>
      <c r="N66" s="14">
        <v>2.0781532411956798</v>
      </c>
      <c r="O66" s="15">
        <v>0.99997027173587405</v>
      </c>
      <c r="P66" s="16">
        <v>0.26866378892347398</v>
      </c>
      <c r="Q66" s="14">
        <v>2.0854794541484698</v>
      </c>
      <c r="R66" s="15">
        <v>0.99498310920597899</v>
      </c>
      <c r="S66" s="16">
        <v>0.22157057736743699</v>
      </c>
      <c r="T66" s="14">
        <v>2.1029272470588198</v>
      </c>
      <c r="U66" s="15">
        <v>0.98340983370245105</v>
      </c>
      <c r="V66" s="16">
        <v>0.173742219522595</v>
      </c>
      <c r="W66" s="14">
        <v>2.2079224461538498</v>
      </c>
      <c r="X66" s="15">
        <v>0.92171203716863404</v>
      </c>
      <c r="Y66" s="16">
        <v>0.10290625526188001</v>
      </c>
      <c r="Z66" s="14">
        <v>2.2890551000000001</v>
      </c>
      <c r="AA66" s="15">
        <v>0.88172437945433901</v>
      </c>
      <c r="AB66" s="16">
        <v>8.1989950606920006E-2</v>
      </c>
      <c r="AC66" s="14">
        <v>2.37018775384615</v>
      </c>
      <c r="AD66" s="15">
        <v>0.84698904103495798</v>
      </c>
      <c r="AE66" s="16">
        <v>6.9094809357647904E-2</v>
      </c>
      <c r="AF66" s="14">
        <v>2.47518295294118</v>
      </c>
      <c r="AG66" s="15">
        <v>0.80827952078675303</v>
      </c>
      <c r="AH66" s="16">
        <v>5.8142370078030199E-2</v>
      </c>
      <c r="AI66" s="14">
        <v>2.4948550024390301</v>
      </c>
      <c r="AJ66" s="15">
        <v>0.80169165834928002</v>
      </c>
      <c r="AK66" s="16">
        <v>5.6543196584187098E-2</v>
      </c>
      <c r="AL66" s="15">
        <v>2.49995695880432</v>
      </c>
      <c r="AM66" s="15">
        <v>0.80001409891480801</v>
      </c>
      <c r="AN66" s="16">
        <v>5.6543196584187501E-2</v>
      </c>
      <c r="AO66" s="15">
        <v>2.4999995772655801</v>
      </c>
      <c r="AP66" s="15">
        <v>0.80000013846991103</v>
      </c>
      <c r="AQ66" s="15">
        <v>5.65431965841873E-2</v>
      </c>
      <c r="AR66" s="14">
        <v>2.4999999957802599</v>
      </c>
      <c r="AS66" s="15">
        <v>0.80000000138220895</v>
      </c>
      <c r="AT66" s="16">
        <v>5.6143176534217298E-2</v>
      </c>
      <c r="AU66" s="15">
        <v>2.4999999999578102</v>
      </c>
      <c r="AV66" s="15">
        <v>0.80000000001381999</v>
      </c>
      <c r="AW66" s="15">
        <v>5.6143176212351403E-2</v>
      </c>
      <c r="AX66" s="14">
        <v>2.5</v>
      </c>
      <c r="AY66" s="15">
        <v>0.8</v>
      </c>
      <c r="AZ66" s="16">
        <v>5.6143176209100601E-2</v>
      </c>
    </row>
    <row r="67" spans="1:52" s="39" customFormat="1" ht="15.75" hidden="1" thickBot="1" x14ac:dyDescent="0.3">
      <c r="A67" s="1">
        <v>0.53</v>
      </c>
      <c r="B67" s="14">
        <v>2.0835105999999999</v>
      </c>
      <c r="C67" s="15">
        <v>0.99999959999999999</v>
      </c>
      <c r="D67" s="16">
        <v>0.27372119264986999</v>
      </c>
      <c r="E67" s="15">
        <v>2.0835106000416501</v>
      </c>
      <c r="F67" s="15">
        <v>0.99999959997120402</v>
      </c>
      <c r="G67" s="15">
        <v>0.273721169944313</v>
      </c>
      <c r="H67" s="14">
        <v>2.0835106041657299</v>
      </c>
      <c r="I67" s="15">
        <v>0.99999959711992004</v>
      </c>
      <c r="J67" s="16">
        <v>0.27371892572184903</v>
      </c>
      <c r="K67" s="15">
        <v>2.0835110173232101</v>
      </c>
      <c r="L67" s="15">
        <v>0.99999931147323096</v>
      </c>
      <c r="M67" s="15">
        <v>0.27352446712273998</v>
      </c>
      <c r="N67" s="14">
        <v>2.0835530902468902</v>
      </c>
      <c r="O67" s="15">
        <v>0.99997022461725305</v>
      </c>
      <c r="P67" s="16">
        <v>0.26895897000027802</v>
      </c>
      <c r="Q67" s="14">
        <v>2.0907855240174702</v>
      </c>
      <c r="R67" s="15">
        <v>0.99500823853945597</v>
      </c>
      <c r="S67" s="16">
        <v>0.22198260751519</v>
      </c>
      <c r="T67" s="14">
        <v>2.1080099764705902</v>
      </c>
      <c r="U67" s="15">
        <v>0.98348844946889302</v>
      </c>
      <c r="V67" s="16">
        <v>0.17420513008475799</v>
      </c>
      <c r="W67" s="14">
        <v>2.2116611846153802</v>
      </c>
      <c r="X67" s="15">
        <v>0.921959073896087</v>
      </c>
      <c r="Y67" s="16">
        <v>0.103262672945482</v>
      </c>
      <c r="Z67" s="14">
        <v>2.2917553000000002</v>
      </c>
      <c r="AA67" s="15">
        <v>0.881975281049587</v>
      </c>
      <c r="AB67" s="16">
        <v>8.2235849542523498E-2</v>
      </c>
      <c r="AC67" s="14">
        <v>2.3718494153846099</v>
      </c>
      <c r="AD67" s="15">
        <v>0.84717585095300996</v>
      </c>
      <c r="AE67" s="16">
        <v>6.9238647818771301E-2</v>
      </c>
      <c r="AF67" s="14">
        <v>2.4755006235294101</v>
      </c>
      <c r="AG67" s="15">
        <v>0.80832080784184301</v>
      </c>
      <c r="AH67" s="16">
        <v>5.8168200033416703E-2</v>
      </c>
      <c r="AI67" s="14">
        <v>2.4949208609756099</v>
      </c>
      <c r="AJ67" s="15">
        <v>0.80170038547435196</v>
      </c>
      <c r="AK67" s="16">
        <v>5.65484925920864E-2</v>
      </c>
      <c r="AL67" s="15">
        <v>2.4999575097531102</v>
      </c>
      <c r="AM67" s="15">
        <v>0.80001417226855398</v>
      </c>
      <c r="AN67" s="16">
        <v>5.6548492592086802E-2</v>
      </c>
      <c r="AO67" s="15">
        <v>2.4999995826767898</v>
      </c>
      <c r="AP67" s="15">
        <v>0.80000013919039203</v>
      </c>
      <c r="AQ67" s="15">
        <v>5.6548492592086601E-2</v>
      </c>
      <c r="AR67" s="14">
        <v>2.49999999583427</v>
      </c>
      <c r="AS67" s="15">
        <v>0.80000000138939997</v>
      </c>
      <c r="AT67" s="16">
        <v>5.6143176538548403E-2</v>
      </c>
      <c r="AU67" s="15">
        <v>2.4999999999583502</v>
      </c>
      <c r="AV67" s="15">
        <v>0.80000000001389204</v>
      </c>
      <c r="AW67" s="15">
        <v>5.6143176212394702E-2</v>
      </c>
      <c r="AX67" s="14">
        <v>2.5</v>
      </c>
      <c r="AY67" s="15">
        <v>0.8</v>
      </c>
      <c r="AZ67" s="16">
        <v>5.6143176209100601E-2</v>
      </c>
    </row>
    <row r="68" spans="1:52" s="39" customFormat="1" ht="15.75" hidden="1" thickBot="1" x14ac:dyDescent="0.3">
      <c r="A68" s="1">
        <v>0.54</v>
      </c>
      <c r="B68" s="14">
        <v>2.0800046999999999</v>
      </c>
      <c r="C68" s="15">
        <v>0.99999950000000004</v>
      </c>
      <c r="D68" s="16">
        <v>0.27349329150965102</v>
      </c>
      <c r="E68" s="15">
        <v>2.0800047000420001</v>
      </c>
      <c r="F68" s="15">
        <v>0.99999949997110704</v>
      </c>
      <c r="G68" s="15">
        <v>0.27349327113877703</v>
      </c>
      <c r="H68" s="14">
        <v>2.0800047042007899</v>
      </c>
      <c r="I68" s="15">
        <v>0.99999949711020397</v>
      </c>
      <c r="J68" s="16">
        <v>0.27349125700230997</v>
      </c>
      <c r="K68" s="15">
        <v>2.0800051208361299</v>
      </c>
      <c r="L68" s="15">
        <v>0.99999921049991902</v>
      </c>
      <c r="M68" s="15">
        <v>0.273312458501481</v>
      </c>
      <c r="N68" s="14">
        <v>2.0800475479187899</v>
      </c>
      <c r="O68" s="15">
        <v>0.999970025537255</v>
      </c>
      <c r="P68" s="16">
        <v>0.26878774224602697</v>
      </c>
      <c r="Q68" s="14">
        <v>2.08734086244541</v>
      </c>
      <c r="R68" s="15">
        <v>0.99499172239718103</v>
      </c>
      <c r="S68" s="16">
        <v>0.22175402565098201</v>
      </c>
      <c r="T68" s="14">
        <v>2.10471030588235</v>
      </c>
      <c r="U68" s="15">
        <v>0.98343726408598597</v>
      </c>
      <c r="V68" s="16">
        <v>0.17394227330845</v>
      </c>
      <c r="W68" s="14">
        <v>2.2092340230769199</v>
      </c>
      <c r="X68" s="15">
        <v>0.92179866451133796</v>
      </c>
      <c r="Y68" s="16">
        <v>0.103058040787081</v>
      </c>
      <c r="Z68" s="14">
        <v>2.29000235</v>
      </c>
      <c r="AA68" s="15">
        <v>0.88181235085641096</v>
      </c>
      <c r="AB68" s="16">
        <v>8.2095017666408296E-2</v>
      </c>
      <c r="AC68" s="14">
        <v>2.3707706769230699</v>
      </c>
      <c r="AD68" s="15">
        <v>0.84705451806163901</v>
      </c>
      <c r="AE68" s="16">
        <v>6.9156575163542802E-2</v>
      </c>
      <c r="AF68" s="14">
        <v>2.47529439411765</v>
      </c>
      <c r="AG68" s="15">
        <v>0.808293984888106</v>
      </c>
      <c r="AH68" s="16">
        <v>5.8153540008507497E-2</v>
      </c>
      <c r="AI68" s="14">
        <v>2.49487810609756</v>
      </c>
      <c r="AJ68" s="15">
        <v>0.80169471545112303</v>
      </c>
      <c r="AK68" s="16">
        <v>5.65454898411294E-2</v>
      </c>
      <c r="AL68" s="15">
        <v>2.4999571520812101</v>
      </c>
      <c r="AM68" s="15">
        <v>0.80001412460995003</v>
      </c>
      <c r="AN68" s="16">
        <v>5.6545489841129899E-2</v>
      </c>
      <c r="AO68" s="15">
        <v>2.4999995791638701</v>
      </c>
      <c r="AP68" s="15">
        <v>0.80000013872228903</v>
      </c>
      <c r="AQ68" s="15">
        <v>5.6545489841129698E-2</v>
      </c>
      <c r="AR68" s="14">
        <v>2.4999999957992101</v>
      </c>
      <c r="AS68" s="15">
        <v>0.80000000138472804</v>
      </c>
      <c r="AT68" s="16">
        <v>5.6143176536093298E-2</v>
      </c>
      <c r="AU68" s="15">
        <v>2.4999999999579998</v>
      </c>
      <c r="AV68" s="15">
        <v>0.80000000001384497</v>
      </c>
      <c r="AW68" s="15">
        <v>5.6143176212370097E-2</v>
      </c>
      <c r="AX68" s="14">
        <v>2.5</v>
      </c>
      <c r="AY68" s="15">
        <v>0.8</v>
      </c>
      <c r="AZ68" s="16">
        <v>5.6143176209100601E-2</v>
      </c>
    </row>
    <row r="69" spans="1:52" s="39" customFormat="1" ht="15.75" hidden="1" thickBot="1" x14ac:dyDescent="0.3">
      <c r="A69" s="1">
        <v>0.55000000000000004</v>
      </c>
      <c r="B69" s="14">
        <v>2.0854764000000001</v>
      </c>
      <c r="C69" s="15">
        <v>0.99999939999999998</v>
      </c>
      <c r="D69" s="16">
        <v>0.273391895603667</v>
      </c>
      <c r="E69" s="15">
        <v>2.0854764000414501</v>
      </c>
      <c r="F69" s="15">
        <v>0.99999939997125797</v>
      </c>
      <c r="G69" s="15">
        <v>0.27339187711063201</v>
      </c>
      <c r="H69" s="14">
        <v>2.0854764041460601</v>
      </c>
      <c r="I69" s="15">
        <v>0.99999939712535002</v>
      </c>
      <c r="J69" s="16">
        <v>0.27339004817781698</v>
      </c>
      <c r="K69" s="15">
        <v>2.0854768153534802</v>
      </c>
      <c r="L69" s="15">
        <v>0.99999911201720104</v>
      </c>
      <c r="M69" s="15">
        <v>0.27322476078503399</v>
      </c>
      <c r="N69" s="14">
        <v>2.0855186896959799</v>
      </c>
      <c r="O69" s="15">
        <v>0.99997007999167298</v>
      </c>
      <c r="P69" s="16">
        <v>0.26875849475476399</v>
      </c>
      <c r="Q69" s="14">
        <v>2.0927169868995601</v>
      </c>
      <c r="R69" s="15">
        <v>0.99501721464618198</v>
      </c>
      <c r="S69" s="16">
        <v>0.22183936841634799</v>
      </c>
      <c r="T69" s="14">
        <v>2.1098601411764699</v>
      </c>
      <c r="U69" s="15">
        <v>0.98351681448598705</v>
      </c>
      <c r="V69" s="16">
        <v>0.17409716889721</v>
      </c>
      <c r="W69" s="14">
        <v>2.2130221230769198</v>
      </c>
      <c r="X69" s="15">
        <v>0.922048691406961</v>
      </c>
      <c r="Y69" s="16">
        <v>0.103197459321581</v>
      </c>
      <c r="Z69" s="14">
        <v>2.2927382000000001</v>
      </c>
      <c r="AA69" s="15">
        <v>0.88206645632242597</v>
      </c>
      <c r="AB69" s="16">
        <v>8.2188219027611295E-2</v>
      </c>
      <c r="AC69" s="14">
        <v>2.3724542769230701</v>
      </c>
      <c r="AD69" s="15">
        <v>0.84724382839610302</v>
      </c>
      <c r="AE69" s="16">
        <v>6.9208447329574305E-2</v>
      </c>
      <c r="AF69" s="14">
        <v>2.4756162588235302</v>
      </c>
      <c r="AG69" s="15">
        <v>0.80833585360478699</v>
      </c>
      <c r="AH69" s="16">
        <v>5.8162178005165703E-2</v>
      </c>
      <c r="AI69" s="14">
        <v>2.4949448341463398</v>
      </c>
      <c r="AJ69" s="15">
        <v>0.80170356658086495</v>
      </c>
      <c r="AK69" s="16">
        <v>5.6547234487653301E-2</v>
      </c>
      <c r="AL69" s="15">
        <v>2.4999577103040198</v>
      </c>
      <c r="AM69" s="15">
        <v>0.80001419900824799</v>
      </c>
      <c r="AN69" s="16">
        <v>5.6547234487653697E-2</v>
      </c>
      <c r="AO69" s="15">
        <v>2.4999995846465302</v>
      </c>
      <c r="AP69" s="15">
        <v>0.80000013945302895</v>
      </c>
      <c r="AQ69" s="15">
        <v>5.6547234487653503E-2</v>
      </c>
      <c r="AR69" s="14">
        <v>2.4999999958539401</v>
      </c>
      <c r="AS69" s="15">
        <v>0.80000000139202199</v>
      </c>
      <c r="AT69" s="16">
        <v>5.6143176537514501E-2</v>
      </c>
      <c r="AU69" s="15">
        <v>2.4999999999585398</v>
      </c>
      <c r="AV69" s="15">
        <v>0.80000000001391902</v>
      </c>
      <c r="AW69" s="15">
        <v>5.6143176212384301E-2</v>
      </c>
      <c r="AX69" s="14">
        <v>2.5</v>
      </c>
      <c r="AY69" s="15">
        <v>0.8</v>
      </c>
      <c r="AZ69" s="16">
        <v>5.6143176209100601E-2</v>
      </c>
    </row>
    <row r="70" spans="1:52" s="39" customFormat="1" ht="15.75" hidden="1" thickBot="1" x14ac:dyDescent="0.3">
      <c r="A70" s="1">
        <v>0.56000000000000005</v>
      </c>
      <c r="B70" s="14">
        <v>2.0944213999999999</v>
      </c>
      <c r="C70" s="15">
        <v>0.99999930000000004</v>
      </c>
      <c r="D70" s="16">
        <v>0.273305662070008</v>
      </c>
      <c r="E70" s="15">
        <v>2.0944214000405599</v>
      </c>
      <c r="F70" s="15">
        <v>0.99999929997150405</v>
      </c>
      <c r="G70" s="15">
        <v>0.27330564509998301</v>
      </c>
      <c r="H70" s="14">
        <v>2.0944214040565998</v>
      </c>
      <c r="I70" s="15">
        <v>0.99999929714985303</v>
      </c>
      <c r="J70" s="16">
        <v>0.27330396641473798</v>
      </c>
      <c r="K70" s="15">
        <v>2.09442180639057</v>
      </c>
      <c r="L70" s="15">
        <v>0.99999901447196005</v>
      </c>
      <c r="M70" s="15">
        <v>0.27315017757776899</v>
      </c>
      <c r="N70" s="14">
        <v>2.09446277712712</v>
      </c>
      <c r="O70" s="15">
        <v>0.99997022987892104</v>
      </c>
      <c r="P70" s="16">
        <v>0.26874752268526098</v>
      </c>
      <c r="Q70" s="14">
        <v>2.1015057423580799</v>
      </c>
      <c r="R70" s="15">
        <v>0.99505853369668196</v>
      </c>
      <c r="S70" s="16">
        <v>0.222009061387243</v>
      </c>
      <c r="T70" s="14">
        <v>2.1182789647058802</v>
      </c>
      <c r="U70" s="15">
        <v>0.98364572439989695</v>
      </c>
      <c r="V70" s="16">
        <v>0.17437831534046699</v>
      </c>
      <c r="W70" s="14">
        <v>2.2192148153846101</v>
      </c>
      <c r="X70" s="15">
        <v>0.92245543635421201</v>
      </c>
      <c r="Y70" s="16">
        <v>0.10344567863706799</v>
      </c>
      <c r="Z70" s="14">
        <v>2.2972106999999999</v>
      </c>
      <c r="AA70" s="15">
        <v>0.88248096637927098</v>
      </c>
      <c r="AB70" s="16">
        <v>8.2355140020725998E-2</v>
      </c>
      <c r="AC70" s="14">
        <v>2.37520658461538</v>
      </c>
      <c r="AD70" s="15">
        <v>0.84755338102913103</v>
      </c>
      <c r="AE70" s="16">
        <v>6.9302112906802896E-2</v>
      </c>
      <c r="AF70" s="14">
        <v>2.4761424352941201</v>
      </c>
      <c r="AG70" s="15">
        <v>0.80840449943885395</v>
      </c>
      <c r="AH70" s="16">
        <v>5.8177967742949102E-2</v>
      </c>
      <c r="AI70" s="14">
        <v>2.4950539195122001</v>
      </c>
      <c r="AJ70" s="15">
        <v>0.80171808508793696</v>
      </c>
      <c r="AK70" s="16">
        <v>5.6550431451114103E-2</v>
      </c>
      <c r="AL70" s="15">
        <v>2.4999586228728798</v>
      </c>
      <c r="AM70" s="15">
        <v>0.80001432105799497</v>
      </c>
      <c r="AN70" s="16">
        <v>5.6550431451114401E-2</v>
      </c>
      <c r="AO70" s="15">
        <v>2.4999995936094299</v>
      </c>
      <c r="AP70" s="15">
        <v>0.80000014065180403</v>
      </c>
      <c r="AQ70" s="15">
        <v>5.65504314511142E-2</v>
      </c>
      <c r="AR70" s="14">
        <v>2.4999999959434001</v>
      </c>
      <c r="AS70" s="15">
        <v>0.80000000140398797</v>
      </c>
      <c r="AT70" s="16">
        <v>5.6143176540120403E-2</v>
      </c>
      <c r="AU70" s="15">
        <v>2.49999999995944</v>
      </c>
      <c r="AV70" s="15">
        <v>0.80000000001403804</v>
      </c>
      <c r="AW70" s="15">
        <v>5.6143176212410398E-2</v>
      </c>
      <c r="AX70" s="14">
        <v>2.5</v>
      </c>
      <c r="AY70" s="15">
        <v>0.8</v>
      </c>
      <c r="AZ70" s="16">
        <v>5.6143176209100601E-2</v>
      </c>
    </row>
    <row r="71" spans="1:52" s="39" customFormat="1" ht="15.75" hidden="1" thickBot="1" x14ac:dyDescent="0.3">
      <c r="A71" s="1">
        <v>0.56999999999999995</v>
      </c>
      <c r="B71" s="14">
        <v>2.0766106</v>
      </c>
      <c r="C71" s="15">
        <v>0.99999919999999998</v>
      </c>
      <c r="D71" s="16">
        <v>0.27322166426989303</v>
      </c>
      <c r="E71" s="15">
        <v>2.0766106000423399</v>
      </c>
      <c r="F71" s="15">
        <v>0.99999919997101305</v>
      </c>
      <c r="G71" s="15">
        <v>0.27322164812633898</v>
      </c>
      <c r="H71" s="14">
        <v>2.0766106042347401</v>
      </c>
      <c r="I71" s="15">
        <v>0.99999919710075402</v>
      </c>
      <c r="J71" s="16">
        <v>0.27322005102699098</v>
      </c>
      <c r="K71" s="15">
        <v>2.0766110242370299</v>
      </c>
      <c r="L71" s="15">
        <v>0.999998909553241</v>
      </c>
      <c r="M71" s="15">
        <v>0.27307245136518299</v>
      </c>
      <c r="N71" s="14">
        <v>2.07665379418486</v>
      </c>
      <c r="O71" s="15">
        <v>0.99996962916851795</v>
      </c>
      <c r="P71" s="16">
        <v>0.26866758207809799</v>
      </c>
      <c r="Q71" s="14">
        <v>2.0840060480349298</v>
      </c>
      <c r="R71" s="15">
        <v>0.99497545823601996</v>
      </c>
      <c r="S71" s="16">
        <v>0.221593922735977</v>
      </c>
      <c r="T71" s="14">
        <v>2.1015158588235301</v>
      </c>
      <c r="U71" s="15">
        <v>0.98338730526060403</v>
      </c>
      <c r="V71" s="16">
        <v>0.17374636850505901</v>
      </c>
      <c r="W71" s="14">
        <v>2.2068842615384598</v>
      </c>
      <c r="X71" s="15">
        <v>0.92164287683068302</v>
      </c>
      <c r="Y71" s="16">
        <v>0.102901727206275</v>
      </c>
      <c r="Z71" s="14">
        <v>2.2883053000000002</v>
      </c>
      <c r="AA71" s="15">
        <v>0.88165436704793199</v>
      </c>
      <c r="AB71" s="16">
        <v>8.1988205751051105E-2</v>
      </c>
      <c r="AC71" s="14">
        <v>2.3697263384615401</v>
      </c>
      <c r="AD71" s="15">
        <v>0.84693701826617296</v>
      </c>
      <c r="AE71" s="16">
        <v>6.9094952522066405E-2</v>
      </c>
      <c r="AF71" s="14">
        <v>2.4750947411764699</v>
      </c>
      <c r="AG71" s="15">
        <v>0.80826804481523196</v>
      </c>
      <c r="AH71" s="16">
        <v>5.8142689390064402E-2</v>
      </c>
      <c r="AI71" s="14">
        <v>2.4948367146341499</v>
      </c>
      <c r="AJ71" s="15">
        <v>0.80168923331665598</v>
      </c>
      <c r="AK71" s="16">
        <v>5.6543273455631697E-2</v>
      </c>
      <c r="AL71" s="15">
        <v>2.49995680581514</v>
      </c>
      <c r="AM71" s="15">
        <v>0.80001407853330797</v>
      </c>
      <c r="AN71" s="16">
        <v>5.6543273455632197E-2</v>
      </c>
      <c r="AO71" s="15">
        <v>2.4999995757629798</v>
      </c>
      <c r="AP71" s="15">
        <v>0.80000013826972405</v>
      </c>
      <c r="AQ71" s="15">
        <v>5.6543273455631898E-2</v>
      </c>
      <c r="AR71" s="14">
        <v>2.4999999957652599</v>
      </c>
      <c r="AS71" s="15">
        <v>0.80000000138020999</v>
      </c>
      <c r="AT71" s="16">
        <v>5.6143176534282503E-2</v>
      </c>
      <c r="AU71" s="15">
        <v>2.4999999999576601</v>
      </c>
      <c r="AV71" s="15">
        <v>0.80000000001380001</v>
      </c>
      <c r="AW71" s="15">
        <v>5.6143176212352E-2</v>
      </c>
      <c r="AX71" s="14">
        <v>2.5</v>
      </c>
      <c r="AY71" s="15">
        <v>0.8</v>
      </c>
      <c r="AZ71" s="16">
        <v>5.6143176209100601E-2</v>
      </c>
    </row>
    <row r="72" spans="1:52" s="39" customFormat="1" ht="15.75" hidden="1" thickBot="1" x14ac:dyDescent="0.3">
      <c r="A72" s="1">
        <v>0.57999999999999996</v>
      </c>
      <c r="B72" s="14">
        <v>2.0490065</v>
      </c>
      <c r="C72" s="15">
        <v>0.99999890000000002</v>
      </c>
      <c r="D72" s="16">
        <v>0.27339491709866798</v>
      </c>
      <c r="E72" s="15">
        <v>2.0490065000450999</v>
      </c>
      <c r="F72" s="15">
        <v>0.99999889997022695</v>
      </c>
      <c r="G72" s="15">
        <v>0.27339490296728702</v>
      </c>
      <c r="H72" s="14">
        <v>2.0490065045108299</v>
      </c>
      <c r="I72" s="15">
        <v>0.99999889702211697</v>
      </c>
      <c r="J72" s="16">
        <v>0.27339350461607198</v>
      </c>
      <c r="K72" s="15">
        <v>2.04900695189639</v>
      </c>
      <c r="L72" s="15">
        <v>0.99999860167522103</v>
      </c>
      <c r="M72" s="15">
        <v>0.27326184105372697</v>
      </c>
      <c r="N72" s="14">
        <v>2.0490525103550299</v>
      </c>
      <c r="O72" s="15">
        <v>0.99996852721583795</v>
      </c>
      <c r="P72" s="16">
        <v>0.26889778885570598</v>
      </c>
      <c r="Q72" s="14">
        <v>2.05688411572052</v>
      </c>
      <c r="R72" s="15">
        <v>0.99484240848231298</v>
      </c>
      <c r="S72" s="16">
        <v>0.22130067674159901</v>
      </c>
      <c r="T72" s="14">
        <v>2.0755355294117601</v>
      </c>
      <c r="U72" s="15">
        <v>0.98297478271664496</v>
      </c>
      <c r="V72" s="16">
        <v>0.17309475731347301</v>
      </c>
      <c r="W72" s="14">
        <v>2.18777373076923</v>
      </c>
      <c r="X72" s="15">
        <v>0.92036355858361996</v>
      </c>
      <c r="Y72" s="16">
        <v>0.10229567575404799</v>
      </c>
      <c r="Z72" s="14">
        <v>2.27450325</v>
      </c>
      <c r="AA72" s="15">
        <v>0.88036433215665599</v>
      </c>
      <c r="AB72" s="16">
        <v>8.1588460256622197E-2</v>
      </c>
      <c r="AC72" s="14">
        <v>2.36123276923077</v>
      </c>
      <c r="AD72" s="15">
        <v>0.84598237974695101</v>
      </c>
      <c r="AE72" s="16">
        <v>6.8876293803244296E-2</v>
      </c>
      <c r="AF72" s="14">
        <v>2.4734709705882398</v>
      </c>
      <c r="AG72" s="15">
        <v>0.808058479654444</v>
      </c>
      <c r="AH72" s="16">
        <v>5.8107192511830698E-2</v>
      </c>
      <c r="AI72" s="14">
        <v>2.4945000792682999</v>
      </c>
      <c r="AJ72" s="15">
        <v>0.801644986767859</v>
      </c>
      <c r="AK72" s="16">
        <v>5.6536140523481597E-2</v>
      </c>
      <c r="AL72" s="15">
        <v>2.4999539896449701</v>
      </c>
      <c r="AM72" s="15">
        <v>0.80001370673788297</v>
      </c>
      <c r="AN72" s="16">
        <v>5.6536140523481999E-2</v>
      </c>
      <c r="AO72" s="15">
        <v>2.4999995481036099</v>
      </c>
      <c r="AP72" s="15">
        <v>0.80000013461795605</v>
      </c>
      <c r="AQ72" s="15">
        <v>5.6536140523481798E-2</v>
      </c>
      <c r="AR72" s="14">
        <v>2.4999999954891599</v>
      </c>
      <c r="AS72" s="15">
        <v>0.80000000134375804</v>
      </c>
      <c r="AT72" s="16">
        <v>5.6143176528479999E-2</v>
      </c>
      <c r="AU72" s="15">
        <v>2.4999999999549001</v>
      </c>
      <c r="AV72" s="15">
        <v>0.80000000001343596</v>
      </c>
      <c r="AW72" s="15">
        <v>5.6143176212293998E-2</v>
      </c>
      <c r="AX72" s="14">
        <v>2.5</v>
      </c>
      <c r="AY72" s="15">
        <v>0.8</v>
      </c>
      <c r="AZ72" s="16">
        <v>5.6143176209100601E-2</v>
      </c>
    </row>
    <row r="73" spans="1:52" s="39" customFormat="1" ht="15.75" hidden="1" thickBot="1" x14ac:dyDescent="0.3">
      <c r="A73" s="1">
        <v>0.59</v>
      </c>
      <c r="B73" s="14">
        <v>2.0770197000000001</v>
      </c>
      <c r="C73" s="15">
        <v>0.99999899999999997</v>
      </c>
      <c r="D73" s="16">
        <v>0.273244511639328</v>
      </c>
      <c r="E73" s="15">
        <v>2.0770197000423001</v>
      </c>
      <c r="F73" s="15">
        <v>0.99999899997102504</v>
      </c>
      <c r="G73" s="15">
        <v>0.27324449721198002</v>
      </c>
      <c r="H73" s="14">
        <v>2.0770197042306502</v>
      </c>
      <c r="I73" s="15">
        <v>0.99999899710189999</v>
      </c>
      <c r="J73" s="16">
        <v>0.273243069673408</v>
      </c>
      <c r="K73" s="15">
        <v>2.07702012382711</v>
      </c>
      <c r="L73" s="15">
        <v>0.99999870966793503</v>
      </c>
      <c r="M73" s="15">
        <v>0.27310918958797398</v>
      </c>
      <c r="N73" s="14">
        <v>2.07706285244848</v>
      </c>
      <c r="O73" s="15">
        <v>0.99996944084404205</v>
      </c>
      <c r="P73" s="16">
        <v>0.26877890812142902</v>
      </c>
      <c r="Q73" s="14">
        <v>2.0844080021834102</v>
      </c>
      <c r="R73" s="15">
        <v>0.99497719237846804</v>
      </c>
      <c r="S73" s="16">
        <v>0.22172774766057499</v>
      </c>
      <c r="T73" s="14">
        <v>2.1019008941176498</v>
      </c>
      <c r="U73" s="15">
        <v>0.98339312185587702</v>
      </c>
      <c r="V73" s="16">
        <v>0.17387906355510099</v>
      </c>
      <c r="W73" s="14">
        <v>2.2071674846153799</v>
      </c>
      <c r="X73" s="15">
        <v>0.92166152998003903</v>
      </c>
      <c r="Y73" s="16">
        <v>0.102997728650413</v>
      </c>
      <c r="Z73" s="14">
        <v>2.2885098500000001</v>
      </c>
      <c r="AA73" s="15">
        <v>0.88167332146560595</v>
      </c>
      <c r="AB73" s="16">
        <v>8.2055345483675102E-2</v>
      </c>
      <c r="AC73" s="14">
        <v>2.36985221538461</v>
      </c>
      <c r="AD73" s="15">
        <v>0.84695112475985501</v>
      </c>
      <c r="AE73" s="16">
        <v>6.9135029927927805E-2</v>
      </c>
      <c r="AF73" s="14">
        <v>2.4751188058823499</v>
      </c>
      <c r="AG73" s="15">
        <v>0.80827115979845099</v>
      </c>
      <c r="AH73" s="16">
        <v>5.8150091526278098E-2</v>
      </c>
      <c r="AI73" s="14">
        <v>2.49484170365854</v>
      </c>
      <c r="AJ73" s="15">
        <v>0.80168989163849702</v>
      </c>
      <c r="AK73" s="16">
        <v>5.6544799134882702E-2</v>
      </c>
      <c r="AL73" s="15">
        <v>2.4999568475515201</v>
      </c>
      <c r="AM73" s="15">
        <v>0.80001408406642704</v>
      </c>
      <c r="AN73" s="16">
        <v>5.6544799134883098E-2</v>
      </c>
      <c r="AO73" s="15">
        <v>2.4999995761728999</v>
      </c>
      <c r="AP73" s="15">
        <v>0.80000013832407002</v>
      </c>
      <c r="AQ73" s="15">
        <v>5.6544799134882799E-2</v>
      </c>
      <c r="AR73" s="14">
        <v>2.4999999957693499</v>
      </c>
      <c r="AS73" s="15">
        <v>0.800000001380752</v>
      </c>
      <c r="AT73" s="16">
        <v>5.6143176535531802E-2</v>
      </c>
      <c r="AU73" s="15">
        <v>2.4999999999577001</v>
      </c>
      <c r="AV73" s="15">
        <v>0.800000000013806</v>
      </c>
      <c r="AW73" s="15">
        <v>5.6143176212364497E-2</v>
      </c>
      <c r="AX73" s="14">
        <v>2.5</v>
      </c>
      <c r="AY73" s="15">
        <v>0.8</v>
      </c>
      <c r="AZ73" s="16">
        <v>5.6143176209100601E-2</v>
      </c>
    </row>
    <row r="74" spans="1:52" s="39" customFormat="1" ht="15.75" hidden="1" thickBot="1" x14ac:dyDescent="0.3">
      <c r="A74" s="1">
        <v>0.6</v>
      </c>
      <c r="B74" s="14">
        <v>2.1451096999999999</v>
      </c>
      <c r="C74" s="15">
        <v>0.99999859999999996</v>
      </c>
      <c r="D74" s="16">
        <v>0.272784400092213</v>
      </c>
      <c r="E74" s="15">
        <v>2.1451097000354902</v>
      </c>
      <c r="F74" s="15">
        <v>0.99999859997283502</v>
      </c>
      <c r="G74" s="15">
        <v>0.272784388669988</v>
      </c>
      <c r="H74" s="14">
        <v>2.1451097035496098</v>
      </c>
      <c r="I74" s="15">
        <v>0.99999859728296703</v>
      </c>
      <c r="J74" s="16">
        <v>0.27278325817990801</v>
      </c>
      <c r="K74" s="15">
        <v>2.14511005560079</v>
      </c>
      <c r="L74" s="15">
        <v>0.99999832780734998</v>
      </c>
      <c r="M74" s="15">
        <v>0.27267505350336702</v>
      </c>
      <c r="N74" s="14">
        <v>2.14514590590696</v>
      </c>
      <c r="O74" s="15">
        <v>0.99997088739264395</v>
      </c>
      <c r="P74" s="16">
        <v>0.26863058087073499</v>
      </c>
      <c r="Q74" s="14">
        <v>2.1513086572052398</v>
      </c>
      <c r="R74" s="15">
        <v>0.99528314888963598</v>
      </c>
      <c r="S74" s="16">
        <v>0.222905573386496</v>
      </c>
      <c r="T74" s="14">
        <v>2.1659856</v>
      </c>
      <c r="U74" s="15">
        <v>0.984349047636777</v>
      </c>
      <c r="V74" s="16">
        <v>0.17590295689991001</v>
      </c>
      <c r="W74" s="14">
        <v>2.2543067153846201</v>
      </c>
      <c r="X74" s="15">
        <v>0.92471318416827597</v>
      </c>
      <c r="Y74" s="16">
        <v>0.104818693539769</v>
      </c>
      <c r="Z74" s="14">
        <v>2.3225548499999999</v>
      </c>
      <c r="AA74" s="15">
        <v>0.88480791171217499</v>
      </c>
      <c r="AB74" s="16">
        <v>8.3283813308016097E-2</v>
      </c>
      <c r="AC74" s="14">
        <v>2.3908029846153802</v>
      </c>
      <c r="AD74" s="15">
        <v>0.84930844934825001</v>
      </c>
      <c r="AE74" s="16">
        <v>6.9824900578887503E-2</v>
      </c>
      <c r="AF74" s="14">
        <v>2.4791240999999999</v>
      </c>
      <c r="AG74" s="15">
        <v>0.80879808340611103</v>
      </c>
      <c r="AH74" s="16">
        <v>5.8266230634225799E-2</v>
      </c>
      <c r="AI74" s="14">
        <v>2.4956720695121999</v>
      </c>
      <c r="AJ74" s="15">
        <v>0.80180148769416204</v>
      </c>
      <c r="AK74" s="16">
        <v>5.6568302079098499E-2</v>
      </c>
      <c r="AL74" s="15">
        <v>2.4999637940930399</v>
      </c>
      <c r="AM74" s="15">
        <v>0.80001502252515999</v>
      </c>
      <c r="AN74" s="16">
        <v>5.6568302079098902E-2</v>
      </c>
      <c r="AO74" s="15">
        <v>2.4999996443992099</v>
      </c>
      <c r="AP74" s="15">
        <v>0.80000014754165605</v>
      </c>
      <c r="AQ74" s="15">
        <v>5.6568302079098499E-2</v>
      </c>
      <c r="AR74" s="14">
        <v>2.4999999964503901</v>
      </c>
      <c r="AS74" s="15">
        <v>0.80000000147276296</v>
      </c>
      <c r="AT74" s="16">
        <v>5.6143176554686702E-2</v>
      </c>
      <c r="AU74" s="15">
        <v>2.4999999999645102</v>
      </c>
      <c r="AV74" s="15">
        <v>0.80000000001472604</v>
      </c>
      <c r="AW74" s="15">
        <v>5.6143176212556101E-2</v>
      </c>
      <c r="AX74" s="14">
        <v>2.5</v>
      </c>
      <c r="AY74" s="15">
        <v>0.8</v>
      </c>
      <c r="AZ74" s="16">
        <v>5.6143176209100601E-2</v>
      </c>
    </row>
    <row r="75" spans="1:52" s="39" customFormat="1" ht="15.75" hidden="1" thickBot="1" x14ac:dyDescent="0.3">
      <c r="A75" s="1">
        <v>0.61</v>
      </c>
      <c r="B75" s="14">
        <v>2.1453316</v>
      </c>
      <c r="C75" s="15">
        <v>0.99999859999999996</v>
      </c>
      <c r="D75" s="16">
        <v>0.27270356465182299</v>
      </c>
      <c r="E75" s="15">
        <v>2.1453316000354699</v>
      </c>
      <c r="F75" s="15">
        <v>0.99999859997284002</v>
      </c>
      <c r="G75" s="15">
        <v>0.272703553230774</v>
      </c>
      <c r="H75" s="14">
        <v>2.1453316035473899</v>
      </c>
      <c r="I75" s="15">
        <v>0.99999859728353002</v>
      </c>
      <c r="J75" s="16">
        <v>0.27270242297613101</v>
      </c>
      <c r="K75" s="15">
        <v>2.1453319553784498</v>
      </c>
      <c r="L75" s="15">
        <v>0.99999832786365594</v>
      </c>
      <c r="M75" s="15">
        <v>0.27259423980638597</v>
      </c>
      <c r="N75" s="14">
        <v>2.1453677832687199</v>
      </c>
      <c r="O75" s="15">
        <v>0.99997089312440002</v>
      </c>
      <c r="P75" s="16">
        <v>0.26855027375315099</v>
      </c>
      <c r="Q75" s="14">
        <v>2.1515266812227098</v>
      </c>
      <c r="R75" s="15">
        <v>0.99528410132077305</v>
      </c>
      <c r="S75" s="16">
        <v>0.222830449714329</v>
      </c>
      <c r="T75" s="14">
        <v>2.1661944470588201</v>
      </c>
      <c r="U75" s="15">
        <v>0.98435203159885198</v>
      </c>
      <c r="V75" s="16">
        <v>0.175834682371273</v>
      </c>
      <c r="W75" s="14">
        <v>2.25446033846154</v>
      </c>
      <c r="X75" s="15">
        <v>0.9247228959853</v>
      </c>
      <c r="Y75" s="16">
        <v>0.10477095288375</v>
      </c>
      <c r="Z75" s="14">
        <v>2.3226657999999998</v>
      </c>
      <c r="AA75" s="15">
        <v>0.88481801700585605</v>
      </c>
      <c r="AB75" s="16">
        <v>8.3249620742605807E-2</v>
      </c>
      <c r="AC75" s="14">
        <v>2.39087126153846</v>
      </c>
      <c r="AD75" s="15">
        <v>0.849316135648709</v>
      </c>
      <c r="AE75" s="16">
        <v>6.9803893400955594E-2</v>
      </c>
      <c r="AF75" s="14">
        <v>2.4791371529411799</v>
      </c>
      <c r="AG75" s="15">
        <v>0.80879982363542902</v>
      </c>
      <c r="AH75" s="16">
        <v>5.8262200608699098E-2</v>
      </c>
      <c r="AI75" s="14">
        <v>2.4956747756097601</v>
      </c>
      <c r="AJ75" s="15">
        <v>0.80180185706372897</v>
      </c>
      <c r="AK75" s="16">
        <v>5.6567465594083099E-2</v>
      </c>
      <c r="AL75" s="15">
        <v>2.4999638167312801</v>
      </c>
      <c r="AM75" s="15">
        <v>0.80001502563308602</v>
      </c>
      <c r="AN75" s="16">
        <v>5.6567465594083502E-2</v>
      </c>
      <c r="AO75" s="15">
        <v>2.49999964462156</v>
      </c>
      <c r="AP75" s="15">
        <v>0.80000014757218196</v>
      </c>
      <c r="AQ75" s="15">
        <v>5.6567465594083197E-2</v>
      </c>
      <c r="AR75" s="14">
        <v>2.4999999964526101</v>
      </c>
      <c r="AS75" s="15">
        <v>0.80000000147306805</v>
      </c>
      <c r="AT75" s="16">
        <v>5.6143176554000397E-2</v>
      </c>
      <c r="AU75" s="15">
        <v>2.4999999999645302</v>
      </c>
      <c r="AV75" s="15">
        <v>0.80000000001472904</v>
      </c>
      <c r="AW75" s="15">
        <v>5.6143176212549203E-2</v>
      </c>
      <c r="AX75" s="14">
        <v>2.5</v>
      </c>
      <c r="AY75" s="15">
        <v>0.8</v>
      </c>
      <c r="AZ75" s="16">
        <v>5.6143176209100601E-2</v>
      </c>
    </row>
    <row r="76" spans="1:52" s="39" customFormat="1" ht="15.75" hidden="1" thickBot="1" x14ac:dyDescent="0.3">
      <c r="A76" s="1">
        <v>0.62</v>
      </c>
      <c r="B76" s="14">
        <v>2.0678619999999999</v>
      </c>
      <c r="C76" s="15">
        <v>0.99999819999999995</v>
      </c>
      <c r="D76" s="16">
        <v>0.27270155870731699</v>
      </c>
      <c r="E76" s="15">
        <v>2.0678620000432102</v>
      </c>
      <c r="F76" s="15">
        <v>0.999998199970768</v>
      </c>
      <c r="G76" s="15">
        <v>0.27270154787484902</v>
      </c>
      <c r="H76" s="14">
        <v>2.0678620043222402</v>
      </c>
      <c r="I76" s="15">
        <v>0.99999819707618498</v>
      </c>
      <c r="J76" s="16">
        <v>0.272700475644028</v>
      </c>
      <c r="K76" s="15">
        <v>2.0678624330031399</v>
      </c>
      <c r="L76" s="15">
        <v>0.99999790709189595</v>
      </c>
      <c r="M76" s="15">
        <v>0.27259712598010999</v>
      </c>
      <c r="N76" s="14">
        <v>2.067906086717</v>
      </c>
      <c r="O76" s="15">
        <v>0.99996837861233201</v>
      </c>
      <c r="P76" s="16">
        <v>0.26848293247793698</v>
      </c>
      <c r="Q76" s="14">
        <v>2.07541026200873</v>
      </c>
      <c r="R76" s="15">
        <v>0.99493296414653798</v>
      </c>
      <c r="S76" s="16">
        <v>0.22132069389224501</v>
      </c>
      <c r="T76" s="14">
        <v>2.0932818823529402</v>
      </c>
      <c r="U76" s="15">
        <v>0.98325732079807004</v>
      </c>
      <c r="V76" s="16">
        <v>0.17337377353928901</v>
      </c>
      <c r="W76" s="14">
        <v>2.2008275384615401</v>
      </c>
      <c r="X76" s="15">
        <v>0.921239500892296</v>
      </c>
      <c r="Y76" s="16">
        <v>0.102593221005572</v>
      </c>
      <c r="Z76" s="14">
        <v>2.2839309999999999</v>
      </c>
      <c r="AA76" s="15">
        <v>0.88124630694112505</v>
      </c>
      <c r="AB76" s="16">
        <v>8.1779652971385397E-2</v>
      </c>
      <c r="AC76" s="14">
        <v>2.3670344615384602</v>
      </c>
      <c r="AD76" s="15">
        <v>0.84663415601033198</v>
      </c>
      <c r="AE76" s="16">
        <v>6.8976450937498102E-2</v>
      </c>
      <c r="AF76" s="14">
        <v>2.4745801176470601</v>
      </c>
      <c r="AG76" s="15">
        <v>0.80820133603689503</v>
      </c>
      <c r="AH76" s="16">
        <v>5.8122279161024103E-2</v>
      </c>
      <c r="AI76" s="14">
        <v>2.4947300243902499</v>
      </c>
      <c r="AJ76" s="15">
        <v>0.80167514066690004</v>
      </c>
      <c r="AK76" s="16">
        <v>5.6539122295609798E-2</v>
      </c>
      <c r="AL76" s="15">
        <v>2.4999559132829998</v>
      </c>
      <c r="AM76" s="15">
        <v>0.8000139600981</v>
      </c>
      <c r="AN76" s="16">
        <v>5.65391222956102E-2</v>
      </c>
      <c r="AO76" s="15">
        <v>2.49999956699686</v>
      </c>
      <c r="AP76" s="15">
        <v>0.80000013710645401</v>
      </c>
      <c r="AQ76" s="15">
        <v>5.6539122295609999E-2</v>
      </c>
      <c r="AR76" s="14">
        <v>2.4999999956777601</v>
      </c>
      <c r="AS76" s="15">
        <v>0.80000000136859795</v>
      </c>
      <c r="AT76" s="16">
        <v>5.6143176530894803E-2</v>
      </c>
      <c r="AU76" s="15">
        <v>2.4999999999567799</v>
      </c>
      <c r="AV76" s="15">
        <v>0.80000000001368399</v>
      </c>
      <c r="AW76" s="15">
        <v>5.6143176212318201E-2</v>
      </c>
      <c r="AX76" s="14">
        <v>2.5</v>
      </c>
      <c r="AY76" s="15">
        <v>0.8</v>
      </c>
      <c r="AZ76" s="16">
        <v>5.6143176209100601E-2</v>
      </c>
    </row>
    <row r="77" spans="1:52" s="39" customFormat="1" ht="15.75" hidden="1" thickBot="1" x14ac:dyDescent="0.3">
      <c r="A77" s="1">
        <v>0.63</v>
      </c>
      <c r="B77" s="14">
        <v>2.0130701000000002</v>
      </c>
      <c r="C77" s="15">
        <v>0.99999760000000004</v>
      </c>
      <c r="D77" s="16">
        <v>0.27297945658425099</v>
      </c>
      <c r="E77" s="15">
        <v>2.0130701000486901</v>
      </c>
      <c r="F77" s="15">
        <v>0.99999759996915405</v>
      </c>
      <c r="G77" s="15">
        <v>0.27297944669376401</v>
      </c>
      <c r="H77" s="14">
        <v>2.0130701048702702</v>
      </c>
      <c r="I77" s="15">
        <v>0.999997596914866</v>
      </c>
      <c r="J77" s="16">
        <v>0.27297846766655098</v>
      </c>
      <c r="K77" s="15">
        <v>2.0130705879047301</v>
      </c>
      <c r="L77" s="15">
        <v>0.99999729093106504</v>
      </c>
      <c r="M77" s="15">
        <v>0.27288337496190801</v>
      </c>
      <c r="N77" s="14">
        <v>2.0131197765864099</v>
      </c>
      <c r="O77" s="15">
        <v>0.999966133511487</v>
      </c>
      <c r="P77" s="16">
        <v>0.26877559284382901</v>
      </c>
      <c r="Q77" s="14">
        <v>2.02157542576419</v>
      </c>
      <c r="R77" s="15">
        <v>0.99466035421184495</v>
      </c>
      <c r="S77" s="16">
        <v>0.22055320752625601</v>
      </c>
      <c r="T77" s="14">
        <v>2.0417130352941202</v>
      </c>
      <c r="U77" s="15">
        <v>0.98241427293119898</v>
      </c>
      <c r="V77" s="16">
        <v>0.17189906447505199</v>
      </c>
      <c r="W77" s="14">
        <v>2.16289468461538</v>
      </c>
      <c r="X77" s="15">
        <v>0.91866081195695404</v>
      </c>
      <c r="Y77" s="16">
        <v>0.101275615910601</v>
      </c>
      <c r="Z77" s="14">
        <v>2.2565350500000001</v>
      </c>
      <c r="AA77" s="15">
        <v>0.87866870725438295</v>
      </c>
      <c r="AB77" s="16">
        <v>8.0910901185540507E-2</v>
      </c>
      <c r="AC77" s="14">
        <v>2.3501754153846099</v>
      </c>
      <c r="AD77" s="15">
        <v>0.84474097166703299</v>
      </c>
      <c r="AE77" s="16">
        <v>6.84990366639881E-2</v>
      </c>
      <c r="AF77" s="14">
        <v>2.47135706470588</v>
      </c>
      <c r="AG77" s="15">
        <v>0.80778915354764502</v>
      </c>
      <c r="AH77" s="16">
        <v>5.8043940454653303E-2</v>
      </c>
      <c r="AI77" s="14">
        <v>2.4940618304878099</v>
      </c>
      <c r="AJ77" s="15">
        <v>0.80158823559963299</v>
      </c>
      <c r="AK77" s="16">
        <v>5.65233406207361E-2</v>
      </c>
      <c r="AL77" s="15">
        <v>2.4999503234135898</v>
      </c>
      <c r="AM77" s="15">
        <v>0.80001323010966596</v>
      </c>
      <c r="AN77" s="16">
        <v>5.6523340620736502E-2</v>
      </c>
      <c r="AO77" s="15">
        <v>2.49999951209527</v>
      </c>
      <c r="AP77" s="15">
        <v>0.80000012993654201</v>
      </c>
      <c r="AQ77" s="15">
        <v>5.65233406207361E-2</v>
      </c>
      <c r="AR77" s="14">
        <v>2.49999999512973</v>
      </c>
      <c r="AS77" s="15">
        <v>0.80000000129702797</v>
      </c>
      <c r="AT77" s="16">
        <v>5.6143176518047802E-2</v>
      </c>
      <c r="AU77" s="15">
        <v>2.4999999999512998</v>
      </c>
      <c r="AV77" s="15">
        <v>0.800000000012968</v>
      </c>
      <c r="AW77" s="15">
        <v>5.6143176212189602E-2</v>
      </c>
      <c r="AX77" s="14">
        <v>2.5</v>
      </c>
      <c r="AY77" s="15">
        <v>0.8</v>
      </c>
      <c r="AZ77" s="16">
        <v>5.6143176209100601E-2</v>
      </c>
    </row>
    <row r="78" spans="1:52" s="39" customFormat="1" ht="15.75" hidden="1" thickBot="1" x14ac:dyDescent="0.3">
      <c r="A78" s="1">
        <v>0.64</v>
      </c>
      <c r="B78" s="14">
        <v>2.0478844999999999</v>
      </c>
      <c r="C78" s="15">
        <v>0.99999760000000004</v>
      </c>
      <c r="D78" s="16">
        <v>0.27300899410532298</v>
      </c>
      <c r="E78" s="15">
        <v>2.0478845000452099</v>
      </c>
      <c r="F78" s="15">
        <v>0.999997599970193</v>
      </c>
      <c r="G78" s="15">
        <v>0.27300898454825001</v>
      </c>
      <c r="H78" s="14">
        <v>2.0478845045220599</v>
      </c>
      <c r="I78" s="15">
        <v>0.99999759701887303</v>
      </c>
      <c r="J78" s="16">
        <v>0.27300803851559602</v>
      </c>
      <c r="K78" s="15">
        <v>2.04788495302064</v>
      </c>
      <c r="L78" s="15">
        <v>0.99999730135017895</v>
      </c>
      <c r="M78" s="15">
        <v>0.27291605869862301</v>
      </c>
      <c r="N78" s="14">
        <v>2.0479306248214701</v>
      </c>
      <c r="O78" s="15">
        <v>0.99996719412798996</v>
      </c>
      <c r="P78" s="16">
        <v>0.26889474251706003</v>
      </c>
      <c r="Q78" s="14">
        <v>2.0557817139738002</v>
      </c>
      <c r="R78" s="15">
        <v>0.99483563606009195</v>
      </c>
      <c r="S78" s="16">
        <v>0.22137720545776099</v>
      </c>
      <c r="T78" s="14">
        <v>2.0744795294117702</v>
      </c>
      <c r="U78" s="15">
        <v>0.98295652385655197</v>
      </c>
      <c r="V78" s="16">
        <v>0.17315658024766001</v>
      </c>
      <c r="W78" s="14">
        <v>2.1869969615384601</v>
      </c>
      <c r="X78" s="15">
        <v>0.92031026920640202</v>
      </c>
      <c r="Y78" s="16">
        <v>0.102334279854659</v>
      </c>
      <c r="Z78" s="14">
        <v>2.2739422500000002</v>
      </c>
      <c r="AA78" s="15">
        <v>0.880311154582053</v>
      </c>
      <c r="AB78" s="16">
        <v>8.1616568927793801E-2</v>
      </c>
      <c r="AC78" s="14">
        <v>2.3608875384615402</v>
      </c>
      <c r="AD78" s="15">
        <v>0.84594330171292098</v>
      </c>
      <c r="AE78" s="16">
        <v>6.8893983686778099E-2</v>
      </c>
      <c r="AF78" s="14">
        <v>2.4734049705882399</v>
      </c>
      <c r="AG78" s="15">
        <v>0.80804995950743896</v>
      </c>
      <c r="AH78" s="16">
        <v>5.8110679258557299E-2</v>
      </c>
      <c r="AI78" s="14">
        <v>2.4944863963414701</v>
      </c>
      <c r="AJ78" s="15">
        <v>0.80164318984589</v>
      </c>
      <c r="AK78" s="16">
        <v>5.6536867321864803E-2</v>
      </c>
      <c r="AL78" s="15">
        <v>2.4999538751785302</v>
      </c>
      <c r="AM78" s="15">
        <v>0.80001369164288505</v>
      </c>
      <c r="AN78" s="16">
        <v>5.6536867321865102E-2</v>
      </c>
      <c r="AO78" s="15">
        <v>2.4999995469793701</v>
      </c>
      <c r="AP78" s="15">
        <v>0.80000013446969298</v>
      </c>
      <c r="AQ78" s="15">
        <v>5.6536867321864803E-2</v>
      </c>
      <c r="AR78" s="14">
        <v>2.4999999954779399</v>
      </c>
      <c r="AS78" s="15">
        <v>0.800000001342279</v>
      </c>
      <c r="AT78" s="16">
        <v>5.6143176529077E-2</v>
      </c>
      <c r="AU78" s="15">
        <v>2.4999999999547899</v>
      </c>
      <c r="AV78" s="15">
        <v>0.80000000001342098</v>
      </c>
      <c r="AW78" s="15">
        <v>5.61431762123E-2</v>
      </c>
      <c r="AX78" s="14">
        <v>2.5</v>
      </c>
      <c r="AY78" s="15">
        <v>0.8</v>
      </c>
      <c r="AZ78" s="16">
        <v>5.6143176209100601E-2</v>
      </c>
    </row>
    <row r="79" spans="1:52" s="39" customFormat="1" ht="15.75" hidden="1" thickBot="1" x14ac:dyDescent="0.3">
      <c r="A79" s="1">
        <v>0.65</v>
      </c>
      <c r="B79" s="14">
        <v>2.1078855999999999</v>
      </c>
      <c r="C79" s="15">
        <v>0.99999729999999998</v>
      </c>
      <c r="D79" s="16">
        <v>0.27251448531773498</v>
      </c>
      <c r="E79" s="15">
        <v>2.1078856000392099</v>
      </c>
      <c r="F79" s="15">
        <v>0.99999729997186804</v>
      </c>
      <c r="G79" s="15">
        <v>0.27251447681637597</v>
      </c>
      <c r="H79" s="14">
        <v>2.1078856039219298</v>
      </c>
      <c r="I79" s="15">
        <v>0.99999729718617503</v>
      </c>
      <c r="J79" s="16">
        <v>0.27251363524521099</v>
      </c>
      <c r="K79" s="15">
        <v>2.1078859928994098</v>
      </c>
      <c r="L79" s="15">
        <v>0.99999701811076802</v>
      </c>
      <c r="M79" s="15">
        <v>0.272431431950866</v>
      </c>
      <c r="N79" s="14">
        <v>2.1079256035094902</v>
      </c>
      <c r="O79" s="15">
        <v>0.99996860029974299</v>
      </c>
      <c r="P79" s="16">
        <v>0.26861475859513301</v>
      </c>
      <c r="Q79" s="14">
        <v>2.1147347598253301</v>
      </c>
      <c r="R79" s="15">
        <v>0.99511796458377499</v>
      </c>
      <c r="S79" s="16">
        <v>0.22229671861780201</v>
      </c>
      <c r="T79" s="14">
        <v>2.1309511529411802</v>
      </c>
      <c r="U79" s="15">
        <v>0.98383530798880303</v>
      </c>
      <c r="V79" s="16">
        <v>0.17483875234719601</v>
      </c>
      <c r="W79" s="14">
        <v>2.2285361846153799</v>
      </c>
      <c r="X79" s="15">
        <v>0.92306181004766397</v>
      </c>
      <c r="Y79" s="16">
        <v>0.103849467631363</v>
      </c>
      <c r="Z79" s="14">
        <v>2.3039428000000002</v>
      </c>
      <c r="AA79" s="15">
        <v>0.88310195867368002</v>
      </c>
      <c r="AB79" s="16">
        <v>8.2628582430226999E-2</v>
      </c>
      <c r="AC79" s="14">
        <v>2.3793494153846102</v>
      </c>
      <c r="AD79" s="15">
        <v>0.848019000770874</v>
      </c>
      <c r="AE79" s="16">
        <v>6.94568281264107E-2</v>
      </c>
      <c r="AF79" s="14">
        <v>2.4769344470588202</v>
      </c>
      <c r="AG79" s="15">
        <v>0.80850820828569303</v>
      </c>
      <c r="AH79" s="16">
        <v>5.8204352748052898E-2</v>
      </c>
      <c r="AI79" s="14">
        <v>2.4952181170731702</v>
      </c>
      <c r="AJ79" s="15">
        <v>0.80174003565307805</v>
      </c>
      <c r="AK79" s="16">
        <v>5.6555785713218003E-2</v>
      </c>
      <c r="AL79" s="15">
        <v>2.4999599964905102</v>
      </c>
      <c r="AM79" s="15">
        <v>0.80001450562012599</v>
      </c>
      <c r="AN79" s="16">
        <v>5.6555785713218301E-2</v>
      </c>
      <c r="AO79" s="15">
        <v>2.4999996071005901</v>
      </c>
      <c r="AP79" s="15">
        <v>0.80000014246457996</v>
      </c>
      <c r="AQ79" s="15">
        <v>5.6555785713218003E-2</v>
      </c>
      <c r="AR79" s="14">
        <v>2.4999999960780701</v>
      </c>
      <c r="AS79" s="15">
        <v>0.80000000142208305</v>
      </c>
      <c r="AT79" s="16">
        <v>5.6143176544487298E-2</v>
      </c>
      <c r="AU79" s="15">
        <v>2.49999999996079</v>
      </c>
      <c r="AV79" s="15">
        <v>0.800000000014219</v>
      </c>
      <c r="AW79" s="15">
        <v>5.6143176212454203E-2</v>
      </c>
      <c r="AX79" s="14">
        <v>2.5</v>
      </c>
      <c r="AY79" s="15">
        <v>0.8</v>
      </c>
      <c r="AZ79" s="16">
        <v>5.6143176209100601E-2</v>
      </c>
    </row>
    <row r="80" spans="1:52" s="39" customFormat="1" ht="15.75" hidden="1" thickBot="1" x14ac:dyDescent="0.3">
      <c r="A80" s="1">
        <v>0.66</v>
      </c>
      <c r="B80" s="14">
        <v>2.1379454</v>
      </c>
      <c r="C80" s="15">
        <v>0.99999689999999997</v>
      </c>
      <c r="D80" s="16">
        <v>0.27238482992325702</v>
      </c>
      <c r="E80" s="15">
        <v>2.1379454000362101</v>
      </c>
      <c r="F80" s="15">
        <v>0.99999689997265295</v>
      </c>
      <c r="G80" s="15">
        <v>0.27238482221506699</v>
      </c>
      <c r="H80" s="14">
        <v>2.1379454036212699</v>
      </c>
      <c r="I80" s="15">
        <v>0.99999689726475205</v>
      </c>
      <c r="J80" s="16">
        <v>0.272384059101132</v>
      </c>
      <c r="K80" s="15">
        <v>2.13794576277943</v>
      </c>
      <c r="L80" s="15">
        <v>0.99999662598237904</v>
      </c>
      <c r="M80" s="15">
        <v>0.27230923935157703</v>
      </c>
      <c r="N80" s="14">
        <v>2.1379823368088098</v>
      </c>
      <c r="O80" s="15">
        <v>0.99996900161348201</v>
      </c>
      <c r="P80" s="16">
        <v>0.26863685350815403</v>
      </c>
      <c r="Q80" s="14">
        <v>2.1442694978165902</v>
      </c>
      <c r="R80" s="15">
        <v>0.99525058439176695</v>
      </c>
      <c r="S80" s="16">
        <v>0.222916828019664</v>
      </c>
      <c r="T80" s="14">
        <v>2.1592427294117602</v>
      </c>
      <c r="U80" s="15">
        <v>0.98425069337555204</v>
      </c>
      <c r="V80" s="16">
        <v>0.17582635887395401</v>
      </c>
      <c r="W80" s="14">
        <v>2.2493468153846199</v>
      </c>
      <c r="X80" s="15">
        <v>0.92439776164565202</v>
      </c>
      <c r="Y80" s="16">
        <v>0.10472475054783099</v>
      </c>
      <c r="Z80" s="14">
        <v>2.3189727000000002</v>
      </c>
      <c r="AA80" s="15">
        <v>0.88448054185437597</v>
      </c>
      <c r="AB80" s="16">
        <v>8.3223278539228396E-2</v>
      </c>
      <c r="AC80" s="14">
        <v>2.3885985846153801</v>
      </c>
      <c r="AD80" s="15">
        <v>0.84905987776707303</v>
      </c>
      <c r="AE80" s="16">
        <v>6.9793833773693706E-2</v>
      </c>
      <c r="AF80" s="14">
        <v>2.4787026705882398</v>
      </c>
      <c r="AG80" s="15">
        <v>0.80874190352452002</v>
      </c>
      <c r="AH80" s="16">
        <v>5.8261839021447798E-2</v>
      </c>
      <c r="AI80" s="14">
        <v>2.4955847000000002</v>
      </c>
      <c r="AJ80" s="15">
        <v>0.80178956674887303</v>
      </c>
      <c r="AK80" s="16">
        <v>5.6567449626751698E-2</v>
      </c>
      <c r="AL80" s="15">
        <v>2.49996306319118</v>
      </c>
      <c r="AM80" s="15">
        <v>0.80001492222802595</v>
      </c>
      <c r="AN80" s="16">
        <v>5.6567449626752198E-2</v>
      </c>
      <c r="AO80" s="15">
        <v>2.4999996372205699</v>
      </c>
      <c r="AP80" s="15">
        <v>0.80000014655652896</v>
      </c>
      <c r="AQ80" s="15">
        <v>5.6567449626752003E-2</v>
      </c>
      <c r="AR80" s="14">
        <v>2.49999999637873</v>
      </c>
      <c r="AS80" s="15">
        <v>0.80000000146292904</v>
      </c>
      <c r="AT80" s="16">
        <v>5.6143176553999898E-2</v>
      </c>
      <c r="AU80" s="15">
        <v>2.4999999999637899</v>
      </c>
      <c r="AV80" s="15">
        <v>0.80000000001462801</v>
      </c>
      <c r="AW80" s="15">
        <v>5.6143176212549203E-2</v>
      </c>
      <c r="AX80" s="14">
        <v>2.5</v>
      </c>
      <c r="AY80" s="15">
        <v>0.8</v>
      </c>
      <c r="AZ80" s="16">
        <v>5.6143176209100601E-2</v>
      </c>
    </row>
    <row r="81" spans="1:52" s="39" customFormat="1" ht="15.75" hidden="1" thickBot="1" x14ac:dyDescent="0.3">
      <c r="A81" s="1">
        <v>0.67</v>
      </c>
      <c r="B81" s="14">
        <v>2.1153993999999998</v>
      </c>
      <c r="C81" s="15">
        <v>0.99999649999999995</v>
      </c>
      <c r="D81" s="16">
        <v>0.27229329549161302</v>
      </c>
      <c r="E81" s="15">
        <v>2.1153994000384602</v>
      </c>
      <c r="F81" s="15">
        <v>0.99999649997206697</v>
      </c>
      <c r="G81" s="15">
        <v>0.27229328808513398</v>
      </c>
      <c r="H81" s="14">
        <v>2.1153994038467698</v>
      </c>
      <c r="I81" s="15">
        <v>0.99999649720614103</v>
      </c>
      <c r="J81" s="16">
        <v>0.27229255484286202</v>
      </c>
      <c r="K81" s="15">
        <v>2.1153997853705699</v>
      </c>
      <c r="L81" s="15">
        <v>0.99999622011084099</v>
      </c>
      <c r="M81" s="15">
        <v>0.27222052090598797</v>
      </c>
      <c r="N81" s="14">
        <v>2.11543863695164</v>
      </c>
      <c r="O81" s="15">
        <v>0.99996800390264096</v>
      </c>
      <c r="P81" s="16">
        <v>0.26856783569132903</v>
      </c>
      <c r="Q81" s="14">
        <v>2.1221173144104801</v>
      </c>
      <c r="R81" s="15">
        <v>0.99515094643600199</v>
      </c>
      <c r="S81" s="16">
        <v>0.22245646357212601</v>
      </c>
      <c r="T81" s="14">
        <v>2.1380229647058799</v>
      </c>
      <c r="U81" s="15">
        <v>0.98393998029415697</v>
      </c>
      <c r="V81" s="16">
        <v>0.17509335510719601</v>
      </c>
      <c r="W81" s="14">
        <v>2.2337380461538499</v>
      </c>
      <c r="X81" s="15">
        <v>0.92339793456420605</v>
      </c>
      <c r="Y81" s="16">
        <v>0.10407367634787799</v>
      </c>
      <c r="Z81" s="14">
        <v>2.3076997000000001</v>
      </c>
      <c r="AA81" s="15">
        <v>0.88344749526556399</v>
      </c>
      <c r="AB81" s="16">
        <v>8.2780742650746794E-2</v>
      </c>
      <c r="AC81" s="14">
        <v>2.38166135384615</v>
      </c>
      <c r="AD81" s="15">
        <v>0.84827896879772802</v>
      </c>
      <c r="AE81" s="16">
        <v>6.9543052894146307E-2</v>
      </c>
      <c r="AF81" s="14">
        <v>2.4773764352941199</v>
      </c>
      <c r="AG81" s="15">
        <v>0.80856633638175401</v>
      </c>
      <c r="AH81" s="16">
        <v>5.8219076765792903E-2</v>
      </c>
      <c r="AI81" s="14">
        <v>2.4953097487804898</v>
      </c>
      <c r="AJ81" s="15">
        <v>0.80175234698069497</v>
      </c>
      <c r="AK81" s="16">
        <v>5.65587741593876E-2</v>
      </c>
      <c r="AL81" s="15">
        <v>2.4999607630483598</v>
      </c>
      <c r="AM81" s="15">
        <v>0.80001460915233003</v>
      </c>
      <c r="AN81" s="16">
        <v>5.6558774159387898E-2</v>
      </c>
      <c r="AO81" s="15">
        <v>2.4999996146294299</v>
      </c>
      <c r="AP81" s="15">
        <v>0.80000014348147797</v>
      </c>
      <c r="AQ81" s="15">
        <v>5.6558774159387697E-2</v>
      </c>
      <c r="AR81" s="14">
        <v>2.49999999615323</v>
      </c>
      <c r="AS81" s="15">
        <v>0.80000000143223404</v>
      </c>
      <c r="AT81" s="16">
        <v>5.6143176546924703E-2</v>
      </c>
      <c r="AU81" s="15">
        <v>2.4999999999615401</v>
      </c>
      <c r="AV81" s="15">
        <v>0.80000000001432103</v>
      </c>
      <c r="AW81" s="15">
        <v>5.6143176212478399E-2</v>
      </c>
      <c r="AX81" s="14">
        <v>2.5</v>
      </c>
      <c r="AY81" s="15">
        <v>0.8</v>
      </c>
      <c r="AZ81" s="16">
        <v>5.6143176209100601E-2</v>
      </c>
    </row>
    <row r="82" spans="1:52" s="39" customFormat="1" ht="15.75" hidden="1" thickBot="1" x14ac:dyDescent="0.3">
      <c r="A82" s="1">
        <v>0.68</v>
      </c>
      <c r="B82" s="14">
        <v>2.0954518000000002</v>
      </c>
      <c r="C82" s="15">
        <v>0.99999610000000005</v>
      </c>
      <c r="D82" s="16">
        <v>0.27250163207792399</v>
      </c>
      <c r="E82" s="15">
        <v>2.0954518000404501</v>
      </c>
      <c r="F82" s="15">
        <v>0.99999609997153305</v>
      </c>
      <c r="G82" s="15">
        <v>0.272501624930447</v>
      </c>
      <c r="H82" s="14">
        <v>2.0954518040462902</v>
      </c>
      <c r="I82" s="15">
        <v>0.99999609715270199</v>
      </c>
      <c r="J82" s="16">
        <v>0.27250091732161802</v>
      </c>
      <c r="K82" s="15">
        <v>2.0954522053581099</v>
      </c>
      <c r="L82" s="15">
        <v>0.99999581475726296</v>
      </c>
      <c r="M82" s="15">
        <v>0.27243128894396701</v>
      </c>
      <c r="N82" s="14">
        <v>2.0954930720057101</v>
      </c>
      <c r="O82" s="15">
        <v>0.99996705892180704</v>
      </c>
      <c r="P82" s="16">
        <v>0.26879837460144701</v>
      </c>
      <c r="Q82" s="14">
        <v>2.1025181441048102</v>
      </c>
      <c r="R82" s="15">
        <v>0.99506015064791897</v>
      </c>
      <c r="S82" s="16">
        <v>0.222333100150166</v>
      </c>
      <c r="T82" s="14">
        <v>2.1192487529411799</v>
      </c>
      <c r="U82" s="15">
        <v>0.98365755143080302</v>
      </c>
      <c r="V82" s="16">
        <v>0.17471128209717199</v>
      </c>
      <c r="W82" s="14">
        <v>2.2199281692307702</v>
      </c>
      <c r="X82" s="15">
        <v>0.92250017600350298</v>
      </c>
      <c r="Y82" s="16">
        <v>0.103690814481847</v>
      </c>
      <c r="Z82" s="14">
        <v>2.2977259000000001</v>
      </c>
      <c r="AA82" s="15">
        <v>0.88252732558709701</v>
      </c>
      <c r="AB82" s="16">
        <v>8.2527436671628707E-2</v>
      </c>
      <c r="AC82" s="14">
        <v>2.37552363076923</v>
      </c>
      <c r="AD82" s="15">
        <v>0.84758828488743498</v>
      </c>
      <c r="AE82" s="16">
        <v>6.9405368316911006E-2</v>
      </c>
      <c r="AF82" s="14">
        <v>2.4762030470588199</v>
      </c>
      <c r="AG82" s="15">
        <v>0.80841228853426805</v>
      </c>
      <c r="AH82" s="16">
        <v>5.8197124724177499E-2</v>
      </c>
      <c r="AI82" s="14">
        <v>2.49506648536586</v>
      </c>
      <c r="AJ82" s="15">
        <v>0.80171973395249796</v>
      </c>
      <c r="AK82" s="16">
        <v>5.6554383143047698E-2</v>
      </c>
      <c r="AL82" s="15">
        <v>2.4999587279942901</v>
      </c>
      <c r="AM82" s="15">
        <v>0.80001433492225205</v>
      </c>
      <c r="AN82" s="16">
        <v>5.6554383143048198E-2</v>
      </c>
      <c r="AO82" s="15">
        <v>2.4999995946419</v>
      </c>
      <c r="AP82" s="15">
        <v>0.80000014078797899</v>
      </c>
      <c r="AQ82" s="15">
        <v>5.6554383143047997E-2</v>
      </c>
      <c r="AR82" s="14">
        <v>2.49999999595371</v>
      </c>
      <c r="AS82" s="15">
        <v>0.80000000140534799</v>
      </c>
      <c r="AT82" s="16">
        <v>5.6143176543357397E-2</v>
      </c>
      <c r="AU82" s="15">
        <v>2.4999999999595399</v>
      </c>
      <c r="AV82" s="15">
        <v>0.80000000001405203</v>
      </c>
      <c r="AW82" s="15">
        <v>5.6143176212442802E-2</v>
      </c>
      <c r="AX82" s="14">
        <v>2.5</v>
      </c>
      <c r="AY82" s="15">
        <v>0.8</v>
      </c>
      <c r="AZ82" s="16">
        <v>5.6143176209100601E-2</v>
      </c>
    </row>
    <row r="83" spans="1:52" s="39" customFormat="1" ht="15.75" hidden="1" thickBot="1" x14ac:dyDescent="0.3">
      <c r="A83" s="1">
        <v>0.69</v>
      </c>
      <c r="B83" s="14">
        <v>2.0809836000000002</v>
      </c>
      <c r="C83" s="15">
        <v>0.99999559999999998</v>
      </c>
      <c r="D83" s="16">
        <v>0.27229182733437501</v>
      </c>
      <c r="E83" s="15">
        <v>2.0809836000419</v>
      </c>
      <c r="F83" s="15">
        <v>0.99999559997113496</v>
      </c>
      <c r="G83" s="15">
        <v>0.2722918205148</v>
      </c>
      <c r="H83" s="14">
        <v>2.0809836041910001</v>
      </c>
      <c r="I83" s="15">
        <v>0.99999559711297903</v>
      </c>
      <c r="J83" s="16">
        <v>0.27229114537375299</v>
      </c>
      <c r="K83" s="15">
        <v>2.0809840198552698</v>
      </c>
      <c r="L83" s="15">
        <v>0.99999531077785797</v>
      </c>
      <c r="M83" s="15">
        <v>0.272224594359533</v>
      </c>
      <c r="N83" s="14">
        <v>2.0810263480514202</v>
      </c>
      <c r="O83" s="15">
        <v>0.99996615383058796</v>
      </c>
      <c r="P83" s="16">
        <v>0.268633895148706</v>
      </c>
      <c r="Q83" s="14">
        <v>2.08830266375546</v>
      </c>
      <c r="R83" s="15">
        <v>0.99499251236299402</v>
      </c>
      <c r="S83" s="16">
        <v>0.22192832885505101</v>
      </c>
      <c r="T83" s="14">
        <v>2.1056316235294101</v>
      </c>
      <c r="U83" s="15">
        <v>0.98344797600606904</v>
      </c>
      <c r="V83" s="16">
        <v>0.17413568126250001</v>
      </c>
      <c r="W83" s="14">
        <v>2.2099117230769201</v>
      </c>
      <c r="X83" s="15">
        <v>0.92184109931339797</v>
      </c>
      <c r="Y83" s="16">
        <v>0.10320422885597499</v>
      </c>
      <c r="Z83" s="14">
        <v>2.2904917999999999</v>
      </c>
      <c r="AA83" s="15">
        <v>0.88185625334513196</v>
      </c>
      <c r="AB83" s="16">
        <v>8.2197361837877694E-2</v>
      </c>
      <c r="AC83" s="14">
        <v>2.3710718769230699</v>
      </c>
      <c r="AD83" s="15">
        <v>0.847087470027588</v>
      </c>
      <c r="AE83" s="16">
        <v>6.9217529914203602E-2</v>
      </c>
      <c r="AF83" s="14">
        <v>2.47535197647059</v>
      </c>
      <c r="AG83" s="15">
        <v>0.80830130742941397</v>
      </c>
      <c r="AH83" s="16">
        <v>5.8164751307236098E-2</v>
      </c>
      <c r="AI83" s="14">
        <v>2.4948900439024402</v>
      </c>
      <c r="AJ83" s="15">
        <v>0.80169626436347297</v>
      </c>
      <c r="AK83" s="16">
        <v>5.65477987358056E-2</v>
      </c>
      <c r="AL83" s="15">
        <v>2.49995725194858</v>
      </c>
      <c r="AM83" s="15">
        <v>0.80001413763120699</v>
      </c>
      <c r="AN83" s="16">
        <v>5.6547798735806003E-2</v>
      </c>
      <c r="AO83" s="15">
        <v>2.4999995801447299</v>
      </c>
      <c r="AP83" s="15">
        <v>0.80000013885018395</v>
      </c>
      <c r="AQ83" s="15">
        <v>5.6547798735805697E-2</v>
      </c>
      <c r="AR83" s="14">
        <v>2.499999995809</v>
      </c>
      <c r="AS83" s="15">
        <v>0.80000000138600502</v>
      </c>
      <c r="AT83" s="16">
        <v>5.6143176537983799E-2</v>
      </c>
      <c r="AU83" s="15">
        <v>2.4999999999581002</v>
      </c>
      <c r="AV83" s="15">
        <v>0.80000000001385796</v>
      </c>
      <c r="AW83" s="15">
        <v>5.6143176212389102E-2</v>
      </c>
      <c r="AX83" s="14">
        <v>2.5</v>
      </c>
      <c r="AY83" s="15">
        <v>0.8</v>
      </c>
      <c r="AZ83" s="16">
        <v>5.6143176209100601E-2</v>
      </c>
    </row>
    <row r="84" spans="1:52" s="39" customFormat="1" ht="15.75" hidden="1" thickBot="1" x14ac:dyDescent="0.3">
      <c r="A84" s="1">
        <v>0.7</v>
      </c>
      <c r="B84" s="14">
        <v>2.0904508000000002</v>
      </c>
      <c r="C84" s="15">
        <v>0.99999479999999996</v>
      </c>
      <c r="D84" s="16">
        <v>0.27218452562511197</v>
      </c>
      <c r="E84" s="15">
        <v>2.0904508000409598</v>
      </c>
      <c r="F84" s="15">
        <v>0.99999479997139495</v>
      </c>
      <c r="G84" s="15">
        <v>0.27218451941380101</v>
      </c>
      <c r="H84" s="14">
        <v>2.0904508040963101</v>
      </c>
      <c r="I84" s="15">
        <v>0.99999479713908002</v>
      </c>
      <c r="J84" s="16">
        <v>0.27218390445489299</v>
      </c>
      <c r="K84" s="15">
        <v>2.0904512103691202</v>
      </c>
      <c r="L84" s="15">
        <v>0.99999451339271905</v>
      </c>
      <c r="M84" s="15">
        <v>0.27212313096140101</v>
      </c>
      <c r="N84" s="14">
        <v>2.0904925822077201</v>
      </c>
      <c r="O84" s="15">
        <v>0.99996562001522504</v>
      </c>
      <c r="P84" s="16">
        <v>0.268663055022341</v>
      </c>
      <c r="Q84" s="14">
        <v>2.0976044978165902</v>
      </c>
      <c r="R84" s="15">
        <v>0.99503582430772097</v>
      </c>
      <c r="S84" s="16">
        <v>0.22220210486775899</v>
      </c>
      <c r="T84" s="14">
        <v>2.1145419294117702</v>
      </c>
      <c r="U84" s="15">
        <v>0.98358451304512695</v>
      </c>
      <c r="V84" s="16">
        <v>0.17452537079237701</v>
      </c>
      <c r="W84" s="14">
        <v>2.2164659384615399</v>
      </c>
      <c r="X84" s="15">
        <v>0.92227241838580298</v>
      </c>
      <c r="Y84" s="16">
        <v>0.103532812484595</v>
      </c>
      <c r="Z84" s="14">
        <v>2.2952254000000001</v>
      </c>
      <c r="AA84" s="15">
        <v>0.88229524079234201</v>
      </c>
      <c r="AB84" s="16">
        <v>8.2420498414184501E-2</v>
      </c>
      <c r="AC84" s="14">
        <v>2.3739848615384598</v>
      </c>
      <c r="AD84" s="15">
        <v>0.84741488773721996</v>
      </c>
      <c r="AE84" s="16">
        <v>6.9344726863990902E-2</v>
      </c>
      <c r="AF84" s="14">
        <v>2.4759088705882402</v>
      </c>
      <c r="AG84" s="15">
        <v>0.80837380775053402</v>
      </c>
      <c r="AH84" s="16">
        <v>5.8186731403690899E-2</v>
      </c>
      <c r="AI84" s="14">
        <v>2.4950054975609799</v>
      </c>
      <c r="AJ84" s="15">
        <v>0.80171159416390503</v>
      </c>
      <c r="AK84" s="16">
        <v>5.6552271655916697E-2</v>
      </c>
      <c r="AL84" s="15">
        <v>2.4999582177922899</v>
      </c>
      <c r="AM84" s="15">
        <v>0.80001426649266305</v>
      </c>
      <c r="AN84" s="16">
        <v>5.6552271655917197E-2</v>
      </c>
      <c r="AO84" s="15">
        <v>2.4999995896308902</v>
      </c>
      <c r="AP84" s="15">
        <v>0.80000014011586296</v>
      </c>
      <c r="AQ84" s="15">
        <v>5.6552271655916801E-2</v>
      </c>
      <c r="AR84" s="14">
        <v>2.49999999590369</v>
      </c>
      <c r="AS84" s="15">
        <v>0.80000000139863903</v>
      </c>
      <c r="AT84" s="16">
        <v>5.6143176541634601E-2</v>
      </c>
      <c r="AU84" s="15">
        <v>2.4999999999590399</v>
      </c>
      <c r="AV84" s="15">
        <v>0.80000000001398497</v>
      </c>
      <c r="AW84" s="15">
        <v>5.6143176212425601E-2</v>
      </c>
      <c r="AX84" s="14">
        <v>2.5</v>
      </c>
      <c r="AY84" s="15">
        <v>0.8</v>
      </c>
      <c r="AZ84" s="16">
        <v>5.6143176209100601E-2</v>
      </c>
    </row>
    <row r="85" spans="1:52" s="39" customFormat="1" ht="15.75" hidden="1" thickBot="1" x14ac:dyDescent="0.3">
      <c r="A85" s="1">
        <v>0.71</v>
      </c>
      <c r="B85" s="14">
        <v>2.0973239000000001</v>
      </c>
      <c r="C85" s="15">
        <v>0.99999389999999999</v>
      </c>
      <c r="D85" s="16">
        <v>0.27189826881597901</v>
      </c>
      <c r="E85" s="15">
        <v>2.0973239000402701</v>
      </c>
      <c r="F85" s="15">
        <v>0.99999389997158405</v>
      </c>
      <c r="G85" s="15">
        <v>0.27189826312344001</v>
      </c>
      <c r="H85" s="14">
        <v>2.09732390402757</v>
      </c>
      <c r="I85" s="15">
        <v>0.99999389715781295</v>
      </c>
      <c r="J85" s="16">
        <v>0.271897699505181</v>
      </c>
      <c r="K85" s="15">
        <v>2.0973243034822602</v>
      </c>
      <c r="L85" s="15">
        <v>0.99999361526938901</v>
      </c>
      <c r="M85" s="15">
        <v>0.27184188590380998</v>
      </c>
      <c r="N85" s="14">
        <v>2.09736498101408</v>
      </c>
      <c r="O85" s="15">
        <v>0.99996491105497098</v>
      </c>
      <c r="P85" s="16">
        <v>0.26850572247329002</v>
      </c>
      <c r="Q85" s="14">
        <v>2.1043575436681201</v>
      </c>
      <c r="R85" s="15">
        <v>0.99506659570733802</v>
      </c>
      <c r="S85" s="16">
        <v>0.22224769547199899</v>
      </c>
      <c r="T85" s="14">
        <v>2.1210107294117599</v>
      </c>
      <c r="U85" s="15">
        <v>0.98368230797441802</v>
      </c>
      <c r="V85" s="16">
        <v>0.174664605917592</v>
      </c>
      <c r="W85" s="14">
        <v>2.2212242384615402</v>
      </c>
      <c r="X85" s="15">
        <v>0.92258358815845898</v>
      </c>
      <c r="Y85" s="16">
        <v>0.10367075044336201</v>
      </c>
      <c r="Z85" s="14">
        <v>2.2986619500000001</v>
      </c>
      <c r="AA85" s="15">
        <v>0.88261300402989096</v>
      </c>
      <c r="AB85" s="16">
        <v>8.2511912538944202E-2</v>
      </c>
      <c r="AC85" s="14">
        <v>2.37609966153846</v>
      </c>
      <c r="AD85" s="15">
        <v>0.84765256090038998</v>
      </c>
      <c r="AE85" s="16">
        <v>6.93946376271624E-2</v>
      </c>
      <c r="AF85" s="14">
        <v>2.4763131705882402</v>
      </c>
      <c r="AG85" s="15">
        <v>0.80842660020359403</v>
      </c>
      <c r="AH85" s="16">
        <v>5.8194763709185998E-2</v>
      </c>
      <c r="AI85" s="14">
        <v>2.4950893158536598</v>
      </c>
      <c r="AJ85" s="15">
        <v>0.80172276275150001</v>
      </c>
      <c r="AK85" s="16">
        <v>5.6553881922007297E-2</v>
      </c>
      <c r="AL85" s="15">
        <v>2.4999589189859202</v>
      </c>
      <c r="AM85" s="15">
        <v>0.80001436038784401</v>
      </c>
      <c r="AN85" s="16">
        <v>5.6553881922007603E-2</v>
      </c>
      <c r="AO85" s="15">
        <v>2.4999995965177502</v>
      </c>
      <c r="AP85" s="15">
        <v>0.80000014103810302</v>
      </c>
      <c r="AQ85" s="15">
        <v>5.6553881922007401E-2</v>
      </c>
      <c r="AR85" s="14">
        <v>2.4999999959724302</v>
      </c>
      <c r="AS85" s="15">
        <v>0.800000001407844</v>
      </c>
      <c r="AT85" s="16">
        <v>5.61431765429437E-2</v>
      </c>
      <c r="AU85" s="15">
        <v>2.49999999995973</v>
      </c>
      <c r="AV85" s="15">
        <v>0.80000000001407701</v>
      </c>
      <c r="AW85" s="15">
        <v>5.6143176212438702E-2</v>
      </c>
      <c r="AX85" s="14">
        <v>2.5</v>
      </c>
      <c r="AY85" s="15">
        <v>0.8</v>
      </c>
      <c r="AZ85" s="16">
        <v>5.6143176209100601E-2</v>
      </c>
    </row>
    <row r="86" spans="1:52" s="39" customFormat="1" ht="15.75" hidden="1" thickBot="1" x14ac:dyDescent="0.3">
      <c r="A86" s="1">
        <v>0.72</v>
      </c>
      <c r="B86" s="14">
        <v>2.0968664000000001</v>
      </c>
      <c r="C86" s="15">
        <v>0.99999300000000002</v>
      </c>
      <c r="D86" s="16">
        <v>0.271642822917397</v>
      </c>
      <c r="E86" s="15">
        <v>2.0968664000403101</v>
      </c>
      <c r="F86" s="15">
        <v>0.99999299997157198</v>
      </c>
      <c r="G86" s="15">
        <v>0.27164281760529801</v>
      </c>
      <c r="H86" s="14">
        <v>2.0968664040321401</v>
      </c>
      <c r="I86" s="15">
        <v>0.99999299715658496</v>
      </c>
      <c r="J86" s="16">
        <v>0.27164229162877201</v>
      </c>
      <c r="K86" s="15">
        <v>2.0968668039406801</v>
      </c>
      <c r="L86" s="15">
        <v>0.99999271514640997</v>
      </c>
      <c r="M86" s="15">
        <v>0.271590129709877</v>
      </c>
      <c r="N86" s="14">
        <v>2.0969075276882299</v>
      </c>
      <c r="O86" s="15">
        <v>0.99996399853616502</v>
      </c>
      <c r="P86" s="16">
        <v>0.26834971089185999</v>
      </c>
      <c r="Q86" s="14">
        <v>2.1039080349344998</v>
      </c>
      <c r="R86" s="15">
        <v>0.99506362055158704</v>
      </c>
      <c r="S86" s="16">
        <v>0.222151668174939</v>
      </c>
      <c r="T86" s="14">
        <v>2.12058014117647</v>
      </c>
      <c r="U86" s="15">
        <v>0.98367494364514496</v>
      </c>
      <c r="V86" s="16">
        <v>0.17457132207244599</v>
      </c>
      <c r="W86" s="14">
        <v>2.2209075076923099</v>
      </c>
      <c r="X86" s="15">
        <v>0.92256233334795101</v>
      </c>
      <c r="Y86" s="16">
        <v>0.10360313928854099</v>
      </c>
      <c r="Z86" s="14">
        <v>2.2984331999999998</v>
      </c>
      <c r="AA86" s="15">
        <v>0.88259147723160603</v>
      </c>
      <c r="AB86" s="16">
        <v>8.24647078359865E-2</v>
      </c>
      <c r="AC86" s="14">
        <v>2.3759588923076902</v>
      </c>
      <c r="AD86" s="15">
        <v>0.84763651070609902</v>
      </c>
      <c r="AE86" s="16">
        <v>6.9366526426500305E-2</v>
      </c>
      <c r="AF86" s="14">
        <v>2.4762862588235302</v>
      </c>
      <c r="AG86" s="15">
        <v>0.80842304124026299</v>
      </c>
      <c r="AH86" s="16">
        <v>5.8189587346788703E-2</v>
      </c>
      <c r="AI86" s="14">
        <v>2.4950837365853702</v>
      </c>
      <c r="AJ86" s="15">
        <v>0.80172200996478904</v>
      </c>
      <c r="AK86" s="16">
        <v>5.6552815562530001E-2</v>
      </c>
      <c r="AL86" s="15">
        <v>2.4999588723117698</v>
      </c>
      <c r="AM86" s="15">
        <v>0.80001435405937105</v>
      </c>
      <c r="AN86" s="16">
        <v>5.6552815562530397E-2</v>
      </c>
      <c r="AO86" s="15">
        <v>2.4999995960593302</v>
      </c>
      <c r="AP86" s="15">
        <v>0.80000014097594496</v>
      </c>
      <c r="AQ86" s="15">
        <v>5.6552815562530098E-2</v>
      </c>
      <c r="AR86" s="14">
        <v>2.49999999596786</v>
      </c>
      <c r="AS86" s="15">
        <v>0.80000000140722405</v>
      </c>
      <c r="AT86" s="16">
        <v>5.61431765420706E-2</v>
      </c>
      <c r="AU86" s="15">
        <v>2.4999999999596798</v>
      </c>
      <c r="AV86" s="15">
        <v>0.80000000001407101</v>
      </c>
      <c r="AW86" s="15">
        <v>5.6143176212429903E-2</v>
      </c>
      <c r="AX86" s="14">
        <v>2.5</v>
      </c>
      <c r="AY86" s="15">
        <v>0.8</v>
      </c>
      <c r="AZ86" s="16">
        <v>5.6143176209100601E-2</v>
      </c>
    </row>
    <row r="87" spans="1:52" s="39" customFormat="1" ht="15.75" hidden="1" thickBot="1" x14ac:dyDescent="0.3">
      <c r="A87" s="1">
        <v>0.73</v>
      </c>
      <c r="B87" s="14">
        <v>2.1035279999999998</v>
      </c>
      <c r="C87" s="15">
        <v>0.99999199999999999</v>
      </c>
      <c r="D87" s="16">
        <v>0.27154059034243</v>
      </c>
      <c r="E87" s="15">
        <v>2.1035280000396499</v>
      </c>
      <c r="F87" s="15">
        <v>0.99999199997175203</v>
      </c>
      <c r="G87" s="15">
        <v>0.27154058540846499</v>
      </c>
      <c r="H87" s="14">
        <v>2.10352800396551</v>
      </c>
      <c r="I87" s="15">
        <v>0.99999199717458098</v>
      </c>
      <c r="J87" s="16">
        <v>0.27154009689220598</v>
      </c>
      <c r="K87" s="15">
        <v>2.1035283972657401</v>
      </c>
      <c r="L87" s="15">
        <v>0.99999171694915501</v>
      </c>
      <c r="M87" s="15">
        <v>0.27149158698256598</v>
      </c>
      <c r="N87" s="14">
        <v>2.1035684480718202</v>
      </c>
      <c r="O87" s="15">
        <v>0.99996318205071399</v>
      </c>
      <c r="P87" s="16">
        <v>0.26836209326682597</v>
      </c>
      <c r="Q87" s="14">
        <v>2.1104532751091698</v>
      </c>
      <c r="R87" s="15">
        <v>0.99509305343966903</v>
      </c>
      <c r="S87" s="16">
        <v>0.22236568262839901</v>
      </c>
      <c r="T87" s="14">
        <v>2.12684988235294</v>
      </c>
      <c r="U87" s="15">
        <v>0.98376884471331905</v>
      </c>
      <c r="V87" s="16">
        <v>0.17486709780851201</v>
      </c>
      <c r="W87" s="14">
        <v>2.2255193846153798</v>
      </c>
      <c r="X87" s="15">
        <v>0.92286252872171004</v>
      </c>
      <c r="Y87" s="16">
        <v>0.103851261852764</v>
      </c>
      <c r="Z87" s="14">
        <v>2.3017639999999999</v>
      </c>
      <c r="AA87" s="15">
        <v>0.88289880090250505</v>
      </c>
      <c r="AB87" s="16">
        <v>8.26341855777038E-2</v>
      </c>
      <c r="AC87" s="14">
        <v>2.3780086153846098</v>
      </c>
      <c r="AD87" s="15">
        <v>0.84786686928166699</v>
      </c>
      <c r="AE87" s="16">
        <v>6.9463763104028797E-2</v>
      </c>
      <c r="AF87" s="14">
        <v>2.4766781176470598</v>
      </c>
      <c r="AG87" s="15">
        <v>0.80847433134743996</v>
      </c>
      <c r="AH87" s="16">
        <v>5.82065333621722E-2</v>
      </c>
      <c r="AI87" s="14">
        <v>2.49516497560976</v>
      </c>
      <c r="AJ87" s="15">
        <v>0.80173286513971098</v>
      </c>
      <c r="AK87" s="16">
        <v>5.6556269518602799E-2</v>
      </c>
      <c r="AL87" s="15">
        <v>2.4999595519281801</v>
      </c>
      <c r="AM87" s="15">
        <v>0.80001444532913202</v>
      </c>
      <c r="AN87" s="16">
        <v>5.6556269518603201E-2</v>
      </c>
      <c r="AO87" s="15">
        <v>2.4999996027342699</v>
      </c>
      <c r="AP87" s="15">
        <v>0.80000014187239998</v>
      </c>
      <c r="AQ87" s="15">
        <v>5.6556269518603E-2</v>
      </c>
      <c r="AR87" s="14">
        <v>2.4999999960344899</v>
      </c>
      <c r="AS87" s="15">
        <v>0.800000001416172</v>
      </c>
      <c r="AT87" s="16">
        <v>5.6143176544890802E-2</v>
      </c>
      <c r="AU87" s="15">
        <v>2.4999999999603499</v>
      </c>
      <c r="AV87" s="15">
        <v>0.80000000001416005</v>
      </c>
      <c r="AW87" s="15">
        <v>5.6143176212458103E-2</v>
      </c>
      <c r="AX87" s="14">
        <v>2.5</v>
      </c>
      <c r="AY87" s="15">
        <v>0.8</v>
      </c>
      <c r="AZ87" s="16">
        <v>5.6143176209100601E-2</v>
      </c>
    </row>
    <row r="88" spans="1:52" s="39" customFormat="1" ht="15.75" hidden="1" thickBot="1" x14ac:dyDescent="0.3">
      <c r="A88" s="1">
        <v>0.74</v>
      </c>
      <c r="B88" s="14">
        <v>2.0964624999999999</v>
      </c>
      <c r="C88" s="15">
        <v>0.9999903</v>
      </c>
      <c r="D88" s="16">
        <v>0.27121814721319698</v>
      </c>
      <c r="E88" s="15">
        <v>2.0964625000403498</v>
      </c>
      <c r="F88" s="15">
        <v>0.99999029997155997</v>
      </c>
      <c r="G88" s="15">
        <v>0.27121814270745598</v>
      </c>
      <c r="H88" s="14">
        <v>2.0964625040361802</v>
      </c>
      <c r="I88" s="15">
        <v>0.99999029715553001</v>
      </c>
      <c r="J88" s="16">
        <v>0.271217696610357</v>
      </c>
      <c r="K88" s="15">
        <v>2.0964629043453802</v>
      </c>
      <c r="L88" s="15">
        <v>0.99999001504048901</v>
      </c>
      <c r="M88" s="15">
        <v>0.27117333354430501</v>
      </c>
      <c r="N88" s="14">
        <v>2.0965036688941101</v>
      </c>
      <c r="O88" s="15">
        <v>0.99996128775367199</v>
      </c>
      <c r="P88" s="16">
        <v>0.26817196863099702</v>
      </c>
      <c r="Q88" s="14">
        <v>2.1035111899563299</v>
      </c>
      <c r="R88" s="15">
        <v>0.99505913441235805</v>
      </c>
      <c r="S88" s="16">
        <v>0.22216303921267999</v>
      </c>
      <c r="T88" s="14">
        <v>2.1202000000000001</v>
      </c>
      <c r="U88" s="15">
        <v>0.98366668907126797</v>
      </c>
      <c r="V88" s="16">
        <v>0.17458750455769401</v>
      </c>
      <c r="W88" s="14">
        <v>2.22062788461538</v>
      </c>
      <c r="X88" s="15">
        <v>0.92254239587978204</v>
      </c>
      <c r="Y88" s="16">
        <v>0.103615429605252</v>
      </c>
      <c r="Z88" s="14">
        <v>2.2982312500000002</v>
      </c>
      <c r="AA88" s="15">
        <v>0.88257168342117698</v>
      </c>
      <c r="AB88" s="16">
        <v>8.2474009830562897E-2</v>
      </c>
      <c r="AC88" s="14">
        <v>2.3758346153846102</v>
      </c>
      <c r="AD88" s="15">
        <v>0.84762188745620104</v>
      </c>
      <c r="AE88" s="16">
        <v>6.9372533546140702E-2</v>
      </c>
      <c r="AF88" s="14">
        <v>2.4762624999999998</v>
      </c>
      <c r="AG88" s="15">
        <v>0.80841981957554099</v>
      </c>
      <c r="AH88" s="16">
        <v>5.8190802431241397E-2</v>
      </c>
      <c r="AI88" s="14">
        <v>2.4950788109756101</v>
      </c>
      <c r="AJ88" s="15">
        <v>0.80172132910916105</v>
      </c>
      <c r="AK88" s="16">
        <v>5.6553069937592598E-2</v>
      </c>
      <c r="AL88" s="15">
        <v>2.4999588311059</v>
      </c>
      <c r="AM88" s="15">
        <v>0.80001434833680896</v>
      </c>
      <c r="AN88" s="16">
        <v>5.6553069937593001E-2</v>
      </c>
      <c r="AO88" s="15">
        <v>2.4999995956546202</v>
      </c>
      <c r="AP88" s="15">
        <v>0.80000014091973803</v>
      </c>
      <c r="AQ88" s="15">
        <v>5.6553069937592702E-2</v>
      </c>
      <c r="AR88" s="14">
        <v>2.4999999959638202</v>
      </c>
      <c r="AS88" s="15">
        <v>0.80000000140666305</v>
      </c>
      <c r="AT88" s="16">
        <v>5.6143176542279703E-2</v>
      </c>
      <c r="AU88" s="15">
        <v>2.4999999999596398</v>
      </c>
      <c r="AV88" s="15">
        <v>0.80000000001406502</v>
      </c>
      <c r="AW88" s="15">
        <v>5.6143176212431999E-2</v>
      </c>
      <c r="AX88" s="14">
        <v>2.5</v>
      </c>
      <c r="AY88" s="15">
        <v>0.8</v>
      </c>
      <c r="AZ88" s="16">
        <v>5.6143176209100601E-2</v>
      </c>
    </row>
    <row r="89" spans="1:52" s="39" customFormat="1" ht="15.75" hidden="1" thickBot="1" x14ac:dyDescent="0.3">
      <c r="A89" s="1">
        <v>0.75</v>
      </c>
      <c r="B89" s="14">
        <v>2.0980886999999999</v>
      </c>
      <c r="C89" s="15">
        <v>0.99999020000000005</v>
      </c>
      <c r="D89" s="16">
        <v>0.271154445883936</v>
      </c>
      <c r="E89" s="15">
        <v>2.09808870004019</v>
      </c>
      <c r="F89" s="15">
        <v>0.99999019997160599</v>
      </c>
      <c r="G89" s="15">
        <v>0.27115444140883499</v>
      </c>
      <c r="H89" s="14">
        <v>2.0980887040199101</v>
      </c>
      <c r="I89" s="15">
        <v>0.99999019715993998</v>
      </c>
      <c r="J89" s="16">
        <v>0.27115399831199999</v>
      </c>
      <c r="K89" s="15">
        <v>2.0980891027159299</v>
      </c>
      <c r="L89" s="15">
        <v>0.99998991548219596</v>
      </c>
      <c r="M89" s="15">
        <v>0.27110992988233401</v>
      </c>
      <c r="N89" s="14">
        <v>2.0981297029891901</v>
      </c>
      <c r="O89" s="15">
        <v>0.99996123271821102</v>
      </c>
      <c r="P89" s="16">
        <v>0.26811976921115699</v>
      </c>
      <c r="Q89" s="14">
        <v>2.1051089847161601</v>
      </c>
      <c r="R89" s="15">
        <v>0.99506648994618396</v>
      </c>
      <c r="S89" s="16">
        <v>0.22215023981048701</v>
      </c>
      <c r="T89" s="14">
        <v>2.1217305411764702</v>
      </c>
      <c r="U89" s="15">
        <v>0.98368983017411205</v>
      </c>
      <c r="V89" s="16">
        <v>0.174597675114191</v>
      </c>
      <c r="W89" s="14">
        <v>2.2217537153846201</v>
      </c>
      <c r="X89" s="15">
        <v>0.922615914531564</v>
      </c>
      <c r="Y89" s="16">
        <v>0.103631818786127</v>
      </c>
      <c r="Z89" s="14">
        <v>2.29904435</v>
      </c>
      <c r="AA89" s="15">
        <v>0.88264683315944503</v>
      </c>
      <c r="AB89" s="16">
        <v>8.2484166542572304E-2</v>
      </c>
      <c r="AC89" s="14">
        <v>2.3763349846153798</v>
      </c>
      <c r="AD89" s="15">
        <v>0.84767815182200401</v>
      </c>
      <c r="AE89" s="16">
        <v>6.9377410656349003E-2</v>
      </c>
      <c r="AF89" s="14">
        <v>2.4763581588235302</v>
      </c>
      <c r="AG89" s="15">
        <v>0.80843233175604701</v>
      </c>
      <c r="AH89" s="16">
        <v>5.81914011947849E-2</v>
      </c>
      <c r="AI89" s="14">
        <v>2.49509864268293</v>
      </c>
      <c r="AJ89" s="15">
        <v>0.80172397668135797</v>
      </c>
      <c r="AK89" s="16">
        <v>5.6553181795791302E-2</v>
      </c>
      <c r="AL89" s="15">
        <v>2.4999589970108098</v>
      </c>
      <c r="AM89" s="15">
        <v>0.80001437059631098</v>
      </c>
      <c r="AN89" s="16">
        <v>5.6553181795791801E-2</v>
      </c>
      <c r="AO89" s="15">
        <v>2.4999995972840798</v>
      </c>
      <c r="AP89" s="15">
        <v>0.80000014113837203</v>
      </c>
      <c r="AQ89" s="15">
        <v>5.6553181795791503E-2</v>
      </c>
      <c r="AR89" s="14">
        <v>2.49999999598008</v>
      </c>
      <c r="AS89" s="15">
        <v>0.80000000140884497</v>
      </c>
      <c r="AT89" s="16">
        <v>5.6143176542368799E-2</v>
      </c>
      <c r="AU89" s="15">
        <v>2.4999999999598099</v>
      </c>
      <c r="AV89" s="15">
        <v>0.800000000014086</v>
      </c>
      <c r="AW89" s="15">
        <v>5.6143176212432797E-2</v>
      </c>
      <c r="AX89" s="14">
        <v>2.5</v>
      </c>
      <c r="AY89" s="15">
        <v>0.8</v>
      </c>
      <c r="AZ89" s="16">
        <v>5.6143176209100601E-2</v>
      </c>
    </row>
    <row r="90" spans="1:52" s="39" customFormat="1" ht="15.75" hidden="1" thickBot="1" x14ac:dyDescent="0.3">
      <c r="A90" s="1">
        <v>0.76</v>
      </c>
      <c r="B90" s="14">
        <v>2.1014781</v>
      </c>
      <c r="C90" s="15">
        <v>0.99998730000000002</v>
      </c>
      <c r="D90" s="16">
        <v>0.27091235295674299</v>
      </c>
      <c r="E90" s="15">
        <v>2.1014781000398499</v>
      </c>
      <c r="F90" s="15">
        <v>0.999987299971696</v>
      </c>
      <c r="G90" s="15">
        <v>0.270912349045423</v>
      </c>
      <c r="H90" s="14">
        <v>2.1014781039860102</v>
      </c>
      <c r="I90" s="15">
        <v>0.99998729716913304</v>
      </c>
      <c r="J90" s="16">
        <v>0.270911961783938</v>
      </c>
      <c r="K90" s="15">
        <v>2.10147849931974</v>
      </c>
      <c r="L90" s="15">
        <v>0.99998701640334497</v>
      </c>
      <c r="M90" s="15">
        <v>0.27087338267699301</v>
      </c>
      <c r="N90" s="14">
        <v>2.1015187572026099</v>
      </c>
      <c r="O90" s="15">
        <v>0.99995842648868605</v>
      </c>
      <c r="P90" s="16">
        <v>0.26808922622440901</v>
      </c>
      <c r="Q90" s="14">
        <v>2.1084391812227099</v>
      </c>
      <c r="R90" s="15">
        <v>0.99507914138684594</v>
      </c>
      <c r="S90" s="16">
        <v>0.22238646055973599</v>
      </c>
      <c r="T90" s="14">
        <v>2.1249205647058802</v>
      </c>
      <c r="U90" s="15">
        <v>0.98373543453458401</v>
      </c>
      <c r="V90" s="16">
        <v>0.174878194509967</v>
      </c>
      <c r="W90" s="14">
        <v>2.22410022307692</v>
      </c>
      <c r="X90" s="15">
        <v>0.92276722691610003</v>
      </c>
      <c r="Y90" s="16">
        <v>0.103852976984998</v>
      </c>
      <c r="Z90" s="14">
        <v>2.3007390499999998</v>
      </c>
      <c r="AA90" s="15">
        <v>0.88280222667002795</v>
      </c>
      <c r="AB90" s="16">
        <v>8.2637632127058394E-2</v>
      </c>
      <c r="AC90" s="14">
        <v>2.3773778769230698</v>
      </c>
      <c r="AD90" s="15">
        <v>0.847794783580615</v>
      </c>
      <c r="AE90" s="16">
        <v>6.9467556366432301E-2</v>
      </c>
      <c r="AF90" s="14">
        <v>2.4765575352941198</v>
      </c>
      <c r="AG90" s="15">
        <v>0.80845832226006198</v>
      </c>
      <c r="AH90" s="16">
        <v>5.8207660643059801E-2</v>
      </c>
      <c r="AI90" s="14">
        <v>2.4951399768292699</v>
      </c>
      <c r="AJ90" s="15">
        <v>0.80172947795925598</v>
      </c>
      <c r="AK90" s="16">
        <v>5.6556518041563801E-2</v>
      </c>
      <c r="AL90" s="15">
        <v>2.4999593427973901</v>
      </c>
      <c r="AM90" s="15">
        <v>0.80001441685194996</v>
      </c>
      <c r="AN90" s="16">
        <v>5.6556518041564301E-2</v>
      </c>
      <c r="AO90" s="15">
        <v>2.4999996006802601</v>
      </c>
      <c r="AP90" s="15">
        <v>0.80000014159269595</v>
      </c>
      <c r="AQ90" s="15">
        <v>5.6556518041563898E-2</v>
      </c>
      <c r="AR90" s="14">
        <v>2.49999999601398</v>
      </c>
      <c r="AS90" s="15">
        <v>0.80000000141338001</v>
      </c>
      <c r="AT90" s="16">
        <v>5.6143176545097699E-2</v>
      </c>
      <c r="AU90" s="15">
        <v>2.4999999999601501</v>
      </c>
      <c r="AV90" s="15">
        <v>0.80000000001413196</v>
      </c>
      <c r="AW90" s="15">
        <v>5.6143176212460198E-2</v>
      </c>
      <c r="AX90" s="14">
        <v>2.5</v>
      </c>
      <c r="AY90" s="15">
        <v>0.8</v>
      </c>
      <c r="AZ90" s="16">
        <v>5.6143176209100601E-2</v>
      </c>
    </row>
    <row r="91" spans="1:52" s="39" customFormat="1" ht="15.75" hidden="1" thickBot="1" x14ac:dyDescent="0.3">
      <c r="A91" s="1">
        <v>0.77</v>
      </c>
      <c r="B91" s="14">
        <v>2.1019956999999998</v>
      </c>
      <c r="C91" s="15">
        <v>0.99998589999999998</v>
      </c>
      <c r="D91" s="16">
        <v>0.27072848531326599</v>
      </c>
      <c r="E91" s="15">
        <v>2.1019957000398</v>
      </c>
      <c r="F91" s="15">
        <v>0.99998589997171305</v>
      </c>
      <c r="G91" s="15">
        <v>0.27072848160638002</v>
      </c>
      <c r="H91" s="14">
        <v>2.1019957039808399</v>
      </c>
      <c r="I91" s="15">
        <v>0.99998589717054598</v>
      </c>
      <c r="J91" s="16">
        <v>0.27072811455526102</v>
      </c>
      <c r="K91" s="15">
        <v>2.1019960988011102</v>
      </c>
      <c r="L91" s="15">
        <v>0.99998561654497797</v>
      </c>
      <c r="M91" s="15">
        <v>0.27069152864358298</v>
      </c>
      <c r="N91" s="14">
        <v>2.10203630439706</v>
      </c>
      <c r="O91" s="15">
        <v>0.99995704090666404</v>
      </c>
      <c r="P91" s="16">
        <v>0.26799003864665299</v>
      </c>
      <c r="Q91" s="14">
        <v>2.1089477401746701</v>
      </c>
      <c r="R91" s="15">
        <v>0.99508013333559997</v>
      </c>
      <c r="S91" s="16">
        <v>0.222392773251093</v>
      </c>
      <c r="T91" s="14">
        <v>2.12540771764706</v>
      </c>
      <c r="U91" s="15">
        <v>0.98374150100792801</v>
      </c>
      <c r="V91" s="16">
        <v>0.17489676090440401</v>
      </c>
      <c r="W91" s="14">
        <v>2.22445856153846</v>
      </c>
      <c r="X91" s="15">
        <v>0.92278971436530499</v>
      </c>
      <c r="Y91" s="16">
        <v>0.103870662470588</v>
      </c>
      <c r="Z91" s="14">
        <v>2.3009978499999999</v>
      </c>
      <c r="AA91" s="15">
        <v>0.88282554565562099</v>
      </c>
      <c r="AB91" s="16">
        <v>8.2649824067870997E-2</v>
      </c>
      <c r="AC91" s="14">
        <v>2.3775371384615398</v>
      </c>
      <c r="AD91" s="15">
        <v>0.84781236619350597</v>
      </c>
      <c r="AE91" s="16">
        <v>6.9474567101042495E-2</v>
      </c>
      <c r="AF91" s="14">
        <v>2.4765879823529402</v>
      </c>
      <c r="AG91" s="15">
        <v>0.80846225382161496</v>
      </c>
      <c r="AH91" s="16">
        <v>5.8208881682672797E-2</v>
      </c>
      <c r="AI91" s="14">
        <v>2.4951462890243898</v>
      </c>
      <c r="AJ91" s="15">
        <v>0.80173031052965005</v>
      </c>
      <c r="AK91" s="16">
        <v>5.6556766828417003E-2</v>
      </c>
      <c r="AL91" s="15">
        <v>2.4999593956029398</v>
      </c>
      <c r="AM91" s="15">
        <v>0.80001442385316102</v>
      </c>
      <c r="AN91" s="16">
        <v>5.6556766828417399E-2</v>
      </c>
      <c r="AO91" s="15">
        <v>2.4999996011988999</v>
      </c>
      <c r="AP91" s="15">
        <v>0.80000014166146205</v>
      </c>
      <c r="AQ91" s="15">
        <v>5.65567668284171E-2</v>
      </c>
      <c r="AR91" s="14">
        <v>2.4999999960191599</v>
      </c>
      <c r="AS91" s="15">
        <v>0.80000000141406702</v>
      </c>
      <c r="AT91" s="16">
        <v>5.6143176545300898E-2</v>
      </c>
      <c r="AU91" s="15">
        <v>2.4999999999601998</v>
      </c>
      <c r="AV91" s="15">
        <v>0.80000000001413896</v>
      </c>
      <c r="AW91" s="15">
        <v>5.6143176212462197E-2</v>
      </c>
      <c r="AX91" s="14">
        <v>2.5</v>
      </c>
      <c r="AY91" s="15">
        <v>0.8</v>
      </c>
      <c r="AZ91" s="16">
        <v>5.6143176209100601E-2</v>
      </c>
    </row>
    <row r="92" spans="1:52" s="39" customFormat="1" ht="15.75" hidden="1" thickBot="1" x14ac:dyDescent="0.3">
      <c r="A92" s="1">
        <v>0.78</v>
      </c>
      <c r="B92" s="14">
        <v>2.1001865999999998</v>
      </c>
      <c r="C92" s="15">
        <v>0.99998379999999998</v>
      </c>
      <c r="D92" s="16">
        <v>0.27032738842333998</v>
      </c>
      <c r="E92" s="15">
        <v>2.1001866000399798</v>
      </c>
      <c r="F92" s="15">
        <v>0.99998379997166298</v>
      </c>
      <c r="G92" s="15">
        <v>0.27032738496309799</v>
      </c>
      <c r="H92" s="14">
        <v>2.1001866039989299</v>
      </c>
      <c r="I92" s="15">
        <v>0.99998379716569896</v>
      </c>
      <c r="J92" s="16">
        <v>0.27032704233698401</v>
      </c>
      <c r="K92" s="15">
        <v>2.1001870006138299</v>
      </c>
      <c r="L92" s="15">
        <v>0.99998351605941305</v>
      </c>
      <c r="M92" s="15">
        <v>0.270292869116871</v>
      </c>
      <c r="N92" s="14">
        <v>2.1002273889614398</v>
      </c>
      <c r="O92" s="15">
        <v>0.99995489147757799</v>
      </c>
      <c r="P92" s="16">
        <v>0.26769699768404998</v>
      </c>
      <c r="Q92" s="14">
        <v>2.1071702401746801</v>
      </c>
      <c r="R92" s="15">
        <v>0.995069837406654</v>
      </c>
      <c r="S92" s="16">
        <v>0.222206450579579</v>
      </c>
      <c r="T92" s="14">
        <v>2.1237050352941198</v>
      </c>
      <c r="U92" s="15">
        <v>0.98371385176937098</v>
      </c>
      <c r="V92" s="16">
        <v>0.17470477484392599</v>
      </c>
      <c r="W92" s="14">
        <v>2.22320610769231</v>
      </c>
      <c r="X92" s="15">
        <v>0.92270678803640704</v>
      </c>
      <c r="Y92" s="16">
        <v>0.103726773922831</v>
      </c>
      <c r="Z92" s="14">
        <v>2.3000932999999999</v>
      </c>
      <c r="AA92" s="15">
        <v>0.88274113016018196</v>
      </c>
      <c r="AB92" s="16">
        <v>8.2550024998680693E-2</v>
      </c>
      <c r="AC92" s="14">
        <v>2.3769804923076898</v>
      </c>
      <c r="AD92" s="15">
        <v>0.84774924198503498</v>
      </c>
      <c r="AE92" s="16">
        <v>6.9415747972775901E-2</v>
      </c>
      <c r="AF92" s="14">
        <v>2.47648156470588</v>
      </c>
      <c r="AG92" s="15">
        <v>0.808448220236892</v>
      </c>
      <c r="AH92" s="16">
        <v>5.8198207993004299E-2</v>
      </c>
      <c r="AI92" s="14">
        <v>2.4951242268292702</v>
      </c>
      <c r="AJ92" s="15">
        <v>0.80172734097531595</v>
      </c>
      <c r="AK92" s="16">
        <v>5.6554574024303202E-2</v>
      </c>
      <c r="AL92" s="15">
        <v>2.49995921103856</v>
      </c>
      <c r="AM92" s="15">
        <v>0.80001439888641401</v>
      </c>
      <c r="AN92" s="16">
        <v>5.6554574024303597E-2</v>
      </c>
      <c r="AO92" s="15">
        <v>2.4999995993861801</v>
      </c>
      <c r="AP92" s="15">
        <v>0.80000014141623799</v>
      </c>
      <c r="AQ92" s="15">
        <v>5.6554574024303299E-2</v>
      </c>
      <c r="AR92" s="14">
        <v>2.4999999960010699</v>
      </c>
      <c r="AS92" s="15">
        <v>0.80000000141161898</v>
      </c>
      <c r="AT92" s="16">
        <v>5.6143176543506597E-2</v>
      </c>
      <c r="AU92" s="15">
        <v>2.49999999996002</v>
      </c>
      <c r="AV92" s="15">
        <v>0.80000000001411498</v>
      </c>
      <c r="AW92" s="15">
        <v>5.6143176212444301E-2</v>
      </c>
      <c r="AX92" s="14">
        <v>2.5</v>
      </c>
      <c r="AY92" s="15">
        <v>0.8</v>
      </c>
      <c r="AZ92" s="16">
        <v>5.6143176209100601E-2</v>
      </c>
    </row>
    <row r="93" spans="1:52" s="39" customFormat="1" ht="15.75" hidden="1" thickBot="1" x14ac:dyDescent="0.3">
      <c r="A93" s="1">
        <v>0.79</v>
      </c>
      <c r="B93" s="14">
        <v>2.1049039</v>
      </c>
      <c r="C93" s="15">
        <v>0.99998100000000001</v>
      </c>
      <c r="D93" s="16">
        <v>0.27012738218822702</v>
      </c>
      <c r="E93" s="15">
        <v>2.1049039000395098</v>
      </c>
      <c r="F93" s="15">
        <v>0.99998099997179202</v>
      </c>
      <c r="G93" s="15">
        <v>0.27012737901210998</v>
      </c>
      <c r="H93" s="14">
        <v>2.1049039039517501</v>
      </c>
      <c r="I93" s="15">
        <v>0.99998099717842903</v>
      </c>
      <c r="J93" s="16">
        <v>0.27012706450519303</v>
      </c>
      <c r="K93" s="15">
        <v>2.1049042958870801</v>
      </c>
      <c r="L93" s="15">
        <v>0.99998071733462301</v>
      </c>
      <c r="M93" s="15">
        <v>0.27009567515240901</v>
      </c>
      <c r="N93" s="14">
        <v>2.10494420770251</v>
      </c>
      <c r="O93" s="15">
        <v>0.99995222129047501</v>
      </c>
      <c r="P93" s="16">
        <v>0.26763472462913301</v>
      </c>
      <c r="Q93" s="14">
        <v>2.1118051419213999</v>
      </c>
      <c r="R93" s="15">
        <v>0.99508856835391701</v>
      </c>
      <c r="S93" s="16">
        <v>0.222415432017703</v>
      </c>
      <c r="T93" s="14">
        <v>2.1281448470588198</v>
      </c>
      <c r="U93" s="15">
        <v>0.98377822018142702</v>
      </c>
      <c r="V93" s="16">
        <v>0.17497700921378401</v>
      </c>
      <c r="W93" s="14">
        <v>2.2264719307692298</v>
      </c>
      <c r="X93" s="15">
        <v>0.92291772437318997</v>
      </c>
      <c r="Y93" s="16">
        <v>0.103949634376777</v>
      </c>
      <c r="Z93" s="14">
        <v>2.30245195</v>
      </c>
      <c r="AA93" s="15">
        <v>0.88295771859063299</v>
      </c>
      <c r="AB93" s="16">
        <v>8.2703644153780703E-2</v>
      </c>
      <c r="AC93" s="14">
        <v>2.3784319692307698</v>
      </c>
      <c r="AD93" s="15">
        <v>0.84791186578259203</v>
      </c>
      <c r="AE93" s="16">
        <v>6.9505011189873206E-2</v>
      </c>
      <c r="AF93" s="14">
        <v>2.4767590529411798</v>
      </c>
      <c r="AG93" s="15">
        <v>0.808484483767554</v>
      </c>
      <c r="AH93" s="16">
        <v>5.8214053391889502E-2</v>
      </c>
      <c r="AI93" s="14">
        <v>2.4951817548780499</v>
      </c>
      <c r="AJ93" s="15">
        <v>0.80173501767722399</v>
      </c>
      <c r="AK93" s="16">
        <v>5.6557815275448002E-2</v>
      </c>
      <c r="AL93" s="15">
        <v>2.49995969229749</v>
      </c>
      <c r="AM93" s="15">
        <v>0.80001446343551696</v>
      </c>
      <c r="AN93" s="16">
        <v>5.6557815275448398E-2</v>
      </c>
      <c r="AO93" s="15">
        <v>2.49999960411292</v>
      </c>
      <c r="AP93" s="15">
        <v>0.80000014205024195</v>
      </c>
      <c r="AQ93" s="15">
        <v>5.6557815275448203E-2</v>
      </c>
      <c r="AR93" s="14">
        <v>2.49999999604825</v>
      </c>
      <c r="AS93" s="15">
        <v>0.80000000141794703</v>
      </c>
      <c r="AT93" s="16">
        <v>5.61431765461557E-2</v>
      </c>
      <c r="AU93" s="15">
        <v>2.4999999999604898</v>
      </c>
      <c r="AV93" s="15">
        <v>0.80000000001417804</v>
      </c>
      <c r="AW93" s="15">
        <v>5.6143176212470697E-2</v>
      </c>
      <c r="AX93" s="14">
        <v>2.5</v>
      </c>
      <c r="AY93" s="15">
        <v>0.8</v>
      </c>
      <c r="AZ93" s="16">
        <v>5.6143176209100601E-2</v>
      </c>
    </row>
    <row r="94" spans="1:52" s="39" customFormat="1" ht="15.75" thickBot="1" x14ac:dyDescent="0.3">
      <c r="A94" s="42">
        <v>0.48</v>
      </c>
      <c r="B94" s="38">
        <v>2.0742712000000001</v>
      </c>
      <c r="C94" s="38">
        <v>0.99999999900000003</v>
      </c>
      <c r="D94" s="19">
        <v>0.27406710157784597</v>
      </c>
      <c r="E94" s="38">
        <v>2.074275457288</v>
      </c>
      <c r="F94" s="38">
        <v>0.99999758951976103</v>
      </c>
      <c r="G94" s="19">
        <v>0.27251950733333702</v>
      </c>
      <c r="H94" s="37">
        <v>2.0743137728800001</v>
      </c>
      <c r="I94" s="38">
        <v>0.99997589564286105</v>
      </c>
      <c r="J94" s="20">
        <v>0.26920835780889002</v>
      </c>
      <c r="K94" s="38">
        <v>2.0746969287999999</v>
      </c>
      <c r="L94" s="38">
        <v>0.99975900094463999</v>
      </c>
      <c r="M94" s="19">
        <v>0.25904564015659898</v>
      </c>
      <c r="N94" s="37">
        <v>2.0785284879999999</v>
      </c>
      <c r="O94" s="38">
        <v>0.997594452022733</v>
      </c>
      <c r="P94" s="20">
        <v>0.22974730511615399</v>
      </c>
      <c r="Q94" s="37">
        <v>2.1168440799999999</v>
      </c>
      <c r="R94" s="38">
        <v>0.97637993252672595</v>
      </c>
      <c r="S94" s="20">
        <v>0.159443637676909</v>
      </c>
      <c r="T94" s="37">
        <v>2.1594169600000002</v>
      </c>
      <c r="U94" s="38">
        <v>0.95369120375899996</v>
      </c>
      <c r="V94" s="20">
        <v>0.128934350528043</v>
      </c>
      <c r="W94" s="37">
        <v>2.2445627199999998</v>
      </c>
      <c r="X94" s="38">
        <v>0.91089572918850203</v>
      </c>
      <c r="Y94" s="20">
        <v>9.6449090712108193E-2</v>
      </c>
      <c r="Z94" s="37">
        <v>2.2871356</v>
      </c>
      <c r="AA94" s="38">
        <v>0.890692924497542</v>
      </c>
      <c r="AB94" s="20">
        <v>8.6080196980324E-2</v>
      </c>
      <c r="AC94" s="37">
        <v>2.4733919499999999</v>
      </c>
      <c r="AD94" s="38">
        <v>0.81048292286865598</v>
      </c>
      <c r="AE94" s="20">
        <v>5.8715582074251899E-2</v>
      </c>
      <c r="AF94" s="37">
        <v>2.4148542399999999</v>
      </c>
      <c r="AG94" s="38">
        <v>0.83435851536719496</v>
      </c>
      <c r="AH94" s="19">
        <v>6.5257692606524406E-2</v>
      </c>
      <c r="AI94" s="37">
        <v>2.4574271200000002</v>
      </c>
      <c r="AJ94" s="38">
        <v>0.81688164133929198</v>
      </c>
      <c r="AK94" s="20">
        <v>6.0370413563446398E-2</v>
      </c>
      <c r="AL94" s="37">
        <v>2.4957427120000002</v>
      </c>
      <c r="AM94" s="38">
        <v>0.80166224679562603</v>
      </c>
      <c r="AN94" s="20">
        <v>5.6540141186939202E-2</v>
      </c>
      <c r="AO94" s="38">
        <v>2.4995742712000002</v>
      </c>
      <c r="AP94" s="38">
        <v>0.80016596987629196</v>
      </c>
      <c r="AQ94" s="19">
        <v>5.6182632670175703E-2</v>
      </c>
      <c r="AR94" s="37">
        <v>2.49995742712</v>
      </c>
      <c r="AS94" s="38">
        <v>0.80001659444389195</v>
      </c>
      <c r="AT94" s="20">
        <v>5.6147119471119299E-2</v>
      </c>
      <c r="AU94" s="37">
        <v>2.4999957427120001</v>
      </c>
      <c r="AV94" s="38">
        <v>0.80000165941895596</v>
      </c>
      <c r="AW94" s="20">
        <v>5.6143570511477697E-2</v>
      </c>
      <c r="AX94" s="21">
        <v>2.5</v>
      </c>
      <c r="AY94" s="38">
        <v>0.8</v>
      </c>
      <c r="AZ94" s="20">
        <v>5.6143176209100601E-2</v>
      </c>
    </row>
    <row r="95" spans="1:52" s="39" customFormat="1" x14ac:dyDescent="0.25">
      <c r="A95" s="23" t="s">
        <v>72</v>
      </c>
      <c r="B95" s="24"/>
      <c r="C95" s="25"/>
      <c r="D95" s="26"/>
      <c r="E95" s="24"/>
      <c r="F95" s="25"/>
      <c r="G95" s="26">
        <f>G94/D94</f>
        <v>0.99435322869618714</v>
      </c>
      <c r="H95" s="24"/>
      <c r="I95" s="25"/>
      <c r="J95" s="26">
        <f>J94/D94</f>
        <v>0.98227170010196985</v>
      </c>
      <c r="K95" s="25"/>
      <c r="L95" s="25"/>
      <c r="M95" s="25">
        <f>M94/D94</f>
        <v>0.94519057072240276</v>
      </c>
      <c r="N95" s="24"/>
      <c r="O95" s="25"/>
      <c r="P95" s="26">
        <f>P94/D94</f>
        <v>0.83828852056107361</v>
      </c>
      <c r="Q95" s="24"/>
      <c r="R95" s="25"/>
      <c r="S95" s="26">
        <f>S94/D94</f>
        <v>0.5817686134489245</v>
      </c>
      <c r="T95" s="24"/>
      <c r="U95" s="25"/>
      <c r="V95" s="26">
        <f>V94/G94</f>
        <v>0.47311971091425276</v>
      </c>
      <c r="W95" s="24"/>
      <c r="X95" s="25"/>
      <c r="Y95" s="26">
        <f>Y94/D94</f>
        <v>0.35191779734538042</v>
      </c>
      <c r="Z95" s="24"/>
      <c r="AA95" s="25"/>
      <c r="AB95" s="26">
        <f>AB94/D94</f>
        <v>0.31408438475375999</v>
      </c>
      <c r="AC95" s="24"/>
      <c r="AD95" s="25"/>
      <c r="AE95" s="26">
        <f>AE94/D94</f>
        <v>0.21423797944451328</v>
      </c>
      <c r="AF95" s="24"/>
      <c r="AG95" s="25"/>
      <c r="AH95" s="26">
        <f>AH94/D94</f>
        <v>0.23810844946666693</v>
      </c>
      <c r="AI95" s="27"/>
      <c r="AJ95" s="28"/>
      <c r="AK95" s="29">
        <f>AK94/D94</f>
        <v>0.22027603173049501</v>
      </c>
      <c r="AL95" s="24"/>
      <c r="AM95" s="25"/>
      <c r="AN95" s="26">
        <f>AN94/D94</f>
        <v>0.20630035805621694</v>
      </c>
      <c r="AO95" s="25"/>
      <c r="AP95" s="25"/>
      <c r="AQ95" s="25">
        <f>AQ94/D94</f>
        <v>0.20499590190403644</v>
      </c>
      <c r="AR95" s="24"/>
      <c r="AS95" s="25"/>
      <c r="AT95" s="26">
        <f>AT94/D94</f>
        <v>0.20486632342178904</v>
      </c>
      <c r="AU95" s="25"/>
      <c r="AV95" s="25"/>
      <c r="AW95" s="25">
        <f>AW94/D94</f>
        <v>0.20485337418555757</v>
      </c>
      <c r="AX95" s="24"/>
      <c r="AY95" s="25"/>
      <c r="AZ95" s="26">
        <f>AZ94/D94</f>
        <v>0.20485193547812122</v>
      </c>
    </row>
    <row r="96" spans="1:52" s="39" customFormat="1" ht="15.75" thickBot="1" x14ac:dyDescent="0.3">
      <c r="A96" s="23" t="s">
        <v>73</v>
      </c>
      <c r="B96" s="30"/>
      <c r="C96" s="31"/>
      <c r="D96" s="32"/>
      <c r="E96" s="30"/>
      <c r="F96" s="31"/>
      <c r="G96" s="32">
        <f>(G94-D94)/D94</f>
        <v>-5.6467713038128942E-3</v>
      </c>
      <c r="H96" s="30"/>
      <c r="I96" s="31"/>
      <c r="J96" s="32">
        <f>(J94-D94)/D94</f>
        <v>-1.7728299898030177E-2</v>
      </c>
      <c r="K96" s="31"/>
      <c r="L96" s="31"/>
      <c r="M96" s="31">
        <f>(M94-D94)/D94</f>
        <v>-5.4809429277597195E-2</v>
      </c>
      <c r="N96" s="30"/>
      <c r="O96" s="31"/>
      <c r="P96" s="32">
        <f>(P94-D94)/D94</f>
        <v>-0.16171147943892639</v>
      </c>
      <c r="Q96" s="30"/>
      <c r="R96" s="31"/>
      <c r="S96" s="32">
        <f>(S94-D94)/D94</f>
        <v>-0.4182313865510755</v>
      </c>
      <c r="T96" s="30"/>
      <c r="U96" s="31"/>
      <c r="V96" s="32">
        <f>(V94-G94)/G94</f>
        <v>-0.52688028908574724</v>
      </c>
      <c r="W96" s="30"/>
      <c r="X96" s="31"/>
      <c r="Y96" s="32">
        <f>(Y94-D94)/D94</f>
        <v>-0.64808220265461958</v>
      </c>
      <c r="Z96" s="30"/>
      <c r="AA96" s="31"/>
      <c r="AB96" s="32">
        <f>(AB94-D94)/D94</f>
        <v>-0.68591561524624001</v>
      </c>
      <c r="AC96" s="30"/>
      <c r="AD96" s="31"/>
      <c r="AE96" s="32">
        <f>(AE94-D94)/D94</f>
        <v>-0.78576202055548672</v>
      </c>
      <c r="AF96" s="30"/>
      <c r="AG96" s="31"/>
      <c r="AH96" s="32">
        <f>(AH94-D94)/D94</f>
        <v>-0.76189155053333302</v>
      </c>
      <c r="AI96" s="30"/>
      <c r="AJ96" s="31"/>
      <c r="AK96" s="32">
        <f>(AK94-D94)/D94</f>
        <v>-0.77972396826950496</v>
      </c>
      <c r="AL96" s="30"/>
      <c r="AM96" s="31"/>
      <c r="AN96" s="32">
        <f>(AN94-D94)/D94</f>
        <v>-0.79369964194378306</v>
      </c>
      <c r="AO96" s="31"/>
      <c r="AP96" s="31"/>
      <c r="AQ96" s="31">
        <f>(AQ94-D94)/D94</f>
        <v>-0.79500409809596362</v>
      </c>
      <c r="AR96" s="30"/>
      <c r="AS96" s="31"/>
      <c r="AT96" s="32">
        <f>(AT94-D94)/D94</f>
        <v>-0.79513367657821099</v>
      </c>
      <c r="AU96" s="31"/>
      <c r="AV96" s="31"/>
      <c r="AW96" s="31">
        <f>(AW94-D94)/D94</f>
        <v>-0.7951466258144424</v>
      </c>
      <c r="AX96" s="30"/>
      <c r="AY96" s="31"/>
      <c r="AZ96" s="32">
        <f>(AZ94-D94)/D94</f>
        <v>-0.79514806452187881</v>
      </c>
    </row>
    <row r="97" spans="1:52" s="39" customFormat="1" ht="15.75" thickBot="1" x14ac:dyDescent="0.3">
      <c r="A97" s="33" t="s">
        <v>74</v>
      </c>
      <c r="B97" s="34"/>
      <c r="C97" s="35"/>
      <c r="D97" s="36">
        <f>D94*PI()</f>
        <v>0.86100719290760852</v>
      </c>
      <c r="E97" s="34"/>
      <c r="F97" s="35"/>
      <c r="G97" s="36">
        <f>G94*PI()</f>
        <v>0.85614528219832131</v>
      </c>
      <c r="H97" s="34"/>
      <c r="I97" s="35"/>
      <c r="J97" s="36">
        <f>J94*PI()</f>
        <v>0.84574299917738127</v>
      </c>
      <c r="K97" s="35"/>
      <c r="L97" s="35"/>
      <c r="M97" s="35">
        <f>M94*PI()</f>
        <v>0.81381588006043648</v>
      </c>
      <c r="N97" s="34"/>
      <c r="O97" s="35"/>
      <c r="P97" s="36">
        <f>P94*PI()</f>
        <v>0.72177244593496204</v>
      </c>
      <c r="Q97" s="34"/>
      <c r="R97" s="35"/>
      <c r="S97" s="36">
        <f>S94*PI()</f>
        <v>0.50090696078741004</v>
      </c>
      <c r="T97" s="34"/>
      <c r="U97" s="35"/>
      <c r="V97" s="36">
        <f>V94*PI()</f>
        <v>0.40505920841427118</v>
      </c>
      <c r="W97" s="34"/>
      <c r="X97" s="35"/>
      <c r="Y97" s="36">
        <f>Y94*PI()</f>
        <v>0.30300375482657466</v>
      </c>
      <c r="Z97" s="34"/>
      <c r="AA97" s="35"/>
      <c r="AB97" s="36">
        <f>AB94*PI()</f>
        <v>0.2704289144529482</v>
      </c>
      <c r="AC97" s="34"/>
      <c r="AD97" s="35"/>
      <c r="AE97" s="36">
        <f>AE94*PI()</f>
        <v>0.18446044129571831</v>
      </c>
      <c r="AF97" s="34"/>
      <c r="AG97" s="35"/>
      <c r="AH97" s="36">
        <f>AH94*PI()</f>
        <v>0.20501308768287804</v>
      </c>
      <c r="AI97" s="34"/>
      <c r="AJ97" s="35"/>
      <c r="AK97" s="36">
        <f>AK94*PI()</f>
        <v>0.18965924774510082</v>
      </c>
      <c r="AL97" s="34"/>
      <c r="AM97" s="35"/>
      <c r="AN97" s="36">
        <f>AN94*PI()</f>
        <v>0.17762609218581787</v>
      </c>
      <c r="AO97" s="35"/>
      <c r="AP97" s="35"/>
      <c r="AQ97" s="35">
        <f>AQ94*PI()</f>
        <v>0.1765029460559579</v>
      </c>
      <c r="AR97" s="34"/>
      <c r="AS97" s="35"/>
      <c r="AT97" s="36">
        <f>AT94*PI()</f>
        <v>0.17639137805069682</v>
      </c>
      <c r="AU97" s="35"/>
      <c r="AV97" s="35"/>
      <c r="AW97" s="35">
        <f>AW94*PI()</f>
        <v>0.17638022866515887</v>
      </c>
      <c r="AX97" s="34"/>
      <c r="AY97" s="35"/>
      <c r="AZ97" s="36">
        <f>AZ94*PI()</f>
        <v>0.1763789899277077</v>
      </c>
    </row>
    <row r="99" spans="1:52" ht="15.75" thickBot="1" x14ac:dyDescent="0.3"/>
    <row r="100" spans="1:52" x14ac:dyDescent="0.25">
      <c r="A100" s="46" t="s">
        <v>84</v>
      </c>
      <c r="B100" s="47" t="s">
        <v>85</v>
      </c>
      <c r="C100" s="47" t="s">
        <v>86</v>
      </c>
      <c r="D100" s="47" t="s">
        <v>87</v>
      </c>
      <c r="E100" s="47" t="s">
        <v>88</v>
      </c>
      <c r="F100" s="47" t="s">
        <v>89</v>
      </c>
      <c r="G100" s="47" t="s">
        <v>90</v>
      </c>
      <c r="H100" s="47" t="s">
        <v>91</v>
      </c>
      <c r="I100" s="48" t="s">
        <v>92</v>
      </c>
    </row>
    <row r="101" spans="1:52" x14ac:dyDescent="0.25">
      <c r="A101" s="49">
        <v>0.19735212899999999</v>
      </c>
      <c r="B101" s="50" t="s">
        <v>93</v>
      </c>
      <c r="C101" s="50">
        <v>2.0742712000000001</v>
      </c>
      <c r="D101" s="50">
        <v>0.87508730000000001</v>
      </c>
      <c r="E101" s="51">
        <v>0.99999990000000005</v>
      </c>
      <c r="F101" s="50">
        <v>2.0742712000000001</v>
      </c>
      <c r="G101" s="50">
        <v>0.99999999900000003</v>
      </c>
      <c r="H101" s="50">
        <v>0.87508730000000001</v>
      </c>
      <c r="I101" s="52">
        <v>0.27406710157784597</v>
      </c>
    </row>
    <row r="103" spans="1:52" ht="15.75" thickBot="1" x14ac:dyDescent="0.3"/>
    <row r="104" spans="1:52" ht="15.75" thickBot="1" x14ac:dyDescent="0.3">
      <c r="A104" s="2"/>
      <c r="B104" s="76" t="s">
        <v>2</v>
      </c>
      <c r="C104" s="77"/>
      <c r="D104" s="78"/>
      <c r="E104" s="79" t="s">
        <v>95</v>
      </c>
      <c r="F104" s="80"/>
      <c r="G104" s="81"/>
    </row>
    <row r="105" spans="1:52" ht="15.75" thickBot="1" x14ac:dyDescent="0.3">
      <c r="A105" s="3" t="s">
        <v>19</v>
      </c>
      <c r="B105" s="4" t="s">
        <v>20</v>
      </c>
      <c r="C105" s="5" t="s">
        <v>21</v>
      </c>
      <c r="D105" s="65" t="s">
        <v>22</v>
      </c>
      <c r="E105" s="4" t="s">
        <v>23</v>
      </c>
      <c r="F105" s="5" t="s">
        <v>24</v>
      </c>
      <c r="G105" s="13" t="s">
        <v>25</v>
      </c>
    </row>
    <row r="106" spans="1:52" ht="15.75" thickBot="1" x14ac:dyDescent="0.3">
      <c r="A106" s="42">
        <v>0.48</v>
      </c>
      <c r="B106" s="67">
        <v>2.0742712000000001</v>
      </c>
      <c r="C106" s="68">
        <v>1</v>
      </c>
      <c r="D106" s="69">
        <v>0.27406710157784597</v>
      </c>
      <c r="E106" s="67">
        <v>2.074275457288</v>
      </c>
      <c r="F106" s="68">
        <v>0.99999758951976103</v>
      </c>
      <c r="G106" s="70">
        <v>0.19355428232681299</v>
      </c>
    </row>
    <row r="107" spans="1:52" x14ac:dyDescent="0.25">
      <c r="A107" s="23" t="s">
        <v>72</v>
      </c>
      <c r="B107" s="24"/>
      <c r="C107" s="25"/>
      <c r="D107" s="26"/>
      <c r="E107" s="24"/>
      <c r="F107" s="25"/>
      <c r="G107" s="26">
        <f>G106/D106</f>
        <v>0.70622953726474846</v>
      </c>
    </row>
    <row r="108" spans="1:52" ht="15.75" thickBot="1" x14ac:dyDescent="0.3">
      <c r="A108" s="23" t="s">
        <v>73</v>
      </c>
      <c r="B108" s="30"/>
      <c r="C108" s="31"/>
      <c r="D108" s="32"/>
      <c r="E108" s="30"/>
      <c r="F108" s="31"/>
      <c r="G108" s="32">
        <f>(G106-D106)/D106</f>
        <v>-0.29377046273525148</v>
      </c>
    </row>
    <row r="109" spans="1:52" ht="15.75" thickBot="1" x14ac:dyDescent="0.3">
      <c r="A109" s="33" t="s">
        <v>74</v>
      </c>
      <c r="B109" s="34"/>
      <c r="C109" s="35"/>
      <c r="D109" s="36">
        <f>D106*PI()</f>
        <v>0.86100719290760852</v>
      </c>
      <c r="E109" s="34"/>
      <c r="F109" s="35"/>
      <c r="G109" s="36">
        <f>G106*PI()</f>
        <v>0.6080687114287604</v>
      </c>
    </row>
  </sheetData>
  <mergeCells count="40">
    <mergeCell ref="AU52:AW52"/>
    <mergeCell ref="AX52:AZ52"/>
    <mergeCell ref="Z52:AB52"/>
    <mergeCell ref="AC52:AE52"/>
    <mergeCell ref="AF52:AH52"/>
    <mergeCell ref="AI52:AK52"/>
    <mergeCell ref="AL52:AN52"/>
    <mergeCell ref="Q52:S52"/>
    <mergeCell ref="T52:V52"/>
    <mergeCell ref="W52:Y52"/>
    <mergeCell ref="AO52:AQ52"/>
    <mergeCell ref="AR52:AT52"/>
    <mergeCell ref="B52:D52"/>
    <mergeCell ref="E52:G52"/>
    <mergeCell ref="H52:J52"/>
    <mergeCell ref="K52:M52"/>
    <mergeCell ref="N52:P52"/>
    <mergeCell ref="AX2:AZ2"/>
    <mergeCell ref="AF2:AH2"/>
    <mergeCell ref="AI2:AK2"/>
    <mergeCell ref="AL2:AN2"/>
    <mergeCell ref="AO2:AQ2"/>
    <mergeCell ref="AR2:AT2"/>
    <mergeCell ref="AU2:AW2"/>
    <mergeCell ref="B104:D104"/>
    <mergeCell ref="E104:G104"/>
    <mergeCell ref="AC2:AE2"/>
    <mergeCell ref="A1:D1"/>
    <mergeCell ref="E1:I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51:D51"/>
    <mergeCell ref="E51:I5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9"/>
  <sheetViews>
    <sheetView topLeftCell="A47" zoomScale="90" zoomScaleNormal="90" workbookViewId="0">
      <selection activeCell="A104" sqref="A104:G109"/>
    </sheetView>
  </sheetViews>
  <sheetFormatPr defaultRowHeight="15" x14ac:dyDescent="0.25"/>
  <cols>
    <col min="1" max="1" width="28.140625" bestFit="1" customWidth="1"/>
    <col min="2" max="2" width="13.7109375" bestFit="1" customWidth="1"/>
    <col min="3" max="4" width="11.140625" bestFit="1" customWidth="1"/>
    <col min="5" max="5" width="8.28515625" bestFit="1" customWidth="1"/>
    <col min="6" max="6" width="10.28515625" bestFit="1" customWidth="1"/>
    <col min="7" max="7" width="10.85546875" bestFit="1" customWidth="1"/>
    <col min="8" max="8" width="10.28515625" bestFit="1" customWidth="1"/>
    <col min="9" max="9" width="10.140625" bestFit="1" customWidth="1"/>
  </cols>
  <sheetData>
    <row r="1" spans="1:52" ht="15.75" thickBot="1" x14ac:dyDescent="0.3">
      <c r="A1" s="85" t="s">
        <v>82</v>
      </c>
      <c r="B1" s="85"/>
      <c r="C1" s="85"/>
      <c r="D1" s="85"/>
      <c r="E1" s="86" t="s">
        <v>1</v>
      </c>
      <c r="F1" s="87"/>
      <c r="G1" s="87"/>
      <c r="H1" s="87"/>
      <c r="I1" s="88"/>
      <c r="J1" s="1"/>
      <c r="K1" s="1"/>
      <c r="L1" s="1"/>
      <c r="M1" s="1"/>
    </row>
    <row r="2" spans="1:52" ht="15.75" thickBot="1" x14ac:dyDescent="0.3">
      <c r="A2" s="2"/>
      <c r="B2" s="76" t="s">
        <v>2</v>
      </c>
      <c r="C2" s="77"/>
      <c r="D2" s="78"/>
      <c r="E2" s="79" t="s">
        <v>3</v>
      </c>
      <c r="F2" s="80"/>
      <c r="G2" s="81"/>
      <c r="H2" s="76" t="s">
        <v>4</v>
      </c>
      <c r="I2" s="77"/>
      <c r="J2" s="78"/>
      <c r="K2" s="77" t="s">
        <v>5</v>
      </c>
      <c r="L2" s="77"/>
      <c r="M2" s="78"/>
      <c r="N2" s="76" t="s">
        <v>6</v>
      </c>
      <c r="O2" s="77"/>
      <c r="P2" s="78"/>
      <c r="Q2" s="76" t="s">
        <v>7</v>
      </c>
      <c r="R2" s="77"/>
      <c r="S2" s="78"/>
      <c r="T2" s="76" t="s">
        <v>8</v>
      </c>
      <c r="U2" s="77"/>
      <c r="V2" s="78"/>
      <c r="W2" s="82" t="s">
        <v>9</v>
      </c>
      <c r="X2" s="83"/>
      <c r="Y2" s="84"/>
      <c r="Z2" s="82" t="s">
        <v>10</v>
      </c>
      <c r="AA2" s="83"/>
      <c r="AB2" s="84"/>
      <c r="AC2" s="82" t="s">
        <v>11</v>
      </c>
      <c r="AD2" s="83"/>
      <c r="AE2" s="84"/>
      <c r="AF2" s="82" t="s">
        <v>12</v>
      </c>
      <c r="AG2" s="83"/>
      <c r="AH2" s="84"/>
      <c r="AI2" s="82" t="s">
        <v>13</v>
      </c>
      <c r="AJ2" s="83"/>
      <c r="AK2" s="84"/>
      <c r="AL2" s="83" t="s">
        <v>14</v>
      </c>
      <c r="AM2" s="83"/>
      <c r="AN2" s="84"/>
      <c r="AO2" s="82" t="s">
        <v>15</v>
      </c>
      <c r="AP2" s="83"/>
      <c r="AQ2" s="84"/>
      <c r="AR2" s="82" t="s">
        <v>16</v>
      </c>
      <c r="AS2" s="83"/>
      <c r="AT2" s="84"/>
      <c r="AU2" s="82" t="s">
        <v>17</v>
      </c>
      <c r="AV2" s="83"/>
      <c r="AW2" s="84"/>
      <c r="AX2" s="82" t="s">
        <v>18</v>
      </c>
      <c r="AY2" s="83"/>
      <c r="AZ2" s="84"/>
    </row>
    <row r="3" spans="1:52" ht="15.75" thickBot="1" x14ac:dyDescent="0.3">
      <c r="A3" s="3" t="s">
        <v>19</v>
      </c>
      <c r="B3" s="4" t="s">
        <v>20</v>
      </c>
      <c r="C3" s="5" t="s">
        <v>21</v>
      </c>
      <c r="D3" s="6" t="s">
        <v>22</v>
      </c>
      <c r="E3" s="3" t="s">
        <v>23</v>
      </c>
      <c r="F3" s="3" t="s">
        <v>24</v>
      </c>
      <c r="G3" s="3" t="s">
        <v>25</v>
      </c>
      <c r="H3" s="7" t="s">
        <v>26</v>
      </c>
      <c r="I3" s="3" t="s">
        <v>27</v>
      </c>
      <c r="J3" s="8" t="s">
        <v>28</v>
      </c>
      <c r="K3" s="3" t="s">
        <v>29</v>
      </c>
      <c r="L3" s="3" t="s">
        <v>30</v>
      </c>
      <c r="M3" s="3" t="s">
        <v>31</v>
      </c>
      <c r="N3" s="9" t="s">
        <v>32</v>
      </c>
      <c r="O3" s="10" t="s">
        <v>33</v>
      </c>
      <c r="P3" s="11" t="s">
        <v>34</v>
      </c>
      <c r="Q3" s="9" t="s">
        <v>35</v>
      </c>
      <c r="R3" s="10" t="s">
        <v>36</v>
      </c>
      <c r="S3" s="12" t="s">
        <v>37</v>
      </c>
      <c r="T3" s="9" t="s">
        <v>38</v>
      </c>
      <c r="U3" s="10" t="s">
        <v>39</v>
      </c>
      <c r="V3" s="12" t="s">
        <v>40</v>
      </c>
      <c r="W3" s="9" t="s">
        <v>41</v>
      </c>
      <c r="X3" s="10" t="s">
        <v>42</v>
      </c>
      <c r="Y3" s="12" t="s">
        <v>43</v>
      </c>
      <c r="Z3" s="9" t="s">
        <v>44</v>
      </c>
      <c r="AA3" s="10" t="s">
        <v>45</v>
      </c>
      <c r="AB3" s="12" t="s">
        <v>46</v>
      </c>
      <c r="AC3" s="9" t="s">
        <v>47</v>
      </c>
      <c r="AD3" s="10" t="s">
        <v>48</v>
      </c>
      <c r="AE3" s="12" t="s">
        <v>49</v>
      </c>
      <c r="AF3" s="9" t="s">
        <v>50</v>
      </c>
      <c r="AG3" s="10" t="s">
        <v>51</v>
      </c>
      <c r="AH3" s="12" t="s">
        <v>52</v>
      </c>
      <c r="AI3" s="7" t="s">
        <v>53</v>
      </c>
      <c r="AJ3" s="3" t="s">
        <v>54</v>
      </c>
      <c r="AK3" s="12" t="s">
        <v>55</v>
      </c>
      <c r="AL3" s="3" t="s">
        <v>56</v>
      </c>
      <c r="AM3" s="3" t="s">
        <v>57</v>
      </c>
      <c r="AN3" s="12" t="s">
        <v>58</v>
      </c>
      <c r="AO3" s="3" t="s">
        <v>59</v>
      </c>
      <c r="AP3" s="3" t="s">
        <v>60</v>
      </c>
      <c r="AQ3" s="10" t="s">
        <v>61</v>
      </c>
      <c r="AR3" s="7" t="s">
        <v>62</v>
      </c>
      <c r="AS3" s="3" t="s">
        <v>63</v>
      </c>
      <c r="AT3" s="12" t="s">
        <v>64</v>
      </c>
      <c r="AU3" s="3" t="s">
        <v>65</v>
      </c>
      <c r="AV3" s="3" t="s">
        <v>66</v>
      </c>
      <c r="AW3" s="10" t="s">
        <v>67</v>
      </c>
      <c r="AX3" s="4" t="s">
        <v>68</v>
      </c>
      <c r="AY3" s="5" t="s">
        <v>69</v>
      </c>
      <c r="AZ3" s="13" t="s">
        <v>70</v>
      </c>
    </row>
    <row r="4" spans="1:52" hidden="1" x14ac:dyDescent="0.25">
      <c r="A4" s="1">
        <v>0.4</v>
      </c>
      <c r="B4" s="14">
        <v>2.0640941000000002</v>
      </c>
      <c r="C4" s="15">
        <v>1</v>
      </c>
      <c r="D4" s="16">
        <v>0.302003656035431</v>
      </c>
      <c r="E4" s="15">
        <v>2.0640941000435902</v>
      </c>
      <c r="F4" s="15">
        <v>0.99999999997066102</v>
      </c>
      <c r="G4" s="15">
        <v>0.30200009518486598</v>
      </c>
      <c r="H4" s="14">
        <v>2.0640941043599299</v>
      </c>
      <c r="I4" s="15">
        <v>0.99999999706547404</v>
      </c>
      <c r="J4" s="16">
        <v>0.30196804699059199</v>
      </c>
      <c r="K4" s="15">
        <v>2.0640945367785899</v>
      </c>
      <c r="L4" s="15">
        <v>0.99999970601889798</v>
      </c>
      <c r="M4" s="15">
        <v>0.30164755905343499</v>
      </c>
      <c r="N4" s="14">
        <v>2.0641385711181401</v>
      </c>
      <c r="O4" s="15">
        <v>0.99997006938500599</v>
      </c>
      <c r="P4" s="16">
        <v>0.29844226196726198</v>
      </c>
      <c r="Q4" s="14">
        <v>2.0717081768558998</v>
      </c>
      <c r="R4" s="15">
        <v>0.99491667930095595</v>
      </c>
      <c r="S4" s="16">
        <v>0.266598435110254</v>
      </c>
      <c r="T4" s="14">
        <v>2.08973562352941</v>
      </c>
      <c r="U4" s="15">
        <v>0.98320293238022904</v>
      </c>
      <c r="V4" s="16">
        <v>0.23287980225109201</v>
      </c>
      <c r="W4" s="14">
        <v>2.19821899230769</v>
      </c>
      <c r="X4" s="15">
        <v>0.92106637444190897</v>
      </c>
      <c r="Y4" s="16">
        <v>0.178611120743247</v>
      </c>
      <c r="Z4" s="14">
        <v>2.2820470500000001</v>
      </c>
      <c r="AA4" s="15">
        <v>0.88107113373205803</v>
      </c>
      <c r="AB4" s="16">
        <v>0.16072194717570301</v>
      </c>
      <c r="AC4" s="14">
        <v>2.3658751076923101</v>
      </c>
      <c r="AD4" s="15">
        <v>0.84650426315026495</v>
      </c>
      <c r="AE4" s="16">
        <v>0.148862458056578</v>
      </c>
      <c r="AF4" s="14">
        <v>2.4743584764705902</v>
      </c>
      <c r="AG4" s="15">
        <v>0.80817276934014004</v>
      </c>
      <c r="AH4" s="16">
        <v>0.137984800455311</v>
      </c>
      <c r="AI4" s="14">
        <v>2.4946840743902499</v>
      </c>
      <c r="AJ4" s="15">
        <v>0.80166910752409404</v>
      </c>
      <c r="AK4" s="16">
        <v>0.13630785074353599</v>
      </c>
      <c r="AL4" s="15">
        <v>2.49995552888186</v>
      </c>
      <c r="AM4" s="15">
        <v>0.80001390939912198</v>
      </c>
      <c r="AN4" s="16">
        <v>0.13588747861507999</v>
      </c>
      <c r="AO4" s="15">
        <v>2.49999956322142</v>
      </c>
      <c r="AP4" s="15">
        <v>0.80000013660848901</v>
      </c>
      <c r="AQ4" s="15">
        <v>0.13588399128125001</v>
      </c>
      <c r="AR4" s="14">
        <v>2.4999999956400698</v>
      </c>
      <c r="AS4" s="15">
        <v>0.80000000136362803</v>
      </c>
      <c r="AT4" s="16">
        <v>0.13588395703748801</v>
      </c>
      <c r="AU4" s="15">
        <v>2.49999999995641</v>
      </c>
      <c r="AV4" s="15">
        <v>0.80000000001363503</v>
      </c>
      <c r="AW4" s="15">
        <v>0.13588395669567199</v>
      </c>
      <c r="AX4" s="14">
        <v>2.5</v>
      </c>
      <c r="AY4" s="15">
        <v>0.8</v>
      </c>
      <c r="AZ4" s="16">
        <v>0.13588395669222</v>
      </c>
    </row>
    <row r="5" spans="1:52" hidden="1" x14ac:dyDescent="0.25">
      <c r="A5" s="1">
        <v>0.41</v>
      </c>
      <c r="B5" s="14">
        <v>2.0649524000000001</v>
      </c>
      <c r="C5" s="15">
        <v>1</v>
      </c>
      <c r="D5" s="16">
        <v>0.30203374255958898</v>
      </c>
      <c r="E5" s="15">
        <v>2.0649524000435102</v>
      </c>
      <c r="F5" s="15">
        <v>0.99999999997068401</v>
      </c>
      <c r="G5" s="15">
        <v>0.302030183137598</v>
      </c>
      <c r="H5" s="14">
        <v>2.0649524043513501</v>
      </c>
      <c r="I5" s="15">
        <v>0.99999999706791298</v>
      </c>
      <c r="J5" s="16">
        <v>0.30199814831286897</v>
      </c>
      <c r="K5" s="15">
        <v>2.0649528359185698</v>
      </c>
      <c r="L5" s="15">
        <v>0.99999970626323398</v>
      </c>
      <c r="M5" s="15">
        <v>0.30167779339468898</v>
      </c>
      <c r="N5" s="14">
        <v>2.0649967835543799</v>
      </c>
      <c r="O5" s="15">
        <v>0.99997009425750905</v>
      </c>
      <c r="P5" s="16">
        <v>0.298473809008104</v>
      </c>
      <c r="Q5" s="14">
        <v>2.0725514847161599</v>
      </c>
      <c r="R5" s="15">
        <v>0.99492079690411495</v>
      </c>
      <c r="S5" s="16">
        <v>0.26664097408759801</v>
      </c>
      <c r="T5" s="14">
        <v>2.0905434352941201</v>
      </c>
      <c r="U5" s="15">
        <v>0.98321572133371804</v>
      </c>
      <c r="V5" s="16">
        <v>0.23292844824046</v>
      </c>
      <c r="W5" s="14">
        <v>2.1988132</v>
      </c>
      <c r="X5" s="15">
        <v>0.92110609971298696</v>
      </c>
      <c r="Y5" s="16">
        <v>0.178649191607888</v>
      </c>
      <c r="Z5" s="14">
        <v>2.2824762000000001</v>
      </c>
      <c r="AA5" s="15">
        <v>0.88111122105168005</v>
      </c>
      <c r="AB5" s="16">
        <v>0.16074796137233399</v>
      </c>
      <c r="AC5" s="14">
        <v>2.3661392000000001</v>
      </c>
      <c r="AD5" s="15">
        <v>0.846533945959417</v>
      </c>
      <c r="AE5" s="16">
        <v>0.148877395884428</v>
      </c>
      <c r="AF5" s="14">
        <v>2.47440896470588</v>
      </c>
      <c r="AG5" s="15">
        <v>0.80817928959607099</v>
      </c>
      <c r="AH5" s="16">
        <v>0.13798739782653499</v>
      </c>
      <c r="AI5" s="14">
        <v>2.4946945414634198</v>
      </c>
      <c r="AJ5" s="15">
        <v>0.80167048432636001</v>
      </c>
      <c r="AK5" s="16">
        <v>0.136308379712544</v>
      </c>
      <c r="AL5" s="15">
        <v>2.4999556164456198</v>
      </c>
      <c r="AM5" s="15">
        <v>0.80001392096844703</v>
      </c>
      <c r="AN5" s="16">
        <v>0.13588748301988399</v>
      </c>
      <c r="AO5" s="15">
        <v>2.4999995640814401</v>
      </c>
      <c r="AP5" s="15">
        <v>0.800000136722123</v>
      </c>
      <c r="AQ5" s="15">
        <v>0.13588399132451101</v>
      </c>
      <c r="AR5" s="14">
        <v>2.4999999956486501</v>
      </c>
      <c r="AS5" s="15">
        <v>0.80000000136476201</v>
      </c>
      <c r="AT5" s="16">
        <v>0.13588395703792</v>
      </c>
      <c r="AU5" s="15">
        <v>2.4999999999564899</v>
      </c>
      <c r="AV5" s="15">
        <v>0.80000000001364602</v>
      </c>
      <c r="AW5" s="15">
        <v>0.13588395669567599</v>
      </c>
      <c r="AX5" s="14">
        <v>2.5</v>
      </c>
      <c r="AY5" s="15">
        <v>0.8</v>
      </c>
      <c r="AZ5" s="16">
        <v>0.13588395669222</v>
      </c>
    </row>
    <row r="6" spans="1:52" hidden="1" x14ac:dyDescent="0.25">
      <c r="A6" s="1">
        <v>0.42</v>
      </c>
      <c r="B6" s="14">
        <v>2.0675995</v>
      </c>
      <c r="C6" s="15">
        <v>1</v>
      </c>
      <c r="D6" s="16">
        <v>0.30234912893656202</v>
      </c>
      <c r="E6" s="15">
        <v>2.0675995000432401</v>
      </c>
      <c r="F6" s="15">
        <v>0.99999999997075995</v>
      </c>
      <c r="G6" s="15">
        <v>0.30234557409388102</v>
      </c>
      <c r="H6" s="14">
        <v>2.0675995043248698</v>
      </c>
      <c r="I6" s="15">
        <v>0.99999999707541598</v>
      </c>
      <c r="J6" s="16">
        <v>0.30231358025159</v>
      </c>
      <c r="K6" s="15">
        <v>2.0675999332661701</v>
      </c>
      <c r="L6" s="15">
        <v>0.99999970701487995</v>
      </c>
      <c r="M6" s="15">
        <v>0.301993634518258</v>
      </c>
      <c r="N6" s="14">
        <v>2.0676436134972498</v>
      </c>
      <c r="O6" s="15">
        <v>0.99997017077234196</v>
      </c>
      <c r="P6" s="16">
        <v>0.29879365486412601</v>
      </c>
      <c r="Q6" s="14">
        <v>2.0751523471615698</v>
      </c>
      <c r="R6" s="15">
        <v>0.99493346489706602</v>
      </c>
      <c r="S6" s="16">
        <v>0.26699026891529298</v>
      </c>
      <c r="T6" s="14">
        <v>2.0930348235294098</v>
      </c>
      <c r="U6" s="15">
        <v>0.98325507493886999</v>
      </c>
      <c r="V6" s="16">
        <v>0.23328009554903001</v>
      </c>
      <c r="W6" s="14">
        <v>2.2006458076923101</v>
      </c>
      <c r="X6" s="15">
        <v>0.92122846940887404</v>
      </c>
      <c r="Y6" s="16">
        <v>0.17889258622982199</v>
      </c>
      <c r="Z6" s="14">
        <v>2.28379975</v>
      </c>
      <c r="AA6" s="15">
        <v>0.88123478983193604</v>
      </c>
      <c r="AB6" s="16">
        <v>0.160907968782868</v>
      </c>
      <c r="AC6" s="14">
        <v>2.3669536923076899</v>
      </c>
      <c r="AD6" s="15">
        <v>0.84662549665101305</v>
      </c>
      <c r="AE6" s="16">
        <v>0.14896617918931801</v>
      </c>
      <c r="AF6" s="14">
        <v>2.4745646764705902</v>
      </c>
      <c r="AG6" s="15">
        <v>0.80819941312283405</v>
      </c>
      <c r="AH6" s="16">
        <v>0.13800211353629999</v>
      </c>
      <c r="AI6" s="14">
        <v>2.4947268231707298</v>
      </c>
      <c r="AJ6" s="15">
        <v>0.80167473403376199</v>
      </c>
      <c r="AK6" s="16">
        <v>0.136311347090044</v>
      </c>
      <c r="AL6" s="15">
        <v>2.4999558865027498</v>
      </c>
      <c r="AM6" s="15">
        <v>0.80001395667991704</v>
      </c>
      <c r="AN6" s="16">
        <v>0.135887507664741</v>
      </c>
      <c r="AO6" s="15">
        <v>2.4999995667338402</v>
      </c>
      <c r="AP6" s="15">
        <v>0.80000013707287998</v>
      </c>
      <c r="AQ6" s="15">
        <v>0.13588399156654801</v>
      </c>
      <c r="AR6" s="14">
        <v>2.4999999956751302</v>
      </c>
      <c r="AS6" s="15">
        <v>0.80000000136826299</v>
      </c>
      <c r="AT6" s="16">
        <v>0.13588395704033501</v>
      </c>
      <c r="AU6" s="15">
        <v>2.4999999999567599</v>
      </c>
      <c r="AV6" s="15">
        <v>0.80000000001368099</v>
      </c>
      <c r="AW6" s="15">
        <v>0.1358839566957</v>
      </c>
      <c r="AX6" s="14">
        <v>2.5</v>
      </c>
      <c r="AY6" s="15">
        <v>0.8</v>
      </c>
      <c r="AZ6" s="16">
        <v>0.13588395669222</v>
      </c>
    </row>
    <row r="7" spans="1:52" hidden="1" x14ac:dyDescent="0.25">
      <c r="A7" s="1">
        <v>0.43</v>
      </c>
      <c r="B7" s="14">
        <v>2.0678839999999998</v>
      </c>
      <c r="C7" s="15">
        <v>1</v>
      </c>
      <c r="D7" s="16">
        <v>0.30213502245235102</v>
      </c>
      <c r="E7" s="15">
        <v>2.0678840000432102</v>
      </c>
      <c r="F7" s="15">
        <v>0.99999999997076805</v>
      </c>
      <c r="G7" s="15">
        <v>0.30213146809563801</v>
      </c>
      <c r="H7" s="14">
        <v>2.0678840043220199</v>
      </c>
      <c r="I7" s="15">
        <v>0.999999997076221</v>
      </c>
      <c r="J7" s="16">
        <v>0.30209947866334103</v>
      </c>
      <c r="K7" s="15">
        <v>2.0678844329811001</v>
      </c>
      <c r="L7" s="15">
        <v>0.99999970709549302</v>
      </c>
      <c r="M7" s="15">
        <v>0.30177957724885002</v>
      </c>
      <c r="N7" s="14">
        <v>2.0679280844725598</v>
      </c>
      <c r="O7" s="15">
        <v>0.99997017897838003</v>
      </c>
      <c r="P7" s="16">
        <v>0.29858006866881298</v>
      </c>
      <c r="Q7" s="14">
        <v>2.07543187772926</v>
      </c>
      <c r="R7" s="15">
        <v>0.99493482360686303</v>
      </c>
      <c r="S7" s="16">
        <v>0.26678475321348999</v>
      </c>
      <c r="T7" s="14">
        <v>2.0933025882352898</v>
      </c>
      <c r="U7" s="15">
        <v>0.98325929652296495</v>
      </c>
      <c r="V7" s="16">
        <v>0.23309320422864099</v>
      </c>
      <c r="W7" s="14">
        <v>2.2008427692307699</v>
      </c>
      <c r="X7" s="15">
        <v>0.92124160795146803</v>
      </c>
      <c r="Y7" s="16">
        <v>0.17877848016629599</v>
      </c>
      <c r="Z7" s="14">
        <v>2.2839420000000001</v>
      </c>
      <c r="AA7" s="15">
        <v>0.88124806464725902</v>
      </c>
      <c r="AB7" s="16">
        <v>0.160836408258</v>
      </c>
      <c r="AC7" s="14">
        <v>2.3670412307692299</v>
      </c>
      <c r="AD7" s="15">
        <v>0.84663533663761503</v>
      </c>
      <c r="AE7" s="16">
        <v>0.148928233286276</v>
      </c>
      <c r="AF7" s="14">
        <v>2.47458141176471</v>
      </c>
      <c r="AG7" s="15">
        <v>0.80820157720392705</v>
      </c>
      <c r="AH7" s="16">
        <v>0.137996247218687</v>
      </c>
      <c r="AI7" s="14">
        <v>2.49473029268293</v>
      </c>
      <c r="AJ7" s="15">
        <v>0.80167519108892704</v>
      </c>
      <c r="AK7" s="16">
        <v>0.13631018229152</v>
      </c>
      <c r="AL7" s="15">
        <v>2.49995591552744</v>
      </c>
      <c r="AM7" s="15">
        <v>0.80001396052076901</v>
      </c>
      <c r="AN7" s="16">
        <v>0.13588749803097699</v>
      </c>
      <c r="AO7" s="15">
        <v>2.4999995670189099</v>
      </c>
      <c r="AP7" s="15">
        <v>0.80000013711060503</v>
      </c>
      <c r="AQ7" s="15">
        <v>0.135883991471938</v>
      </c>
      <c r="AR7" s="14">
        <v>2.4999999956779799</v>
      </c>
      <c r="AS7" s="15">
        <v>0.80000000136864002</v>
      </c>
      <c r="AT7" s="16">
        <v>0.13588395703939099</v>
      </c>
      <c r="AU7" s="15">
        <v>2.4999999999567901</v>
      </c>
      <c r="AV7" s="15">
        <v>0.80000000001368499</v>
      </c>
      <c r="AW7" s="15">
        <v>0.135883956695691</v>
      </c>
      <c r="AX7" s="14">
        <v>2.5</v>
      </c>
      <c r="AY7" s="15">
        <v>0.8</v>
      </c>
      <c r="AZ7" s="16">
        <v>0.13588395669222</v>
      </c>
    </row>
    <row r="8" spans="1:52" hidden="1" x14ac:dyDescent="0.25">
      <c r="A8" s="1">
        <v>0.44</v>
      </c>
      <c r="B8" s="14">
        <v>2.0669558000000001</v>
      </c>
      <c r="C8" s="15">
        <v>1</v>
      </c>
      <c r="D8" s="16">
        <v>0.30203093112122498</v>
      </c>
      <c r="E8" s="15">
        <v>2.0669558000433099</v>
      </c>
      <c r="F8" s="15">
        <v>0.99999999997074196</v>
      </c>
      <c r="G8" s="15">
        <v>0.30202737517874201</v>
      </c>
      <c r="H8" s="14">
        <v>2.0669558043313101</v>
      </c>
      <c r="I8" s="15">
        <v>0.99999999707359499</v>
      </c>
      <c r="J8" s="16">
        <v>0.30199537137443799</v>
      </c>
      <c r="K8" s="15">
        <v>2.06695623391116</v>
      </c>
      <c r="L8" s="15">
        <v>0.99999970683236805</v>
      </c>
      <c r="M8" s="15">
        <v>0.30167532662792501</v>
      </c>
      <c r="N8" s="14">
        <v>2.06699997916752</v>
      </c>
      <c r="O8" s="15">
        <v>0.99997015219313801</v>
      </c>
      <c r="P8" s="16">
        <v>0.298474414289426</v>
      </c>
      <c r="Q8" s="14">
        <v>2.07451989082969</v>
      </c>
      <c r="R8" s="15">
        <v>0.99493038872557005</v>
      </c>
      <c r="S8" s="16">
        <v>0.26666865794928502</v>
      </c>
      <c r="T8" s="14">
        <v>2.09242898823529</v>
      </c>
      <c r="U8" s="15">
        <v>0.98324551761050605</v>
      </c>
      <c r="V8" s="16">
        <v>0.232975814346458</v>
      </c>
      <c r="W8" s="14">
        <v>2.20020016923077</v>
      </c>
      <c r="X8" s="15">
        <v>0.92119873308328204</v>
      </c>
      <c r="Y8" s="16">
        <v>0.17869685215653</v>
      </c>
      <c r="Z8" s="14">
        <v>2.2834778999999998</v>
      </c>
      <c r="AA8" s="15">
        <v>0.881204750476001</v>
      </c>
      <c r="AB8" s="16">
        <v>0.16078267090641801</v>
      </c>
      <c r="AC8" s="14">
        <v>2.3667556307692301</v>
      </c>
      <c r="AD8" s="15">
        <v>0.84660323337052401</v>
      </c>
      <c r="AE8" s="16">
        <v>0.14889838074282699</v>
      </c>
      <c r="AF8" s="14">
        <v>2.4745268117647101</v>
      </c>
      <c r="AG8" s="15">
        <v>0.80819451766553696</v>
      </c>
      <c r="AH8" s="16">
        <v>0.13799129107595301</v>
      </c>
      <c r="AI8" s="14">
        <v>2.49471897317073</v>
      </c>
      <c r="AJ8" s="15">
        <v>0.80167370014066197</v>
      </c>
      <c r="AK8" s="16">
        <v>0.13630918255485899</v>
      </c>
      <c r="AL8" s="15">
        <v>2.4999558208324801</v>
      </c>
      <c r="AM8" s="15">
        <v>0.80001394799168701</v>
      </c>
      <c r="AN8" s="16">
        <v>0.13588748972713199</v>
      </c>
      <c r="AO8" s="15">
        <v>2.4999995660888499</v>
      </c>
      <c r="AP8" s="15">
        <v>0.80000013698754502</v>
      </c>
      <c r="AQ8" s="15">
        <v>0.13588399139038601</v>
      </c>
      <c r="AR8" s="14">
        <v>2.49999999566869</v>
      </c>
      <c r="AS8" s="15">
        <v>0.80000000136741201</v>
      </c>
      <c r="AT8" s="16">
        <v>0.135883957038578</v>
      </c>
      <c r="AU8" s="15">
        <v>2.4999999999566902</v>
      </c>
      <c r="AV8" s="15">
        <v>0.800000000013672</v>
      </c>
      <c r="AW8" s="15">
        <v>0.13588395669568301</v>
      </c>
      <c r="AX8" s="14">
        <v>2.5</v>
      </c>
      <c r="AY8" s="15">
        <v>0.8</v>
      </c>
      <c r="AZ8" s="16">
        <v>0.13588395669222</v>
      </c>
    </row>
    <row r="9" spans="1:52" hidden="1" x14ac:dyDescent="0.25">
      <c r="A9" s="1">
        <v>0.45</v>
      </c>
      <c r="B9" s="14">
        <v>2.070713</v>
      </c>
      <c r="C9" s="15">
        <v>1</v>
      </c>
      <c r="D9" s="16">
        <v>0.30239506886749401</v>
      </c>
      <c r="E9" s="15">
        <v>2.0707130000429301</v>
      </c>
      <c r="F9" s="15">
        <v>0.99999999997084699</v>
      </c>
      <c r="G9" s="15">
        <v>0.30239151936021702</v>
      </c>
      <c r="H9" s="14">
        <v>2.0707130042937298</v>
      </c>
      <c r="I9" s="15">
        <v>0.99999999708420495</v>
      </c>
      <c r="J9" s="16">
        <v>0.30235957362754101</v>
      </c>
      <c r="K9" s="15">
        <v>2.0707134301464398</v>
      </c>
      <c r="L9" s="15">
        <v>0.99999970789527504</v>
      </c>
      <c r="M9" s="15">
        <v>0.30204010836978101</v>
      </c>
      <c r="N9" s="14">
        <v>2.07075679585799</v>
      </c>
      <c r="O9" s="15">
        <v>0.99997026039333703</v>
      </c>
      <c r="P9" s="16">
        <v>0.29884488023019601</v>
      </c>
      <c r="Q9" s="14">
        <v>2.0782114628820998</v>
      </c>
      <c r="R9" s="15">
        <v>0.99494830486137198</v>
      </c>
      <c r="S9" s="16">
        <v>0.26708249133197498</v>
      </c>
      <c r="T9" s="14">
        <v>2.0959651764705902</v>
      </c>
      <c r="U9" s="15">
        <v>0.98330119085406897</v>
      </c>
      <c r="V9" s="16">
        <v>0.233399215000097</v>
      </c>
      <c r="W9" s="14">
        <v>2.2028013076923099</v>
      </c>
      <c r="X9" s="15">
        <v>0.92137211441733302</v>
      </c>
      <c r="Y9" s="16">
        <v>0.17899535454018101</v>
      </c>
      <c r="Z9" s="14">
        <v>2.2853564999999998</v>
      </c>
      <c r="AA9" s="15">
        <v>0.88138000409866601</v>
      </c>
      <c r="AB9" s="16">
        <v>0.16098020806233301</v>
      </c>
      <c r="AC9" s="14">
        <v>2.3679116923076902</v>
      </c>
      <c r="AD9" s="15">
        <v>0.84673318802429998</v>
      </c>
      <c r="AE9" s="16">
        <v>0.14900864700781699</v>
      </c>
      <c r="AF9" s="14">
        <v>2.4747478235294098</v>
      </c>
      <c r="AG9" s="15">
        <v>0.80822310984958901</v>
      </c>
      <c r="AH9" s="16">
        <v>0.13800972115134499</v>
      </c>
      <c r="AI9" s="14">
        <v>2.4947647926829299</v>
      </c>
      <c r="AJ9" s="15">
        <v>0.80167973924315805</v>
      </c>
      <c r="AK9" s="16">
        <v>0.13631290536215601</v>
      </c>
      <c r="AL9" s="15">
        <v>2.49995620414201</v>
      </c>
      <c r="AM9" s="15">
        <v>0.80001399874202495</v>
      </c>
      <c r="AN9" s="16">
        <v>0.135887520660254</v>
      </c>
      <c r="AO9" s="15">
        <v>2.49999956985357</v>
      </c>
      <c r="AP9" s="15">
        <v>0.80000013748601395</v>
      </c>
      <c r="AQ9" s="15">
        <v>0.135883991694182</v>
      </c>
      <c r="AR9" s="14">
        <v>2.4999999957062702</v>
      </c>
      <c r="AS9" s="15">
        <v>0.80000000137238703</v>
      </c>
      <c r="AT9" s="16">
        <v>0.13588395704160999</v>
      </c>
      <c r="AU9" s="15">
        <v>2.4999999999570699</v>
      </c>
      <c r="AV9" s="15">
        <v>0.80000000001372196</v>
      </c>
      <c r="AW9" s="15">
        <v>0.13588395669571399</v>
      </c>
      <c r="AX9" s="14">
        <v>2.5</v>
      </c>
      <c r="AY9" s="15">
        <v>0.8</v>
      </c>
      <c r="AZ9" s="16">
        <v>0.13588395669222</v>
      </c>
    </row>
    <row r="10" spans="1:52" hidden="1" x14ac:dyDescent="0.25">
      <c r="A10" s="1">
        <v>0.46</v>
      </c>
      <c r="B10" s="14">
        <v>2.0770862000000001</v>
      </c>
      <c r="C10" s="15">
        <v>1</v>
      </c>
      <c r="D10" s="16">
        <v>0.30364671124960901</v>
      </c>
      <c r="E10" s="15">
        <v>2.0770862000422898</v>
      </c>
      <c r="F10" s="15">
        <v>0.99999999997102595</v>
      </c>
      <c r="G10" s="15">
        <v>0.303643172633692</v>
      </c>
      <c r="H10" s="14">
        <v>2.07708620422998</v>
      </c>
      <c r="I10" s="15">
        <v>0.99999999710206999</v>
      </c>
      <c r="J10" s="16">
        <v>0.30361132489078901</v>
      </c>
      <c r="K10" s="15">
        <v>2.0770866237604801</v>
      </c>
      <c r="L10" s="15">
        <v>0.99999970968507301</v>
      </c>
      <c r="M10" s="15">
        <v>0.30329283680378899</v>
      </c>
      <c r="N10" s="14">
        <v>2.07712934566415</v>
      </c>
      <c r="O10" s="15">
        <v>0.99997044258867596</v>
      </c>
      <c r="P10" s="16">
        <v>0.30010710204816199</v>
      </c>
      <c r="Q10" s="14">
        <v>2.0844733406113498</v>
      </c>
      <c r="R10" s="15">
        <v>0.99497848074877004</v>
      </c>
      <c r="S10" s="16">
        <v>0.26840583157338299</v>
      </c>
      <c r="T10" s="14">
        <v>2.1019634823529398</v>
      </c>
      <c r="U10" s="15">
        <v>0.983395013842009</v>
      </c>
      <c r="V10" s="16">
        <v>0.234693332832974</v>
      </c>
      <c r="W10" s="14">
        <v>2.2072135230769199</v>
      </c>
      <c r="X10" s="15">
        <v>0.92166518968427602</v>
      </c>
      <c r="Y10" s="16">
        <v>0.179867248868576</v>
      </c>
      <c r="Z10" s="14">
        <v>2.2885431000000001</v>
      </c>
      <c r="AA10" s="15">
        <v>0.88167682397588898</v>
      </c>
      <c r="AB10" s="16">
        <v>0.16154983893383901</v>
      </c>
      <c r="AC10" s="14">
        <v>2.3698726769230798</v>
      </c>
      <c r="AD10" s="15">
        <v>0.84695366021193397</v>
      </c>
      <c r="AE10" s="16">
        <v>0.14932308837865901</v>
      </c>
      <c r="AF10" s="14">
        <v>2.4751227176470598</v>
      </c>
      <c r="AG10" s="15">
        <v>0.80827170889607902</v>
      </c>
      <c r="AH10" s="16">
        <v>0.138061410100079</v>
      </c>
      <c r="AI10" s="14">
        <v>2.4948425146341502</v>
      </c>
      <c r="AJ10" s="15">
        <v>0.80169000738648699</v>
      </c>
      <c r="AK10" s="16">
        <v>0.136323308081232</v>
      </c>
      <c r="AL10" s="15">
        <v>2.4999568543358501</v>
      </c>
      <c r="AM10" s="15">
        <v>0.800014085038663</v>
      </c>
      <c r="AN10" s="16">
        <v>0.135887607011905</v>
      </c>
      <c r="AO10" s="15">
        <v>2.4999995762395302</v>
      </c>
      <c r="AP10" s="15">
        <v>0.80000013833362005</v>
      </c>
      <c r="AQ10" s="15">
        <v>0.13588399254224001</v>
      </c>
      <c r="AR10" s="14">
        <v>2.4999999957700201</v>
      </c>
      <c r="AS10" s="15">
        <v>0.80000000138084804</v>
      </c>
      <c r="AT10" s="16">
        <v>0.135883957050075</v>
      </c>
      <c r="AU10" s="15">
        <v>2.4999999999577098</v>
      </c>
      <c r="AV10" s="15">
        <v>0.800000000013807</v>
      </c>
      <c r="AW10" s="15">
        <v>0.135883956695798</v>
      </c>
      <c r="AX10" s="14">
        <v>2.5</v>
      </c>
      <c r="AY10" s="15">
        <v>0.8</v>
      </c>
      <c r="AZ10" s="16">
        <v>0.13588395669222</v>
      </c>
    </row>
    <row r="11" spans="1:52" hidden="1" x14ac:dyDescent="0.25">
      <c r="A11" s="1">
        <v>0.47</v>
      </c>
      <c r="B11" s="14">
        <v>2.0744126000000001</v>
      </c>
      <c r="C11" s="15">
        <v>0.99999990000000005</v>
      </c>
      <c r="D11" s="16">
        <v>0.30255334873442802</v>
      </c>
      <c r="E11" s="15">
        <v>2.0744126000425598</v>
      </c>
      <c r="F11" s="15">
        <v>0.99999989997095196</v>
      </c>
      <c r="G11" s="15">
        <v>0.30255331857575801</v>
      </c>
      <c r="H11" s="14">
        <v>2.0744126042567199</v>
      </c>
      <c r="I11" s="15">
        <v>0.99999989709459802</v>
      </c>
      <c r="J11" s="16">
        <v>0.30255035377078499</v>
      </c>
      <c r="K11" s="15">
        <v>2.07441302643943</v>
      </c>
      <c r="L11" s="15">
        <v>0.99999960893639495</v>
      </c>
      <c r="M11" s="15">
        <v>0.30235047337066701</v>
      </c>
      <c r="N11" s="14">
        <v>2.0744560184248102</v>
      </c>
      <c r="O11" s="15">
        <v>0.99997026637574105</v>
      </c>
      <c r="P11" s="16">
        <v>0.29921122448163301</v>
      </c>
      <c r="Q11" s="14">
        <v>2.08184644104804</v>
      </c>
      <c r="R11" s="15">
        <v>0.99496575700492296</v>
      </c>
      <c r="S11" s="16">
        <v>0.26749678796981102</v>
      </c>
      <c r="T11" s="14">
        <v>2.0994471529411798</v>
      </c>
      <c r="U11" s="15">
        <v>0.98335565639421596</v>
      </c>
      <c r="V11" s="16">
        <v>0.23382289555535801</v>
      </c>
      <c r="W11" s="14">
        <v>2.2053625692307701</v>
      </c>
      <c r="X11" s="15">
        <v>0.921542338722801</v>
      </c>
      <c r="Y11" s="16">
        <v>0.17929461966266499</v>
      </c>
      <c r="Z11" s="14">
        <v>2.2872062999999998</v>
      </c>
      <c r="AA11" s="15">
        <v>0.88155233531824095</v>
      </c>
      <c r="AB11" s="16">
        <v>0.16117864308986399</v>
      </c>
      <c r="AC11" s="14">
        <v>2.3690500307692299</v>
      </c>
      <c r="AD11" s="15">
        <v>0.84686114202699703</v>
      </c>
      <c r="AE11" s="16">
        <v>0.14911962832887499</v>
      </c>
      <c r="AF11" s="14">
        <v>2.4749654470588198</v>
      </c>
      <c r="AG11" s="15">
        <v>0.80825130196116801</v>
      </c>
      <c r="AH11" s="16">
        <v>0.13802831276053101</v>
      </c>
      <c r="AI11" s="14">
        <v>2.4948099097560998</v>
      </c>
      <c r="AJ11" s="15">
        <v>0.80168569527628497</v>
      </c>
      <c r="AK11" s="16">
        <v>0.136316662236043</v>
      </c>
      <c r="AL11" s="15">
        <v>2.4999565815751899</v>
      </c>
      <c r="AM11" s="15">
        <v>0.80001404879734095</v>
      </c>
      <c r="AN11" s="16">
        <v>0.135887551879458</v>
      </c>
      <c r="AO11" s="15">
        <v>2.4999995735605798</v>
      </c>
      <c r="AP11" s="15">
        <v>0.80000013797765701</v>
      </c>
      <c r="AQ11" s="15">
        <v>0.13588399200078899</v>
      </c>
      <c r="AR11" s="14">
        <v>2.4999999957432801</v>
      </c>
      <c r="AS11" s="15">
        <v>0.80000000137729499</v>
      </c>
      <c r="AT11" s="16">
        <v>0.13588395704467099</v>
      </c>
      <c r="AU11" s="15">
        <v>2.4999999999574398</v>
      </c>
      <c r="AV11" s="15">
        <v>0.80000000001377103</v>
      </c>
      <c r="AW11" s="15">
        <v>0.13588395669574399</v>
      </c>
      <c r="AX11" s="14">
        <v>2.5</v>
      </c>
      <c r="AY11" s="15">
        <v>0.8</v>
      </c>
      <c r="AZ11" s="16">
        <v>0.13588395669222</v>
      </c>
    </row>
    <row r="12" spans="1:52" hidden="1" x14ac:dyDescent="0.25">
      <c r="A12" s="1">
        <v>0.48</v>
      </c>
      <c r="B12" s="14">
        <v>2.0742712000000001</v>
      </c>
      <c r="C12" s="15">
        <v>0.99999990000000005</v>
      </c>
      <c r="D12" s="16">
        <v>0.30230270504307</v>
      </c>
      <c r="E12" s="15">
        <v>2.0742712000425798</v>
      </c>
      <c r="F12" s="15">
        <v>0.99999989997094596</v>
      </c>
      <c r="G12" s="15">
        <v>0.30230267487879298</v>
      </c>
      <c r="H12" s="14">
        <v>2.0742712042581402</v>
      </c>
      <c r="I12" s="15">
        <v>0.99999989709420301</v>
      </c>
      <c r="J12" s="16">
        <v>0.30229970967922098</v>
      </c>
      <c r="K12" s="15">
        <v>2.0742716265811101</v>
      </c>
      <c r="L12" s="15">
        <v>0.99999960889671102</v>
      </c>
      <c r="M12" s="15">
        <v>0.30209980927716601</v>
      </c>
      <c r="N12" s="14">
        <v>2.0743146328504398</v>
      </c>
      <c r="O12" s="15">
        <v>0.99997026233604203</v>
      </c>
      <c r="P12" s="16">
        <v>0.29896038364327299</v>
      </c>
      <c r="Q12" s="14">
        <v>2.0817075109170302</v>
      </c>
      <c r="R12" s="15">
        <v>0.99496508791992999</v>
      </c>
      <c r="S12" s="16">
        <v>0.26724895807079602</v>
      </c>
      <c r="T12" s="14">
        <v>2.0993140705882398</v>
      </c>
      <c r="U12" s="15">
        <v>0.98335357596789497</v>
      </c>
      <c r="V12" s="16">
        <v>0.233592065367768</v>
      </c>
      <c r="W12" s="14">
        <v>2.2052646769230702</v>
      </c>
      <c r="X12" s="15">
        <v>0.92153583835310204</v>
      </c>
      <c r="Y12" s="16">
        <v>0.17914854419191201</v>
      </c>
      <c r="Z12" s="14">
        <v>2.2871356</v>
      </c>
      <c r="AA12" s="15">
        <v>0.88154575076425201</v>
      </c>
      <c r="AB12" s="16">
        <v>0.16108553072319301</v>
      </c>
      <c r="AC12" s="14">
        <v>2.3690065230769202</v>
      </c>
      <c r="AD12" s="15">
        <v>0.846856250420152</v>
      </c>
      <c r="AE12" s="16">
        <v>0.14906943776631101</v>
      </c>
      <c r="AF12" s="14">
        <v>2.47495712941177</v>
      </c>
      <c r="AG12" s="15">
        <v>0.808250223519142</v>
      </c>
      <c r="AH12" s="16">
        <v>0.13802035355752201</v>
      </c>
      <c r="AI12" s="14">
        <v>2.4948081853658599</v>
      </c>
      <c r="AJ12" s="15">
        <v>0.80168546741367097</v>
      </c>
      <c r="AK12" s="16">
        <v>0.136315072925558</v>
      </c>
      <c r="AL12" s="15">
        <v>2.4999565671495598</v>
      </c>
      <c r="AM12" s="15">
        <v>0.80001404688230005</v>
      </c>
      <c r="AN12" s="16">
        <v>0.13588753871460099</v>
      </c>
      <c r="AO12" s="15">
        <v>2.49999957341889</v>
      </c>
      <c r="AP12" s="15">
        <v>0.80000013795884695</v>
      </c>
      <c r="AQ12" s="15">
        <v>0.13588399187149899</v>
      </c>
      <c r="AR12" s="14">
        <v>2.4999999957418599</v>
      </c>
      <c r="AS12" s="15">
        <v>0.80000000137710703</v>
      </c>
      <c r="AT12" s="16">
        <v>0.13588395704337999</v>
      </c>
      <c r="AU12" s="15">
        <v>2.4999999999574198</v>
      </c>
      <c r="AV12" s="15">
        <v>0.80000000001377003</v>
      </c>
      <c r="AW12" s="15">
        <v>0.135883956695731</v>
      </c>
      <c r="AX12" s="14">
        <v>2.5</v>
      </c>
      <c r="AY12" s="15">
        <v>0.8</v>
      </c>
      <c r="AZ12" s="16">
        <v>0.13588395669222</v>
      </c>
    </row>
    <row r="13" spans="1:52" hidden="1" x14ac:dyDescent="0.25">
      <c r="A13" s="1">
        <v>0.49</v>
      </c>
      <c r="B13" s="14">
        <v>2.0792742</v>
      </c>
      <c r="C13" s="15">
        <v>1</v>
      </c>
      <c r="D13" s="16">
        <v>0.30332389631294498</v>
      </c>
      <c r="E13" s="15">
        <v>2.0792742000420699</v>
      </c>
      <c r="F13" s="15">
        <v>0.99999999997108802</v>
      </c>
      <c r="G13" s="15">
        <v>0.30332036144816799</v>
      </c>
      <c r="H13" s="14">
        <v>2.0792742042081001</v>
      </c>
      <c r="I13" s="15">
        <v>0.99999999710816601</v>
      </c>
      <c r="J13" s="16">
        <v>0.303288547192202</v>
      </c>
      <c r="K13" s="15">
        <v>2.0792746215680902</v>
      </c>
      <c r="L13" s="15">
        <v>0.99999971029574197</v>
      </c>
      <c r="M13" s="15">
        <v>0.30297039440485102</v>
      </c>
      <c r="N13" s="14">
        <v>2.0793171224444</v>
      </c>
      <c r="O13" s="15">
        <v>0.99997050475272997</v>
      </c>
      <c r="P13" s="16">
        <v>0.29978802816551903</v>
      </c>
      <c r="Q13" s="14">
        <v>2.0866231222707401</v>
      </c>
      <c r="R13" s="15">
        <v>0.99498877872160796</v>
      </c>
      <c r="S13" s="16">
        <v>0.268122257353819</v>
      </c>
      <c r="T13" s="14">
        <v>2.1040227764705901</v>
      </c>
      <c r="U13" s="15">
        <v>0.98342704767335198</v>
      </c>
      <c r="V13" s="16">
        <v>0.23445445685785801</v>
      </c>
      <c r="W13" s="14">
        <v>2.2087282923076899</v>
      </c>
      <c r="X13" s="15">
        <v>0.92176550935007895</v>
      </c>
      <c r="Y13" s="16">
        <v>0.17973653445348101</v>
      </c>
      <c r="Z13" s="14">
        <v>2.2896371000000002</v>
      </c>
      <c r="AA13" s="15">
        <v>0.88177859319556495</v>
      </c>
      <c r="AB13" s="16">
        <v>0.16147128798323299</v>
      </c>
      <c r="AC13" s="14">
        <v>2.3705459076922999</v>
      </c>
      <c r="AD13" s="15">
        <v>0.84702936075831103</v>
      </c>
      <c r="AE13" s="16">
        <v>0.149283158228558</v>
      </c>
      <c r="AF13" s="14">
        <v>2.4752514235294099</v>
      </c>
      <c r="AG13" s="15">
        <v>0.80828842230592202</v>
      </c>
      <c r="AH13" s="16">
        <v>0.13805566155788099</v>
      </c>
      <c r="AI13" s="14">
        <v>2.49486919756098</v>
      </c>
      <c r="AJ13" s="15">
        <v>0.80169353959998202</v>
      </c>
      <c r="AK13" s="16">
        <v>0.13632218621431899</v>
      </c>
      <c r="AL13" s="15">
        <v>2.4999570775555999</v>
      </c>
      <c r="AM13" s="15">
        <v>0.80001411472652095</v>
      </c>
      <c r="AN13" s="16">
        <v>0.13588759777731399</v>
      </c>
      <c r="AO13" s="15">
        <v>2.4999995784319098</v>
      </c>
      <c r="AP13" s="15">
        <v>0.80000013862521402</v>
      </c>
      <c r="AQ13" s="15">
        <v>0.135883992451554</v>
      </c>
      <c r="AR13" s="14">
        <v>2.4999999957918999</v>
      </c>
      <c r="AS13" s="15">
        <v>0.80000000138375904</v>
      </c>
      <c r="AT13" s="16">
        <v>0.13588395704917</v>
      </c>
      <c r="AU13" s="15">
        <v>2.4999999999579199</v>
      </c>
      <c r="AV13" s="15">
        <v>0.80000000001383598</v>
      </c>
      <c r="AW13" s="15">
        <v>0.13588395669578901</v>
      </c>
      <c r="AX13" s="14">
        <v>2.5</v>
      </c>
      <c r="AY13" s="15">
        <v>0.8</v>
      </c>
      <c r="AZ13" s="16">
        <v>0.13588395669222</v>
      </c>
    </row>
    <row r="14" spans="1:52" hidden="1" x14ac:dyDescent="0.25">
      <c r="A14" s="1">
        <v>0.5</v>
      </c>
      <c r="B14" s="14">
        <v>2.0788422</v>
      </c>
      <c r="C14" s="15">
        <v>0.99999990000000005</v>
      </c>
      <c r="D14" s="16">
        <v>0.30320150872791501</v>
      </c>
      <c r="E14" s="15">
        <v>2.0788422000421098</v>
      </c>
      <c r="F14" s="15">
        <v>0.99999989997107497</v>
      </c>
      <c r="G14" s="15">
        <v>0.30320147869810898</v>
      </c>
      <c r="H14" s="14">
        <v>2.0788422042124202</v>
      </c>
      <c r="I14" s="15">
        <v>0.99999989710696502</v>
      </c>
      <c r="J14" s="16">
        <v>0.303198526411462</v>
      </c>
      <c r="K14" s="15">
        <v>2.0788426220009599</v>
      </c>
      <c r="L14" s="15">
        <v>0.99999961017547001</v>
      </c>
      <c r="M14" s="15">
        <v>0.30299928266499199</v>
      </c>
      <c r="N14" s="14">
        <v>2.0788851665170398</v>
      </c>
      <c r="O14" s="15">
        <v>0.99997039250932396</v>
      </c>
      <c r="P14" s="16">
        <v>0.29986674229906801</v>
      </c>
      <c r="Q14" s="14">
        <v>2.08619866812227</v>
      </c>
      <c r="R14" s="15">
        <v>0.994986650480295</v>
      </c>
      <c r="S14" s="16">
        <v>0.26819903152492403</v>
      </c>
      <c r="T14" s="14">
        <v>2.1036161882352902</v>
      </c>
      <c r="U14" s="15">
        <v>0.98342063831180004</v>
      </c>
      <c r="V14" s="16">
        <v>0.234521130989679</v>
      </c>
      <c r="W14" s="14">
        <v>2.2084292153846201</v>
      </c>
      <c r="X14" s="15">
        <v>0.92174565330492597</v>
      </c>
      <c r="Y14" s="16">
        <v>0.17977471164912301</v>
      </c>
      <c r="Z14" s="14">
        <v>2.2894211000000002</v>
      </c>
      <c r="AA14" s="15">
        <v>0.88175846432967697</v>
      </c>
      <c r="AB14" s="16">
        <v>0.161494691455144</v>
      </c>
      <c r="AC14" s="14">
        <v>2.3704129846153799</v>
      </c>
      <c r="AD14" s="15">
        <v>0.84701439051199501</v>
      </c>
      <c r="AE14" s="16">
        <v>0.14929530189132501</v>
      </c>
      <c r="AF14" s="14">
        <v>2.4752260117647098</v>
      </c>
      <c r="AG14" s="15">
        <v>0.80828511709472595</v>
      </c>
      <c r="AH14" s="16">
        <v>0.13805747237914801</v>
      </c>
      <c r="AI14" s="14">
        <v>2.4948639292683001</v>
      </c>
      <c r="AJ14" s="15">
        <v>0.801692841066592</v>
      </c>
      <c r="AK14" s="16">
        <v>0.136322542653212</v>
      </c>
      <c r="AL14" s="15">
        <v>2.4999570334829602</v>
      </c>
      <c r="AM14" s="15">
        <v>0.80001410885540303</v>
      </c>
      <c r="AN14" s="16">
        <v>0.13588760071828801</v>
      </c>
      <c r="AO14" s="15">
        <v>2.4999995779990498</v>
      </c>
      <c r="AP14" s="15">
        <v>0.80000013856754804</v>
      </c>
      <c r="AQ14" s="15">
        <v>0.13588399248043601</v>
      </c>
      <c r="AR14" s="14">
        <v>2.4999999957875798</v>
      </c>
      <c r="AS14" s="15">
        <v>0.80000000138318295</v>
      </c>
      <c r="AT14" s="16">
        <v>0.13588395704945799</v>
      </c>
      <c r="AU14" s="15">
        <v>2.4999999999578799</v>
      </c>
      <c r="AV14" s="15">
        <v>0.80000000001382998</v>
      </c>
      <c r="AW14" s="15">
        <v>0.13588395669579201</v>
      </c>
      <c r="AX14" s="14">
        <v>2.5</v>
      </c>
      <c r="AY14" s="15">
        <v>0.8</v>
      </c>
      <c r="AZ14" s="16">
        <v>0.13588395669222</v>
      </c>
    </row>
    <row r="15" spans="1:52" hidden="1" x14ac:dyDescent="0.25">
      <c r="A15" s="1">
        <v>0.51</v>
      </c>
      <c r="B15" s="14">
        <v>2.0755110000000001</v>
      </c>
      <c r="C15" s="15">
        <v>0.99999979999999999</v>
      </c>
      <c r="D15" s="16">
        <v>0.30213226150344202</v>
      </c>
      <c r="E15" s="15">
        <v>2.0755110000424501</v>
      </c>
      <c r="F15" s="15">
        <v>0.99999979997098098</v>
      </c>
      <c r="G15" s="15">
        <v>0.302132240210018</v>
      </c>
      <c r="H15" s="14">
        <v>2.0755110042457399</v>
      </c>
      <c r="I15" s="15">
        <v>0.99999979709767395</v>
      </c>
      <c r="J15" s="16">
        <v>0.30213013940632499</v>
      </c>
      <c r="K15" s="15">
        <v>2.07551142533883</v>
      </c>
      <c r="L15" s="15">
        <v>0.99999950924453296</v>
      </c>
      <c r="M15" s="15">
        <v>0.301966067666886</v>
      </c>
      <c r="N15" s="14">
        <v>2.0755543063660502</v>
      </c>
      <c r="O15" s="15">
        <v>0.99997019774296003</v>
      </c>
      <c r="P15" s="16">
        <v>0.298872130734261</v>
      </c>
      <c r="Q15" s="14">
        <v>2.08292565502183</v>
      </c>
      <c r="R15" s="15">
        <v>0.99497085249429995</v>
      </c>
      <c r="S15" s="16">
        <v>0.267184436739001</v>
      </c>
      <c r="T15" s="14">
        <v>2.1004809411764702</v>
      </c>
      <c r="U15" s="15">
        <v>0.98337171265805001</v>
      </c>
      <c r="V15" s="16">
        <v>0.23354607429761601</v>
      </c>
      <c r="W15" s="14">
        <v>2.2061229999999998</v>
      </c>
      <c r="X15" s="15">
        <v>0.921592751432734</v>
      </c>
      <c r="Y15" s="16">
        <v>0.17913106489654901</v>
      </c>
      <c r="Z15" s="14">
        <v>2.2877554999999998</v>
      </c>
      <c r="AA15" s="15">
        <v>0.88160343390794305</v>
      </c>
      <c r="AB15" s="16">
        <v>0.16107728390307899</v>
      </c>
      <c r="AC15" s="14">
        <v>2.3693879999999998</v>
      </c>
      <c r="AD15" s="15">
        <v>0.84689911745566104</v>
      </c>
      <c r="AE15" s="16">
        <v>0.14906651346093799</v>
      </c>
      <c r="AF15" s="14">
        <v>2.4750300588235299</v>
      </c>
      <c r="AG15" s="15">
        <v>0.80825967729577097</v>
      </c>
      <c r="AH15" s="16">
        <v>0.13802026542708401</v>
      </c>
      <c r="AI15" s="14">
        <v>2.4948233048780502</v>
      </c>
      <c r="AJ15" s="15">
        <v>0.80168746498819099</v>
      </c>
      <c r="AK15" s="16">
        <v>0.136315072144924</v>
      </c>
      <c r="AL15" s="15">
        <v>2.4999566936339499</v>
      </c>
      <c r="AM15" s="15">
        <v>0.80001406367085703</v>
      </c>
      <c r="AN15" s="16">
        <v>0.13588753874580101</v>
      </c>
      <c r="AO15" s="15">
        <v>2.4999995746611798</v>
      </c>
      <c r="AP15" s="15">
        <v>0.80000013812374504</v>
      </c>
      <c r="AQ15" s="15">
        <v>0.135883991871808</v>
      </c>
      <c r="AR15" s="14">
        <v>2.4999999957542598</v>
      </c>
      <c r="AS15" s="15">
        <v>0.80000000137875305</v>
      </c>
      <c r="AT15" s="16">
        <v>0.13588395704338299</v>
      </c>
      <c r="AU15" s="15">
        <v>2.49999999995755</v>
      </c>
      <c r="AV15" s="15">
        <v>0.80000000001378602</v>
      </c>
      <c r="AW15" s="15">
        <v>0.135883956695731</v>
      </c>
      <c r="AX15" s="14">
        <v>2.5</v>
      </c>
      <c r="AY15" s="15">
        <v>0.8</v>
      </c>
      <c r="AZ15" s="16">
        <v>0.13588395669222</v>
      </c>
    </row>
    <row r="16" spans="1:52" hidden="1" x14ac:dyDescent="0.25">
      <c r="A16" s="1">
        <v>0.52</v>
      </c>
      <c r="B16" s="14">
        <v>2.0781101999999998</v>
      </c>
      <c r="C16" s="15">
        <v>0.99999979999999999</v>
      </c>
      <c r="D16" s="16">
        <v>0.30212349573536901</v>
      </c>
      <c r="E16" s="15">
        <v>2.07811020004219</v>
      </c>
      <c r="F16" s="15">
        <v>0.99999979997105404</v>
      </c>
      <c r="G16" s="15">
        <v>0.30212347449449101</v>
      </c>
      <c r="H16" s="14">
        <v>2.0781102042197399</v>
      </c>
      <c r="I16" s="15">
        <v>0.99999979710492903</v>
      </c>
      <c r="J16" s="16">
        <v>0.30212137892343</v>
      </c>
      <c r="K16" s="15">
        <v>2.0781106227344299</v>
      </c>
      <c r="L16" s="15">
        <v>0.99999950997140097</v>
      </c>
      <c r="M16" s="15">
        <v>0.30195764223599503</v>
      </c>
      <c r="N16" s="14">
        <v>2.0781532411956798</v>
      </c>
      <c r="O16" s="15">
        <v>0.99997027173587405</v>
      </c>
      <c r="P16" s="16">
        <v>0.29886773799289001</v>
      </c>
      <c r="Q16" s="14">
        <v>2.0854794541484698</v>
      </c>
      <c r="R16" s="15">
        <v>0.99498310920597899</v>
      </c>
      <c r="S16" s="16">
        <v>0.26721499074811</v>
      </c>
      <c r="T16" s="14">
        <v>2.1029272470588198</v>
      </c>
      <c r="U16" s="15">
        <v>0.98340983370245105</v>
      </c>
      <c r="V16" s="16">
        <v>0.23360248490924099</v>
      </c>
      <c r="W16" s="14">
        <v>2.2079224461538498</v>
      </c>
      <c r="X16" s="15">
        <v>0.92171203716863404</v>
      </c>
      <c r="Y16" s="16">
        <v>0.17919006789497699</v>
      </c>
      <c r="Z16" s="14">
        <v>2.2890551000000001</v>
      </c>
      <c r="AA16" s="15">
        <v>0.88172437945433901</v>
      </c>
      <c r="AB16" s="16">
        <v>0.16112069721460601</v>
      </c>
      <c r="AC16" s="14">
        <v>2.37018775384615</v>
      </c>
      <c r="AD16" s="15">
        <v>0.84698904103495798</v>
      </c>
      <c r="AE16" s="16">
        <v>0.149092960458926</v>
      </c>
      <c r="AF16" s="14">
        <v>2.47518295294118</v>
      </c>
      <c r="AG16" s="15">
        <v>0.80827952078675303</v>
      </c>
      <c r="AH16" s="16">
        <v>0.13802521146027599</v>
      </c>
      <c r="AI16" s="14">
        <v>2.4948550024390301</v>
      </c>
      <c r="AJ16" s="15">
        <v>0.80169165834928002</v>
      </c>
      <c r="AK16" s="16">
        <v>0.136316093465288</v>
      </c>
      <c r="AL16" s="15">
        <v>2.49995695880432</v>
      </c>
      <c r="AM16" s="15">
        <v>0.80001409891480801</v>
      </c>
      <c r="AN16" s="16">
        <v>0.135887547281237</v>
      </c>
      <c r="AO16" s="15">
        <v>2.4999995772655801</v>
      </c>
      <c r="AP16" s="15">
        <v>0.80000013846991103</v>
      </c>
      <c r="AQ16" s="15">
        <v>0.13588399195563899</v>
      </c>
      <c r="AR16" s="14">
        <v>2.4999999957802599</v>
      </c>
      <c r="AS16" s="15">
        <v>0.80000000138220895</v>
      </c>
      <c r="AT16" s="16">
        <v>0.13588395704421999</v>
      </c>
      <c r="AU16" s="15">
        <v>2.4999999999578102</v>
      </c>
      <c r="AV16" s="15">
        <v>0.80000000001381999</v>
      </c>
      <c r="AW16" s="15">
        <v>0.13588395669573999</v>
      </c>
      <c r="AX16" s="14">
        <v>2.5</v>
      </c>
      <c r="AY16" s="15">
        <v>0.8</v>
      </c>
      <c r="AZ16" s="16">
        <v>0.13588395669222</v>
      </c>
    </row>
    <row r="17" spans="1:52" hidden="1" x14ac:dyDescent="0.25">
      <c r="A17" s="1">
        <v>0.53</v>
      </c>
      <c r="B17" s="14">
        <v>2.0835105999999999</v>
      </c>
      <c r="C17" s="15">
        <v>0.99999959999999999</v>
      </c>
      <c r="D17" s="16">
        <v>0.303970760228645</v>
      </c>
      <c r="E17" s="15">
        <v>2.0835106000416501</v>
      </c>
      <c r="F17" s="15">
        <v>0.99999959997120402</v>
      </c>
      <c r="G17" s="15">
        <v>0.30397074529691798</v>
      </c>
      <c r="H17" s="14">
        <v>2.0835106041657299</v>
      </c>
      <c r="I17" s="15">
        <v>0.99999959711992004</v>
      </c>
      <c r="J17" s="16">
        <v>0.30396926944041702</v>
      </c>
      <c r="K17" s="15">
        <v>2.0835110173232101</v>
      </c>
      <c r="L17" s="15">
        <v>0.99999931147323096</v>
      </c>
      <c r="M17" s="15">
        <v>0.30384137931383298</v>
      </c>
      <c r="N17" s="14">
        <v>2.0835530902468902</v>
      </c>
      <c r="O17" s="15">
        <v>0.99997022461725305</v>
      </c>
      <c r="P17" s="16">
        <v>0.30083343949139202</v>
      </c>
      <c r="Q17" s="14">
        <v>2.0907855240174702</v>
      </c>
      <c r="R17" s="15">
        <v>0.99500823853945597</v>
      </c>
      <c r="S17" s="16">
        <v>0.26922581554696401</v>
      </c>
      <c r="T17" s="14">
        <v>2.1080099764705902</v>
      </c>
      <c r="U17" s="15">
        <v>0.98348844946889302</v>
      </c>
      <c r="V17" s="16">
        <v>0.23552437052340899</v>
      </c>
      <c r="W17" s="14">
        <v>2.2116611846153802</v>
      </c>
      <c r="X17" s="15">
        <v>0.921959073896087</v>
      </c>
      <c r="Y17" s="16">
        <v>0.18045387206983499</v>
      </c>
      <c r="Z17" s="14">
        <v>2.2917553000000002</v>
      </c>
      <c r="AA17" s="15">
        <v>0.881975281049587</v>
      </c>
      <c r="AB17" s="16">
        <v>0.16194073587368299</v>
      </c>
      <c r="AC17" s="14">
        <v>2.3718494153846099</v>
      </c>
      <c r="AD17" s="15">
        <v>0.84717585095300996</v>
      </c>
      <c r="AE17" s="16">
        <v>0.14954291065360201</v>
      </c>
      <c r="AF17" s="14">
        <v>2.4755006235294101</v>
      </c>
      <c r="AG17" s="15">
        <v>0.80832080784184301</v>
      </c>
      <c r="AH17" s="16">
        <v>0.138098488787187</v>
      </c>
      <c r="AI17" s="14">
        <v>2.4949208609756099</v>
      </c>
      <c r="AJ17" s="15">
        <v>0.80170038547435196</v>
      </c>
      <c r="AK17" s="16">
        <v>0.136330809707705</v>
      </c>
      <c r="AL17" s="15">
        <v>2.4999575097531102</v>
      </c>
      <c r="AM17" s="15">
        <v>0.80001417226855398</v>
      </c>
      <c r="AN17" s="16">
        <v>0.135887669368605</v>
      </c>
      <c r="AO17" s="15">
        <v>2.4999995826767898</v>
      </c>
      <c r="AP17" s="15">
        <v>0.80000013919039203</v>
      </c>
      <c r="AQ17" s="15">
        <v>0.13588399315465199</v>
      </c>
      <c r="AR17" s="14">
        <v>2.49999999583427</v>
      </c>
      <c r="AS17" s="15">
        <v>0.80000000138939997</v>
      </c>
      <c r="AT17" s="16">
        <v>0.135883957056188</v>
      </c>
      <c r="AU17" s="15">
        <v>2.4999999999583502</v>
      </c>
      <c r="AV17" s="15">
        <v>0.80000000001389204</v>
      </c>
      <c r="AW17" s="15">
        <v>0.13588395669585901</v>
      </c>
      <c r="AX17" s="14">
        <v>2.5</v>
      </c>
      <c r="AY17" s="15">
        <v>0.8</v>
      </c>
      <c r="AZ17" s="16">
        <v>0.13588395669222</v>
      </c>
    </row>
    <row r="18" spans="1:52" hidden="1" x14ac:dyDescent="0.25">
      <c r="A18" s="1">
        <v>0.54</v>
      </c>
      <c r="B18" s="14">
        <v>2.0800046999999999</v>
      </c>
      <c r="C18" s="15">
        <v>0.99999950000000004</v>
      </c>
      <c r="D18" s="16">
        <v>0.30293205363490899</v>
      </c>
      <c r="E18" s="15">
        <v>2.0800047000420001</v>
      </c>
      <c r="F18" s="15">
        <v>0.99999949997110704</v>
      </c>
      <c r="G18" s="15">
        <v>0.30293204023793302</v>
      </c>
      <c r="H18" s="14">
        <v>2.0800047042007899</v>
      </c>
      <c r="I18" s="15">
        <v>0.99999949711020397</v>
      </c>
      <c r="J18" s="16">
        <v>0.302930715633208</v>
      </c>
      <c r="K18" s="15">
        <v>2.0800051208361299</v>
      </c>
      <c r="L18" s="15">
        <v>0.99999921049991902</v>
      </c>
      <c r="M18" s="15">
        <v>0.30281312038754599</v>
      </c>
      <c r="N18" s="14">
        <v>2.0800475479187899</v>
      </c>
      <c r="O18" s="15">
        <v>0.999970025537255</v>
      </c>
      <c r="P18" s="16">
        <v>0.29983211069790699</v>
      </c>
      <c r="Q18" s="14">
        <v>2.08734086244541</v>
      </c>
      <c r="R18" s="15">
        <v>0.99499172239718103</v>
      </c>
      <c r="S18" s="16">
        <v>0.26820202960895001</v>
      </c>
      <c r="T18" s="14">
        <v>2.10471030588235</v>
      </c>
      <c r="U18" s="15">
        <v>0.98343726408598597</v>
      </c>
      <c r="V18" s="16">
        <v>0.234537564438692</v>
      </c>
      <c r="W18" s="14">
        <v>2.2092340230769199</v>
      </c>
      <c r="X18" s="15">
        <v>0.92179866451133796</v>
      </c>
      <c r="Y18" s="16">
        <v>0.17979602797903699</v>
      </c>
      <c r="Z18" s="14">
        <v>2.29000235</v>
      </c>
      <c r="AA18" s="15">
        <v>0.88181235085641096</v>
      </c>
      <c r="AB18" s="16">
        <v>0.16151097889181401</v>
      </c>
      <c r="AC18" s="14">
        <v>2.3707706769230699</v>
      </c>
      <c r="AD18" s="15">
        <v>0.84705451806163901</v>
      </c>
      <c r="AE18" s="16">
        <v>0.149305481149487</v>
      </c>
      <c r="AF18" s="14">
        <v>2.47529439411765</v>
      </c>
      <c r="AG18" s="15">
        <v>0.808293984888106</v>
      </c>
      <c r="AH18" s="16">
        <v>0.138059426683182</v>
      </c>
      <c r="AI18" s="14">
        <v>2.49487810609756</v>
      </c>
      <c r="AJ18" s="15">
        <v>0.80169471545112303</v>
      </c>
      <c r="AK18" s="16">
        <v>0.13632294798424099</v>
      </c>
      <c r="AL18" s="15">
        <v>2.4999571520812101</v>
      </c>
      <c r="AM18" s="15">
        <v>0.80001412460995003</v>
      </c>
      <c r="AN18" s="16">
        <v>0.13588760410954401</v>
      </c>
      <c r="AO18" s="15">
        <v>2.4999995791638701</v>
      </c>
      <c r="AP18" s="15">
        <v>0.80000013872228903</v>
      </c>
      <c r="AQ18" s="15">
        <v>0.135883992513743</v>
      </c>
      <c r="AR18" s="14">
        <v>2.4999999957992101</v>
      </c>
      <c r="AS18" s="15">
        <v>0.80000000138472804</v>
      </c>
      <c r="AT18" s="16">
        <v>0.13588395704979001</v>
      </c>
      <c r="AU18" s="15">
        <v>2.4999999999579998</v>
      </c>
      <c r="AV18" s="15">
        <v>0.80000000001384497</v>
      </c>
      <c r="AW18" s="15">
        <v>0.13588395669579501</v>
      </c>
      <c r="AX18" s="14">
        <v>2.5</v>
      </c>
      <c r="AY18" s="15">
        <v>0.8</v>
      </c>
      <c r="AZ18" s="16">
        <v>0.13588395669222</v>
      </c>
    </row>
    <row r="19" spans="1:52" hidden="1" x14ac:dyDescent="0.25">
      <c r="A19" s="1">
        <v>0.55000000000000004</v>
      </c>
      <c r="B19" s="14">
        <v>2.0854764000000001</v>
      </c>
      <c r="C19" s="15">
        <v>0.99999939999999998</v>
      </c>
      <c r="D19" s="16">
        <v>0.30266231101477697</v>
      </c>
      <c r="E19" s="15">
        <v>2.0854764000414501</v>
      </c>
      <c r="F19" s="15">
        <v>0.99999939997125797</v>
      </c>
      <c r="G19" s="15">
        <v>0.30266229885220902</v>
      </c>
      <c r="H19" s="14">
        <v>2.0854764041460601</v>
      </c>
      <c r="I19" s="15">
        <v>0.99999939712535002</v>
      </c>
      <c r="J19" s="16">
        <v>0.30266109599207103</v>
      </c>
      <c r="K19" s="15">
        <v>2.0854768153534802</v>
      </c>
      <c r="L19" s="15">
        <v>0.99999911201720104</v>
      </c>
      <c r="M19" s="15">
        <v>0.30255238253343297</v>
      </c>
      <c r="N19" s="14">
        <v>2.0855186896959799</v>
      </c>
      <c r="O19" s="15">
        <v>0.99997007999167298</v>
      </c>
      <c r="P19" s="16">
        <v>0.29960986288159103</v>
      </c>
      <c r="Q19" s="14">
        <v>2.0927169868995601</v>
      </c>
      <c r="R19" s="15">
        <v>0.99501721464618198</v>
      </c>
      <c r="S19" s="16">
        <v>0.26806255009688901</v>
      </c>
      <c r="T19" s="14">
        <v>2.1098601411764699</v>
      </c>
      <c r="U19" s="15">
        <v>0.98351681448598705</v>
      </c>
      <c r="V19" s="16">
        <v>0.23446790046786201</v>
      </c>
      <c r="W19" s="14">
        <v>2.2130221230769198</v>
      </c>
      <c r="X19" s="15">
        <v>0.922048691406961</v>
      </c>
      <c r="Y19" s="16">
        <v>0.17980230249725601</v>
      </c>
      <c r="Z19" s="14">
        <v>2.2927382000000001</v>
      </c>
      <c r="AA19" s="15">
        <v>0.88206645632242597</v>
      </c>
      <c r="AB19" s="16">
        <v>0.16152747927842201</v>
      </c>
      <c r="AC19" s="14">
        <v>2.3724542769230701</v>
      </c>
      <c r="AD19" s="15">
        <v>0.84724382839610302</v>
      </c>
      <c r="AE19" s="16">
        <v>0.14932087291868101</v>
      </c>
      <c r="AF19" s="14">
        <v>2.4756162588235302</v>
      </c>
      <c r="AG19" s="15">
        <v>0.80833585360478699</v>
      </c>
      <c r="AH19" s="16">
        <v>0.138063455164703</v>
      </c>
      <c r="AI19" s="14">
        <v>2.4949448341463398</v>
      </c>
      <c r="AJ19" s="15">
        <v>0.80170356658086495</v>
      </c>
      <c r="AK19" s="16">
        <v>0.13632382314936201</v>
      </c>
      <c r="AL19" s="15">
        <v>2.4999577103040198</v>
      </c>
      <c r="AM19" s="15">
        <v>0.80001419900824799</v>
      </c>
      <c r="AN19" s="16">
        <v>0.13588761151720899</v>
      </c>
      <c r="AO19" s="15">
        <v>2.4999995846465302</v>
      </c>
      <c r="AP19" s="15">
        <v>0.80000013945302895</v>
      </c>
      <c r="AQ19" s="15">
        <v>0.13588399258650499</v>
      </c>
      <c r="AR19" s="14">
        <v>2.4999999958539401</v>
      </c>
      <c r="AS19" s="15">
        <v>0.80000000139202199</v>
      </c>
      <c r="AT19" s="16">
        <v>0.13588395705051701</v>
      </c>
      <c r="AU19" s="15">
        <v>2.4999999999585398</v>
      </c>
      <c r="AV19" s="15">
        <v>0.80000000001391902</v>
      </c>
      <c r="AW19" s="15">
        <v>0.135883956695802</v>
      </c>
      <c r="AX19" s="14">
        <v>2.5</v>
      </c>
      <c r="AY19" s="15">
        <v>0.8</v>
      </c>
      <c r="AZ19" s="16">
        <v>0.13588395669222</v>
      </c>
    </row>
    <row r="20" spans="1:52" hidden="1" x14ac:dyDescent="0.25">
      <c r="A20" s="1">
        <v>0.56000000000000005</v>
      </c>
      <c r="B20" s="14">
        <v>2.0944213999999999</v>
      </c>
      <c r="C20" s="15">
        <v>0.99999930000000004</v>
      </c>
      <c r="D20" s="16">
        <v>0.30245926234346698</v>
      </c>
      <c r="E20" s="15">
        <v>2.0944214000405599</v>
      </c>
      <c r="F20" s="15">
        <v>0.99999929997150405</v>
      </c>
      <c r="G20" s="15">
        <v>0.302459251182084</v>
      </c>
      <c r="H20" s="14">
        <v>2.0944214040565998</v>
      </c>
      <c r="I20" s="15">
        <v>0.99999929714985303</v>
      </c>
      <c r="J20" s="16">
        <v>0.302458147090514</v>
      </c>
      <c r="K20" s="15">
        <v>2.09442180639057</v>
      </c>
      <c r="L20" s="15">
        <v>0.99999901447196005</v>
      </c>
      <c r="M20" s="15">
        <v>0.30235699265545601</v>
      </c>
      <c r="N20" s="14">
        <v>2.09446277712712</v>
      </c>
      <c r="O20" s="15">
        <v>0.99997022987892104</v>
      </c>
      <c r="P20" s="16">
        <v>0.29945636752424198</v>
      </c>
      <c r="Q20" s="14">
        <v>2.1015057423580799</v>
      </c>
      <c r="R20" s="15">
        <v>0.99505853369668196</v>
      </c>
      <c r="S20" s="16">
        <v>0.26803620940732398</v>
      </c>
      <c r="T20" s="14">
        <v>2.1182789647058802</v>
      </c>
      <c r="U20" s="15">
        <v>0.98364572439989695</v>
      </c>
      <c r="V20" s="16">
        <v>0.23454019517261801</v>
      </c>
      <c r="W20" s="14">
        <v>2.2192148153846101</v>
      </c>
      <c r="X20" s="15">
        <v>0.92245543635421201</v>
      </c>
      <c r="Y20" s="16">
        <v>0.17992997907008901</v>
      </c>
      <c r="Z20" s="14">
        <v>2.2972106999999999</v>
      </c>
      <c r="AA20" s="15">
        <v>0.88248096637927098</v>
      </c>
      <c r="AB20" s="16">
        <v>0.16162955031368301</v>
      </c>
      <c r="AC20" s="14">
        <v>2.37520658461538</v>
      </c>
      <c r="AD20" s="15">
        <v>0.84755338102913103</v>
      </c>
      <c r="AE20" s="16">
        <v>0.149386718241175</v>
      </c>
      <c r="AF20" s="14">
        <v>2.4761424352941201</v>
      </c>
      <c r="AG20" s="15">
        <v>0.80840449943885395</v>
      </c>
      <c r="AH20" s="16">
        <v>0.138076550435308</v>
      </c>
      <c r="AI20" s="14">
        <v>2.4950539195122001</v>
      </c>
      <c r="AJ20" s="15">
        <v>0.80171808508793696</v>
      </c>
      <c r="AK20" s="16">
        <v>0.13632655638957</v>
      </c>
      <c r="AL20" s="15">
        <v>2.4999586228728798</v>
      </c>
      <c r="AM20" s="15">
        <v>0.80001432105799497</v>
      </c>
      <c r="AN20" s="16">
        <v>0.13588763442256899</v>
      </c>
      <c r="AO20" s="15">
        <v>2.4999995936094299</v>
      </c>
      <c r="AP20" s="15">
        <v>0.80000014065180403</v>
      </c>
      <c r="AQ20" s="15">
        <v>0.13588399281147701</v>
      </c>
      <c r="AR20" s="14">
        <v>2.4999999959434001</v>
      </c>
      <c r="AS20" s="15">
        <v>0.80000000140398797</v>
      </c>
      <c r="AT20" s="16">
        <v>0.13588395705276199</v>
      </c>
      <c r="AU20" s="15">
        <v>2.49999999995944</v>
      </c>
      <c r="AV20" s="15">
        <v>0.80000000001403804</v>
      </c>
      <c r="AW20" s="15">
        <v>0.13588395669582501</v>
      </c>
      <c r="AX20" s="14">
        <v>2.5</v>
      </c>
      <c r="AY20" s="15">
        <v>0.8</v>
      </c>
      <c r="AZ20" s="16">
        <v>0.13588395669222</v>
      </c>
    </row>
    <row r="21" spans="1:52" hidden="1" x14ac:dyDescent="0.25">
      <c r="A21" s="1">
        <v>0.56999999999999995</v>
      </c>
      <c r="B21" s="14">
        <v>2.0766106</v>
      </c>
      <c r="C21" s="15">
        <v>0.99999919999999998</v>
      </c>
      <c r="D21" s="16">
        <v>0.30224415323779802</v>
      </c>
      <c r="E21" s="15">
        <v>2.0766106000423399</v>
      </c>
      <c r="F21" s="15">
        <v>0.99999919997101305</v>
      </c>
      <c r="G21" s="15">
        <v>0.30224414261958199</v>
      </c>
      <c r="H21" s="14">
        <v>2.0766106042347401</v>
      </c>
      <c r="I21" s="15">
        <v>0.99999919710075402</v>
      </c>
      <c r="J21" s="16">
        <v>0.30224309214719802</v>
      </c>
      <c r="K21" s="15">
        <v>2.0766110242370299</v>
      </c>
      <c r="L21" s="15">
        <v>0.999998909553241</v>
      </c>
      <c r="M21" s="15">
        <v>0.30214600509876099</v>
      </c>
      <c r="N21" s="14">
        <v>2.07665379418486</v>
      </c>
      <c r="O21" s="15">
        <v>0.99996962916851795</v>
      </c>
      <c r="P21" s="16">
        <v>0.29924383739486399</v>
      </c>
      <c r="Q21" s="14">
        <v>2.0840060480349298</v>
      </c>
      <c r="R21" s="15">
        <v>0.99497545823601996</v>
      </c>
      <c r="S21" s="16">
        <v>0.26759553907086198</v>
      </c>
      <c r="T21" s="14">
        <v>2.1015158588235301</v>
      </c>
      <c r="U21" s="15">
        <v>0.98338730526060403</v>
      </c>
      <c r="V21" s="16">
        <v>0.233939939343526</v>
      </c>
      <c r="W21" s="14">
        <v>2.2068842615384598</v>
      </c>
      <c r="X21" s="15">
        <v>0.92164287683068302</v>
      </c>
      <c r="Y21" s="16">
        <v>0.17938865767465201</v>
      </c>
      <c r="Z21" s="14">
        <v>2.2883053000000002</v>
      </c>
      <c r="AA21" s="15">
        <v>0.88165436704793199</v>
      </c>
      <c r="AB21" s="16">
        <v>0.16124351237823301</v>
      </c>
      <c r="AC21" s="14">
        <v>2.3697263384615401</v>
      </c>
      <c r="AD21" s="15">
        <v>0.84693701826617296</v>
      </c>
      <c r="AE21" s="16">
        <v>0.14915716517800701</v>
      </c>
      <c r="AF21" s="14">
        <v>2.4750947411764699</v>
      </c>
      <c r="AG21" s="15">
        <v>0.80826804481523196</v>
      </c>
      <c r="AH21" s="16">
        <v>0.13803489511275499</v>
      </c>
      <c r="AI21" s="14">
        <v>2.4948367146341499</v>
      </c>
      <c r="AJ21" s="15">
        <v>0.80168923331665598</v>
      </c>
      <c r="AK21" s="16">
        <v>0.13631800469400601</v>
      </c>
      <c r="AL21" s="15">
        <v>2.49995680581514</v>
      </c>
      <c r="AM21" s="15">
        <v>0.80001407853330797</v>
      </c>
      <c r="AN21" s="16">
        <v>0.135887563062386</v>
      </c>
      <c r="AO21" s="15">
        <v>2.4999995757629798</v>
      </c>
      <c r="AP21" s="15">
        <v>0.80000013826972405</v>
      </c>
      <c r="AQ21" s="15">
        <v>0.135883992110619</v>
      </c>
      <c r="AR21" s="14">
        <v>2.4999999957652599</v>
      </c>
      <c r="AS21" s="15">
        <v>0.80000000138020999</v>
      </c>
      <c r="AT21" s="16">
        <v>0.135883957045766</v>
      </c>
      <c r="AU21" s="15">
        <v>2.4999999999576601</v>
      </c>
      <c r="AV21" s="15">
        <v>0.80000000001380001</v>
      </c>
      <c r="AW21" s="15">
        <v>0.13588395669575501</v>
      </c>
      <c r="AX21" s="14">
        <v>2.5</v>
      </c>
      <c r="AY21" s="15">
        <v>0.8</v>
      </c>
      <c r="AZ21" s="16">
        <v>0.13588395669222</v>
      </c>
    </row>
    <row r="22" spans="1:52" hidden="1" x14ac:dyDescent="0.25">
      <c r="A22" s="1">
        <v>0.57999999999999996</v>
      </c>
      <c r="B22" s="14">
        <v>2.0490065</v>
      </c>
      <c r="C22" s="15">
        <v>0.99999890000000002</v>
      </c>
      <c r="D22" s="16">
        <v>0.30425124234600198</v>
      </c>
      <c r="E22" s="15">
        <v>2.0490065000450999</v>
      </c>
      <c r="F22" s="15">
        <v>0.99999889997022695</v>
      </c>
      <c r="G22" s="15">
        <v>0.30425123304992102</v>
      </c>
      <c r="H22" s="14">
        <v>2.0490065045108299</v>
      </c>
      <c r="I22" s="15">
        <v>0.99999889702211697</v>
      </c>
      <c r="J22" s="16">
        <v>0.30425031316869</v>
      </c>
      <c r="K22" s="15">
        <v>2.04900695189639</v>
      </c>
      <c r="L22" s="15">
        <v>0.99999860167522103</v>
      </c>
      <c r="M22" s="15">
        <v>0.30416369624010098</v>
      </c>
      <c r="N22" s="14">
        <v>2.0490525103550299</v>
      </c>
      <c r="O22" s="15">
        <v>0.99996852721583795</v>
      </c>
      <c r="P22" s="16">
        <v>0.30128785452823098</v>
      </c>
      <c r="Q22" s="14">
        <v>2.05688411572052</v>
      </c>
      <c r="R22" s="15">
        <v>0.99484240848231298</v>
      </c>
      <c r="S22" s="16">
        <v>0.26923961620930997</v>
      </c>
      <c r="T22" s="14">
        <v>2.0755355294117601</v>
      </c>
      <c r="U22" s="15">
        <v>0.98297478271664496</v>
      </c>
      <c r="V22" s="16">
        <v>0.235159297673245</v>
      </c>
      <c r="W22" s="14">
        <v>2.18777373076923</v>
      </c>
      <c r="X22" s="15">
        <v>0.92036355858361996</v>
      </c>
      <c r="Y22" s="16">
        <v>0.17990219174042599</v>
      </c>
      <c r="Z22" s="14">
        <v>2.27450325</v>
      </c>
      <c r="AA22" s="15">
        <v>0.88036433215665599</v>
      </c>
      <c r="AB22" s="16">
        <v>0.16150918493882799</v>
      </c>
      <c r="AC22" s="14">
        <v>2.36123276923077</v>
      </c>
      <c r="AD22" s="15">
        <v>0.84598237974695101</v>
      </c>
      <c r="AE22" s="16">
        <v>0.14926936852507899</v>
      </c>
      <c r="AF22" s="14">
        <v>2.4734709705882398</v>
      </c>
      <c r="AG22" s="15">
        <v>0.808058479654444</v>
      </c>
      <c r="AH22" s="16">
        <v>0.13804534202958199</v>
      </c>
      <c r="AI22" s="14">
        <v>2.4945000792682999</v>
      </c>
      <c r="AJ22" s="15">
        <v>0.801644986767859</v>
      </c>
      <c r="AK22" s="16">
        <v>0.136319768398729</v>
      </c>
      <c r="AL22" s="15">
        <v>2.4999539896449701</v>
      </c>
      <c r="AM22" s="15">
        <v>0.80001370673788297</v>
      </c>
      <c r="AN22" s="16">
        <v>0.13588757695228501</v>
      </c>
      <c r="AO22" s="15">
        <v>2.4999995481036099</v>
      </c>
      <c r="AP22" s="15">
        <v>0.80000013461795605</v>
      </c>
      <c r="AQ22" s="15">
        <v>0.13588399224696901</v>
      </c>
      <c r="AR22" s="14">
        <v>2.4999999954891599</v>
      </c>
      <c r="AS22" s="15">
        <v>0.80000000134375804</v>
      </c>
      <c r="AT22" s="16">
        <v>0.135883957047128</v>
      </c>
      <c r="AU22" s="15">
        <v>2.4999999999549001</v>
      </c>
      <c r="AV22" s="15">
        <v>0.80000000001343596</v>
      </c>
      <c r="AW22" s="15">
        <v>0.135883956695768</v>
      </c>
      <c r="AX22" s="14">
        <v>2.5</v>
      </c>
      <c r="AY22" s="15">
        <v>0.8</v>
      </c>
      <c r="AZ22" s="16">
        <v>0.13588395669222</v>
      </c>
    </row>
    <row r="23" spans="1:52" hidden="1" x14ac:dyDescent="0.25">
      <c r="A23" s="1">
        <v>0.59</v>
      </c>
      <c r="B23" s="14">
        <v>2.0770197000000001</v>
      </c>
      <c r="C23" s="15">
        <v>0.99999899999999997</v>
      </c>
      <c r="D23" s="16">
        <v>0.30302199408893499</v>
      </c>
      <c r="E23" s="15">
        <v>2.0770197000423001</v>
      </c>
      <c r="F23" s="15">
        <v>0.99999899997102504</v>
      </c>
      <c r="G23" s="15">
        <v>0.30302198459868801</v>
      </c>
      <c r="H23" s="14">
        <v>2.0770197042306502</v>
      </c>
      <c r="I23" s="15">
        <v>0.99999899710189999</v>
      </c>
      <c r="J23" s="16">
        <v>0.303021045569557</v>
      </c>
      <c r="K23" s="15">
        <v>2.07702012382711</v>
      </c>
      <c r="L23" s="15">
        <v>0.99999870966793503</v>
      </c>
      <c r="M23" s="15">
        <v>0.30293297543393899</v>
      </c>
      <c r="N23" s="14">
        <v>2.07706285244848</v>
      </c>
      <c r="O23" s="15">
        <v>0.99996944084404205</v>
      </c>
      <c r="P23" s="16">
        <v>0.30007971136338601</v>
      </c>
      <c r="Q23" s="14">
        <v>2.0844080021834102</v>
      </c>
      <c r="R23" s="15">
        <v>0.99497719237846804</v>
      </c>
      <c r="S23" s="16">
        <v>0.26843127262090599</v>
      </c>
      <c r="T23" s="14">
        <v>2.1019008941176498</v>
      </c>
      <c r="U23" s="15">
        <v>0.98339312185587702</v>
      </c>
      <c r="V23" s="16">
        <v>0.23471875022809099</v>
      </c>
      <c r="W23" s="14">
        <v>2.2071674846153799</v>
      </c>
      <c r="X23" s="15">
        <v>0.92166152998003903</v>
      </c>
      <c r="Y23" s="16">
        <v>0.17988335065768701</v>
      </c>
      <c r="Z23" s="14">
        <v>2.2885098500000001</v>
      </c>
      <c r="AA23" s="15">
        <v>0.88167332146560595</v>
      </c>
      <c r="AB23" s="16">
        <v>0.161560038149101</v>
      </c>
      <c r="AC23" s="14">
        <v>2.36985221538461</v>
      </c>
      <c r="AD23" s="15">
        <v>0.84695112475985501</v>
      </c>
      <c r="AE23" s="16">
        <v>0.14932854686185601</v>
      </c>
      <c r="AF23" s="14">
        <v>2.4751188058823499</v>
      </c>
      <c r="AG23" s="15">
        <v>0.80827115979845099</v>
      </c>
      <c r="AH23" s="16">
        <v>0.13806226487110701</v>
      </c>
      <c r="AI23" s="14">
        <v>2.49484170365854</v>
      </c>
      <c r="AJ23" s="15">
        <v>0.80168989163849702</v>
      </c>
      <c r="AK23" s="16">
        <v>0.13632347824645999</v>
      </c>
      <c r="AL23" s="15">
        <v>2.4999568475515201</v>
      </c>
      <c r="AM23" s="15">
        <v>0.80001408406642704</v>
      </c>
      <c r="AN23" s="16">
        <v>0.135887608420275</v>
      </c>
      <c r="AO23" s="15">
        <v>2.4999995761728999</v>
      </c>
      <c r="AP23" s="15">
        <v>0.80000013832407002</v>
      </c>
      <c r="AQ23" s="15">
        <v>0.135883992556072</v>
      </c>
      <c r="AR23" s="14">
        <v>2.4999999957693499</v>
      </c>
      <c r="AS23" s="15">
        <v>0.800000001380752</v>
      </c>
      <c r="AT23" s="16">
        <v>0.135883957050213</v>
      </c>
      <c r="AU23" s="15">
        <v>2.4999999999577001</v>
      </c>
      <c r="AV23" s="15">
        <v>0.800000000013806</v>
      </c>
      <c r="AW23" s="15">
        <v>0.135883956695799</v>
      </c>
      <c r="AX23" s="14">
        <v>2.5</v>
      </c>
      <c r="AY23" s="15">
        <v>0.8</v>
      </c>
      <c r="AZ23" s="16">
        <v>0.13588395669222</v>
      </c>
    </row>
    <row r="24" spans="1:52" hidden="1" x14ac:dyDescent="0.25">
      <c r="A24" s="1">
        <v>0.6</v>
      </c>
      <c r="B24" s="14">
        <v>2.1451096999999999</v>
      </c>
      <c r="C24" s="15">
        <v>0.99999859999999996</v>
      </c>
      <c r="D24" s="16">
        <v>0.30102837171949298</v>
      </c>
      <c r="E24" s="15">
        <v>2.1451097000354902</v>
      </c>
      <c r="F24" s="15">
        <v>0.99999859997283502</v>
      </c>
      <c r="G24" s="15">
        <v>0.30102836420526602</v>
      </c>
      <c r="H24" s="14">
        <v>2.1451097035496098</v>
      </c>
      <c r="I24" s="15">
        <v>0.99999859728296703</v>
      </c>
      <c r="J24" s="16">
        <v>0.30102762050057102</v>
      </c>
      <c r="K24" s="15">
        <v>2.14511005560079</v>
      </c>
      <c r="L24" s="15">
        <v>0.99999832780734998</v>
      </c>
      <c r="M24" s="15">
        <v>0.30095643419602103</v>
      </c>
      <c r="N24" s="14">
        <v>2.14514590590696</v>
      </c>
      <c r="O24" s="15">
        <v>0.99997088739264395</v>
      </c>
      <c r="P24" s="16">
        <v>0.29829173378935903</v>
      </c>
      <c r="Q24" s="14">
        <v>2.1513086572052398</v>
      </c>
      <c r="R24" s="15">
        <v>0.99528314888963598</v>
      </c>
      <c r="S24" s="16">
        <v>0.26758829896018499</v>
      </c>
      <c r="T24" s="14">
        <v>2.1659856</v>
      </c>
      <c r="U24" s="15">
        <v>0.984349047636777</v>
      </c>
      <c r="V24" s="16">
        <v>0.23466223693136501</v>
      </c>
      <c r="W24" s="14">
        <v>2.2543067153846201</v>
      </c>
      <c r="X24" s="15">
        <v>0.92471318416827597</v>
      </c>
      <c r="Y24" s="16">
        <v>0.18046824724463301</v>
      </c>
      <c r="Z24" s="14">
        <v>2.3225548499999999</v>
      </c>
      <c r="AA24" s="15">
        <v>0.88480791171217499</v>
      </c>
      <c r="AB24" s="16">
        <v>0.162091370207919</v>
      </c>
      <c r="AC24" s="14">
        <v>2.3908029846153802</v>
      </c>
      <c r="AD24" s="15">
        <v>0.84930844934825001</v>
      </c>
      <c r="AE24" s="16">
        <v>0.149698874679799</v>
      </c>
      <c r="AF24" s="14">
        <v>2.4791240999999999</v>
      </c>
      <c r="AG24" s="15">
        <v>0.80879808340611103</v>
      </c>
      <c r="AH24" s="16">
        <v>0.138141866862102</v>
      </c>
      <c r="AI24" s="14">
        <v>2.4956720695121999</v>
      </c>
      <c r="AJ24" s="15">
        <v>0.80180148769416204</v>
      </c>
      <c r="AK24" s="16">
        <v>0.13634031314290901</v>
      </c>
      <c r="AL24" s="15">
        <v>2.4999637940930399</v>
      </c>
      <c r="AM24" s="15">
        <v>0.80001502252515999</v>
      </c>
      <c r="AN24" s="16">
        <v>0.13588774997761899</v>
      </c>
      <c r="AO24" s="15">
        <v>2.4999996443992099</v>
      </c>
      <c r="AP24" s="15">
        <v>0.80000014754165605</v>
      </c>
      <c r="AQ24" s="15">
        <v>0.13588399394645401</v>
      </c>
      <c r="AR24" s="14">
        <v>2.4999999964503901</v>
      </c>
      <c r="AS24" s="15">
        <v>0.80000000147276296</v>
      </c>
      <c r="AT24" s="16">
        <v>0.13588395706409201</v>
      </c>
      <c r="AU24" s="15">
        <v>2.4999999999645102</v>
      </c>
      <c r="AV24" s="15">
        <v>0.80000000001472604</v>
      </c>
      <c r="AW24" s="15">
        <v>0.135883956695938</v>
      </c>
      <c r="AX24" s="14">
        <v>2.5</v>
      </c>
      <c r="AY24" s="15">
        <v>0.8</v>
      </c>
      <c r="AZ24" s="16">
        <v>0.13588395669222</v>
      </c>
    </row>
    <row r="25" spans="1:52" hidden="1" x14ac:dyDescent="0.25">
      <c r="A25" s="1">
        <v>0.61</v>
      </c>
      <c r="B25" s="14">
        <v>2.1453316</v>
      </c>
      <c r="C25" s="15">
        <v>0.99999859999999996</v>
      </c>
      <c r="D25" s="16">
        <v>0.30045790350574297</v>
      </c>
      <c r="E25" s="15">
        <v>2.1453316000354699</v>
      </c>
      <c r="F25" s="15">
        <v>0.99999859997284002</v>
      </c>
      <c r="G25" s="15">
        <v>0.30045789599237199</v>
      </c>
      <c r="H25" s="14">
        <v>2.1453316035473899</v>
      </c>
      <c r="I25" s="15">
        <v>0.99999859728353002</v>
      </c>
      <c r="J25" s="16">
        <v>0.300457152450683</v>
      </c>
      <c r="K25" s="15">
        <v>2.1453319553784498</v>
      </c>
      <c r="L25" s="15">
        <v>0.99999832786365594</v>
      </c>
      <c r="M25" s="15">
        <v>0.30038598110936399</v>
      </c>
      <c r="N25" s="14">
        <v>2.1453677832687199</v>
      </c>
      <c r="O25" s="15">
        <v>0.99997089312440002</v>
      </c>
      <c r="P25" s="16">
        <v>0.29772169781945901</v>
      </c>
      <c r="Q25" s="14">
        <v>2.1515266812227098</v>
      </c>
      <c r="R25" s="15">
        <v>0.99528410132077305</v>
      </c>
      <c r="S25" s="16">
        <v>0.26703166098516901</v>
      </c>
      <c r="T25" s="14">
        <v>2.1661944470588201</v>
      </c>
      <c r="U25" s="15">
        <v>0.98435203159885198</v>
      </c>
      <c r="V25" s="16">
        <v>0.23414753339032501</v>
      </c>
      <c r="W25" s="14">
        <v>2.25446033846154</v>
      </c>
      <c r="X25" s="15">
        <v>0.9247228959853</v>
      </c>
      <c r="Y25" s="16">
        <v>0.18014177880555499</v>
      </c>
      <c r="Z25" s="14">
        <v>2.3226657999999998</v>
      </c>
      <c r="AA25" s="15">
        <v>0.88481801700585605</v>
      </c>
      <c r="AB25" s="16">
        <v>0.16188263093498501</v>
      </c>
      <c r="AC25" s="14">
        <v>2.39087126153846</v>
      </c>
      <c r="AD25" s="15">
        <v>0.849316135648709</v>
      </c>
      <c r="AE25" s="16">
        <v>0.14958653158371901</v>
      </c>
      <c r="AF25" s="14">
        <v>2.4791371529411799</v>
      </c>
      <c r="AG25" s="15">
        <v>0.80879982363542902</v>
      </c>
      <c r="AH25" s="16">
        <v>0.138124290095931</v>
      </c>
      <c r="AI25" s="14">
        <v>2.4956747756097601</v>
      </c>
      <c r="AJ25" s="15">
        <v>0.80180185706372897</v>
      </c>
      <c r="AK25" s="16">
        <v>0.13633681936879899</v>
      </c>
      <c r="AL25" s="15">
        <v>2.4999638167312801</v>
      </c>
      <c r="AM25" s="15">
        <v>0.80001502563308602</v>
      </c>
      <c r="AN25" s="16">
        <v>0.135887721075444</v>
      </c>
      <c r="AO25" s="15">
        <v>2.49999964462156</v>
      </c>
      <c r="AP25" s="15">
        <v>0.80000014757218196</v>
      </c>
      <c r="AQ25" s="15">
        <v>0.135883993662615</v>
      </c>
      <c r="AR25" s="14">
        <v>2.4999999964526101</v>
      </c>
      <c r="AS25" s="15">
        <v>0.80000000147306805</v>
      </c>
      <c r="AT25" s="16">
        <v>0.135883957061259</v>
      </c>
      <c r="AU25" s="15">
        <v>2.4999999999645302</v>
      </c>
      <c r="AV25" s="15">
        <v>0.80000000001472904</v>
      </c>
      <c r="AW25" s="15">
        <v>0.13588395669591</v>
      </c>
      <c r="AX25" s="14">
        <v>2.5</v>
      </c>
      <c r="AY25" s="15">
        <v>0.8</v>
      </c>
      <c r="AZ25" s="16">
        <v>0.13588395669222</v>
      </c>
    </row>
    <row r="26" spans="1:52" hidden="1" x14ac:dyDescent="0.25">
      <c r="A26" s="1">
        <v>0.62</v>
      </c>
      <c r="B26" s="14">
        <v>2.0678619999999999</v>
      </c>
      <c r="C26" s="15">
        <v>0.99999819999999995</v>
      </c>
      <c r="D26" s="16">
        <v>0.30144206003177698</v>
      </c>
      <c r="E26" s="15">
        <v>2.0678620000432102</v>
      </c>
      <c r="F26" s="15">
        <v>0.999998199970768</v>
      </c>
      <c r="G26" s="15">
        <v>0.30144205290466197</v>
      </c>
      <c r="H26" s="14">
        <v>2.0678620043222402</v>
      </c>
      <c r="I26" s="15">
        <v>0.99999819707618498</v>
      </c>
      <c r="J26" s="16">
        <v>0.30144134744060802</v>
      </c>
      <c r="K26" s="15">
        <v>2.0678624330031399</v>
      </c>
      <c r="L26" s="15">
        <v>0.99999790709189595</v>
      </c>
      <c r="M26" s="15">
        <v>0.301373346992798</v>
      </c>
      <c r="N26" s="14">
        <v>2.067906086717</v>
      </c>
      <c r="O26" s="15">
        <v>0.99996837861233201</v>
      </c>
      <c r="P26" s="16">
        <v>0.29866227087054997</v>
      </c>
      <c r="Q26" s="14">
        <v>2.07541026200873</v>
      </c>
      <c r="R26" s="15">
        <v>0.99493296414653798</v>
      </c>
      <c r="S26" s="16">
        <v>0.26695963419732299</v>
      </c>
      <c r="T26" s="14">
        <v>2.0932818823529402</v>
      </c>
      <c r="U26" s="15">
        <v>0.98325732079807004</v>
      </c>
      <c r="V26" s="16">
        <v>0.23325922445583</v>
      </c>
      <c r="W26" s="14">
        <v>2.2008275384615401</v>
      </c>
      <c r="X26" s="15">
        <v>0.921239500892296</v>
      </c>
      <c r="Y26" s="16">
        <v>0.178883081019657</v>
      </c>
      <c r="Z26" s="14">
        <v>2.2839309999999999</v>
      </c>
      <c r="AA26" s="15">
        <v>0.88124630694112505</v>
      </c>
      <c r="AB26" s="16">
        <v>0.16090264013688901</v>
      </c>
      <c r="AC26" s="14">
        <v>2.3670344615384602</v>
      </c>
      <c r="AD26" s="15">
        <v>0.84663415601033198</v>
      </c>
      <c r="AE26" s="16">
        <v>0.148963663230055</v>
      </c>
      <c r="AF26" s="14">
        <v>2.4745801176470601</v>
      </c>
      <c r="AG26" s="15">
        <v>0.80820133603689503</v>
      </c>
      <c r="AH26" s="16">
        <v>0.13800179852868599</v>
      </c>
      <c r="AI26" s="14">
        <v>2.4947300243902499</v>
      </c>
      <c r="AJ26" s="15">
        <v>0.80167514066690004</v>
      </c>
      <c r="AK26" s="16">
        <v>0.13631128787619801</v>
      </c>
      <c r="AL26" s="15">
        <v>2.4999559132829998</v>
      </c>
      <c r="AM26" s="15">
        <v>0.8000139600981</v>
      </c>
      <c r="AN26" s="16">
        <v>0.13588750718248399</v>
      </c>
      <c r="AO26" s="15">
        <v>2.49999956699686</v>
      </c>
      <c r="AP26" s="15">
        <v>0.80000013710645401</v>
      </c>
      <c r="AQ26" s="15">
        <v>0.13588399156181299</v>
      </c>
      <c r="AR26" s="14">
        <v>2.4999999956777601</v>
      </c>
      <c r="AS26" s="15">
        <v>0.80000000136859795</v>
      </c>
      <c r="AT26" s="16">
        <v>0.13588395704028899</v>
      </c>
      <c r="AU26" s="15">
        <v>2.4999999999567799</v>
      </c>
      <c r="AV26" s="15">
        <v>0.80000000001368399</v>
      </c>
      <c r="AW26" s="15">
        <v>0.1358839566957</v>
      </c>
      <c r="AX26" s="14">
        <v>2.5</v>
      </c>
      <c r="AY26" s="15">
        <v>0.8</v>
      </c>
      <c r="AZ26" s="16">
        <v>0.13588395669222</v>
      </c>
    </row>
    <row r="27" spans="1:52" hidden="1" x14ac:dyDescent="0.25">
      <c r="A27" s="1">
        <v>0.63</v>
      </c>
      <c r="B27" s="14">
        <v>2.0130701000000002</v>
      </c>
      <c r="C27" s="15">
        <v>0.99999760000000004</v>
      </c>
      <c r="D27" s="16">
        <v>0.30442517708253902</v>
      </c>
      <c r="E27" s="15">
        <v>2.0130701000486901</v>
      </c>
      <c r="F27" s="15">
        <v>0.99999759996915405</v>
      </c>
      <c r="G27" s="15">
        <v>0.30442517057374702</v>
      </c>
      <c r="H27" s="14">
        <v>2.0130701048702702</v>
      </c>
      <c r="I27" s="15">
        <v>0.999997596914866</v>
      </c>
      <c r="J27" s="16">
        <v>0.30442452628929001</v>
      </c>
      <c r="K27" s="15">
        <v>2.0130705879047301</v>
      </c>
      <c r="L27" s="15">
        <v>0.99999729093106504</v>
      </c>
      <c r="M27" s="15">
        <v>0.30436194479308598</v>
      </c>
      <c r="N27" s="14">
        <v>2.0131197765864099</v>
      </c>
      <c r="O27" s="15">
        <v>0.999966133511487</v>
      </c>
      <c r="P27" s="16">
        <v>0.30165422148276899</v>
      </c>
      <c r="Q27" s="14">
        <v>2.02157542576419</v>
      </c>
      <c r="R27" s="15">
        <v>0.99466035421184495</v>
      </c>
      <c r="S27" s="16">
        <v>0.26916071335692898</v>
      </c>
      <c r="T27" s="14">
        <v>2.0417130352941202</v>
      </c>
      <c r="U27" s="15">
        <v>0.98241427293119898</v>
      </c>
      <c r="V27" s="16">
        <v>0.23468520945535501</v>
      </c>
      <c r="W27" s="14">
        <v>2.16289468461538</v>
      </c>
      <c r="X27" s="15">
        <v>0.91866081195695404</v>
      </c>
      <c r="Y27" s="16">
        <v>0.17926929789541801</v>
      </c>
      <c r="Z27" s="14">
        <v>2.2565350500000001</v>
      </c>
      <c r="AA27" s="15">
        <v>0.87866870725438295</v>
      </c>
      <c r="AB27" s="16">
        <v>0.16102520358824499</v>
      </c>
      <c r="AC27" s="14">
        <v>2.3501754153846099</v>
      </c>
      <c r="AD27" s="15">
        <v>0.84474097166703299</v>
      </c>
      <c r="AE27" s="16">
        <v>0.14896774944784599</v>
      </c>
      <c r="AF27" s="14">
        <v>2.47135706470588</v>
      </c>
      <c r="AG27" s="15">
        <v>0.80778915354764502</v>
      </c>
      <c r="AH27" s="16">
        <v>0.137987878996678</v>
      </c>
      <c r="AI27" s="14">
        <v>2.4940618304878099</v>
      </c>
      <c r="AJ27" s="15">
        <v>0.80158823559963299</v>
      </c>
      <c r="AK27" s="16">
        <v>0.13630787335986799</v>
      </c>
      <c r="AL27" s="15">
        <v>2.4999503234135898</v>
      </c>
      <c r="AM27" s="15">
        <v>0.80001323010966596</v>
      </c>
      <c r="AN27" s="16">
        <v>0.13588747748334801</v>
      </c>
      <c r="AO27" s="15">
        <v>2.49999951209527</v>
      </c>
      <c r="AP27" s="15">
        <v>0.80000012993654201</v>
      </c>
      <c r="AQ27" s="15">
        <v>0.13588399127002601</v>
      </c>
      <c r="AR27" s="14">
        <v>2.49999999512973</v>
      </c>
      <c r="AS27" s="15">
        <v>0.80000000129702797</v>
      </c>
      <c r="AT27" s="16">
        <v>0.13588395703737599</v>
      </c>
      <c r="AU27" s="15">
        <v>2.4999999999512998</v>
      </c>
      <c r="AV27" s="15">
        <v>0.800000000012968</v>
      </c>
      <c r="AW27" s="15">
        <v>0.13588395669567099</v>
      </c>
      <c r="AX27" s="14">
        <v>2.5</v>
      </c>
      <c r="AY27" s="15">
        <v>0.8</v>
      </c>
      <c r="AZ27" s="16">
        <v>0.13588395669222</v>
      </c>
    </row>
    <row r="28" spans="1:52" hidden="1" x14ac:dyDescent="0.25">
      <c r="A28" s="1">
        <v>0.64</v>
      </c>
      <c r="B28" s="14">
        <v>2.0478844999999999</v>
      </c>
      <c r="C28" s="15">
        <v>0.99999760000000004</v>
      </c>
      <c r="D28" s="16">
        <v>0.304602564177816</v>
      </c>
      <c r="E28" s="15">
        <v>2.0478845000452099</v>
      </c>
      <c r="F28" s="15">
        <v>0.999997599970193</v>
      </c>
      <c r="G28" s="15">
        <v>0.30460255788841201</v>
      </c>
      <c r="H28" s="14">
        <v>2.0478845045220599</v>
      </c>
      <c r="I28" s="15">
        <v>0.99999759701887303</v>
      </c>
      <c r="J28" s="16">
        <v>0.30460193531466101</v>
      </c>
      <c r="K28" s="15">
        <v>2.04788495302064</v>
      </c>
      <c r="L28" s="15">
        <v>0.99999730135017895</v>
      </c>
      <c r="M28" s="15">
        <v>0.30454140225759802</v>
      </c>
      <c r="N28" s="14">
        <v>2.0479306248214701</v>
      </c>
      <c r="O28" s="15">
        <v>0.99996719412798996</v>
      </c>
      <c r="P28" s="16">
        <v>0.30189074304049501</v>
      </c>
      <c r="Q28" s="14">
        <v>2.0557817139738002</v>
      </c>
      <c r="R28" s="15">
        <v>0.99483563606009195</v>
      </c>
      <c r="S28" s="16">
        <v>0.26988208771611899</v>
      </c>
      <c r="T28" s="14">
        <v>2.0744795294117702</v>
      </c>
      <c r="U28" s="15">
        <v>0.98295652385655197</v>
      </c>
      <c r="V28" s="16">
        <v>0.235745220356467</v>
      </c>
      <c r="W28" s="14">
        <v>2.1869969615384601</v>
      </c>
      <c r="X28" s="15">
        <v>0.92031026920640202</v>
      </c>
      <c r="Y28" s="16">
        <v>0.18026369197015599</v>
      </c>
      <c r="Z28" s="14">
        <v>2.2739422500000002</v>
      </c>
      <c r="AA28" s="15">
        <v>0.880311154582053</v>
      </c>
      <c r="AB28" s="16">
        <v>0.161739189145436</v>
      </c>
      <c r="AC28" s="14">
        <v>2.3608875384615402</v>
      </c>
      <c r="AD28" s="15">
        <v>0.84594330171292098</v>
      </c>
      <c r="AE28" s="16">
        <v>0.149393831414003</v>
      </c>
      <c r="AF28" s="14">
        <v>2.4734049705882399</v>
      </c>
      <c r="AG28" s="15">
        <v>0.80804995950743896</v>
      </c>
      <c r="AH28" s="16">
        <v>0.13806531905268299</v>
      </c>
      <c r="AI28" s="14">
        <v>2.4944863963414701</v>
      </c>
      <c r="AJ28" s="15">
        <v>0.80164318984589</v>
      </c>
      <c r="AK28" s="16">
        <v>0.136323770192748</v>
      </c>
      <c r="AL28" s="15">
        <v>2.4999538751785302</v>
      </c>
      <c r="AM28" s="15">
        <v>0.80001369164288505</v>
      </c>
      <c r="AN28" s="16">
        <v>0.1358876101298</v>
      </c>
      <c r="AO28" s="15">
        <v>2.4999995469793701</v>
      </c>
      <c r="AP28" s="15">
        <v>0.80000013446969298</v>
      </c>
      <c r="AQ28" s="15">
        <v>0.13588399257280201</v>
      </c>
      <c r="AR28" s="14">
        <v>2.4999999954779399</v>
      </c>
      <c r="AS28" s="15">
        <v>0.800000001342279</v>
      </c>
      <c r="AT28" s="16">
        <v>0.135883957050381</v>
      </c>
      <c r="AU28" s="15">
        <v>2.4999999999547899</v>
      </c>
      <c r="AV28" s="15">
        <v>0.80000000001342098</v>
      </c>
      <c r="AW28" s="15">
        <v>0.135883956695801</v>
      </c>
      <c r="AX28" s="14">
        <v>2.5</v>
      </c>
      <c r="AY28" s="15">
        <v>0.8</v>
      </c>
      <c r="AZ28" s="16">
        <v>0.13588395669222</v>
      </c>
    </row>
    <row r="29" spans="1:52" hidden="1" x14ac:dyDescent="0.25">
      <c r="A29" s="1">
        <v>0.65</v>
      </c>
      <c r="B29" s="14">
        <v>2.1078855999999999</v>
      </c>
      <c r="C29" s="15">
        <v>0.99999729999999998</v>
      </c>
      <c r="D29" s="16">
        <v>0.30200575526810702</v>
      </c>
      <c r="E29" s="15">
        <v>2.1078856000392099</v>
      </c>
      <c r="F29" s="15">
        <v>0.99999729997186804</v>
      </c>
      <c r="G29" s="15">
        <v>0.30200574967341898</v>
      </c>
      <c r="H29" s="14">
        <v>2.1078856039219298</v>
      </c>
      <c r="I29" s="15">
        <v>0.99999729718617503</v>
      </c>
      <c r="J29" s="16">
        <v>0.30200519584083502</v>
      </c>
      <c r="K29" s="15">
        <v>2.1078859928994098</v>
      </c>
      <c r="L29" s="15">
        <v>0.99999701811076802</v>
      </c>
      <c r="M29" s="15">
        <v>0.30195109675572501</v>
      </c>
      <c r="N29" s="14">
        <v>2.1079256035094902</v>
      </c>
      <c r="O29" s="15">
        <v>0.99996860029974299</v>
      </c>
      <c r="P29" s="16">
        <v>0.29943572865731</v>
      </c>
      <c r="Q29" s="14">
        <v>2.1147347598253301</v>
      </c>
      <c r="R29" s="15">
        <v>0.99511796458377499</v>
      </c>
      <c r="S29" s="16">
        <v>0.26829886316906598</v>
      </c>
      <c r="T29" s="14">
        <v>2.1309511529411802</v>
      </c>
      <c r="U29" s="15">
        <v>0.98383530798880303</v>
      </c>
      <c r="V29" s="16">
        <v>0.23493322670355801</v>
      </c>
      <c r="W29" s="14">
        <v>2.2285361846153799</v>
      </c>
      <c r="X29" s="15">
        <v>0.92306181004766397</v>
      </c>
      <c r="Y29" s="16">
        <v>0.18030386477635299</v>
      </c>
      <c r="Z29" s="14">
        <v>2.3039428000000002</v>
      </c>
      <c r="AA29" s="15">
        <v>0.88310195867368002</v>
      </c>
      <c r="AB29" s="16">
        <v>0.16189998710006701</v>
      </c>
      <c r="AC29" s="14">
        <v>2.3793494153846102</v>
      </c>
      <c r="AD29" s="15">
        <v>0.848019000770874</v>
      </c>
      <c r="AE29" s="16">
        <v>0.14954930506271399</v>
      </c>
      <c r="AF29" s="14">
        <v>2.4769344470588202</v>
      </c>
      <c r="AG29" s="15">
        <v>0.80850820828569303</v>
      </c>
      <c r="AH29" s="16">
        <v>0.13810643122612101</v>
      </c>
      <c r="AI29" s="14">
        <v>2.4952181170731702</v>
      </c>
      <c r="AJ29" s="15">
        <v>0.80174003565307805</v>
      </c>
      <c r="AK29" s="16">
        <v>0.136332705055556</v>
      </c>
      <c r="AL29" s="15">
        <v>2.4999599964905102</v>
      </c>
      <c r="AM29" s="15">
        <v>0.80001450562012599</v>
      </c>
      <c r="AN29" s="16">
        <v>0.135887685761344</v>
      </c>
      <c r="AO29" s="15">
        <v>2.4999996071005901</v>
      </c>
      <c r="AP29" s="15">
        <v>0.80000014246457996</v>
      </c>
      <c r="AQ29" s="15">
        <v>0.135883993315699</v>
      </c>
      <c r="AR29" s="14">
        <v>2.4999999960780701</v>
      </c>
      <c r="AS29" s="15">
        <v>0.80000000142208305</v>
      </c>
      <c r="AT29" s="16">
        <v>0.13588395705779599</v>
      </c>
      <c r="AU29" s="15">
        <v>2.49999999996079</v>
      </c>
      <c r="AV29" s="15">
        <v>0.800000000014219</v>
      </c>
      <c r="AW29" s="15">
        <v>0.135883956695875</v>
      </c>
      <c r="AX29" s="14">
        <v>2.5</v>
      </c>
      <c r="AY29" s="15">
        <v>0.8</v>
      </c>
      <c r="AZ29" s="16">
        <v>0.13588395669222</v>
      </c>
    </row>
    <row r="30" spans="1:52" hidden="1" x14ac:dyDescent="0.25">
      <c r="A30" s="1">
        <v>0.66</v>
      </c>
      <c r="B30" s="14">
        <v>2.1379454</v>
      </c>
      <c r="C30" s="15">
        <v>0.99999689999999997</v>
      </c>
      <c r="D30" s="16">
        <v>0.30184232170575998</v>
      </c>
      <c r="E30" s="15">
        <v>2.1379454000362101</v>
      </c>
      <c r="F30" s="15">
        <v>0.99999689997265295</v>
      </c>
      <c r="G30" s="15">
        <v>0.301842316632635</v>
      </c>
      <c r="H30" s="14">
        <v>2.1379454036212699</v>
      </c>
      <c r="I30" s="15">
        <v>0.99999689726475205</v>
      </c>
      <c r="J30" s="16">
        <v>0.30184181439109697</v>
      </c>
      <c r="K30" s="15">
        <v>2.13794576277943</v>
      </c>
      <c r="L30" s="15">
        <v>0.99999662598237904</v>
      </c>
      <c r="M30" s="15">
        <v>0.30179257061501802</v>
      </c>
      <c r="N30" s="14">
        <v>2.1379823368088098</v>
      </c>
      <c r="O30" s="15">
        <v>0.99996900161348201</v>
      </c>
      <c r="P30" s="16">
        <v>0.29937224214577701</v>
      </c>
      <c r="Q30" s="14">
        <v>2.1442694978165902</v>
      </c>
      <c r="R30" s="15">
        <v>0.99525058439176695</v>
      </c>
      <c r="S30" s="16">
        <v>0.26864769052806797</v>
      </c>
      <c r="T30" s="14">
        <v>2.1592427294117602</v>
      </c>
      <c r="U30" s="15">
        <v>0.98425069337555204</v>
      </c>
      <c r="V30" s="16">
        <v>0.235576416147245</v>
      </c>
      <c r="W30" s="14">
        <v>2.2493468153846199</v>
      </c>
      <c r="X30" s="15">
        <v>0.92439776164565202</v>
      </c>
      <c r="Y30" s="16">
        <v>0.18098990990425501</v>
      </c>
      <c r="Z30" s="14">
        <v>2.3189727000000002</v>
      </c>
      <c r="AA30" s="15">
        <v>0.88448054185437597</v>
      </c>
      <c r="AB30" s="16">
        <v>0.16241058300993</v>
      </c>
      <c r="AC30" s="14">
        <v>2.3885985846153801</v>
      </c>
      <c r="AD30" s="15">
        <v>0.84905987776707303</v>
      </c>
      <c r="AE30" s="16">
        <v>0.14986315679152201</v>
      </c>
      <c r="AF30" s="14">
        <v>2.4787026705882398</v>
      </c>
      <c r="AG30" s="15">
        <v>0.80874190352452002</v>
      </c>
      <c r="AH30" s="16">
        <v>0.138165651890474</v>
      </c>
      <c r="AI30" s="14">
        <v>2.4955847000000002</v>
      </c>
      <c r="AJ30" s="15">
        <v>0.80178956674887303</v>
      </c>
      <c r="AK30" s="16">
        <v>0.136344951045168</v>
      </c>
      <c r="AL30" s="15">
        <v>2.49996306319118</v>
      </c>
      <c r="AM30" s="15">
        <v>0.80001492222802595</v>
      </c>
      <c r="AN30" s="16">
        <v>0.135887788140828</v>
      </c>
      <c r="AO30" s="15">
        <v>2.4999996372205699</v>
      </c>
      <c r="AP30" s="15">
        <v>0.80000014655652896</v>
      </c>
      <c r="AQ30" s="15">
        <v>0.135883994321226</v>
      </c>
      <c r="AR30" s="14">
        <v>2.49999999637873</v>
      </c>
      <c r="AS30" s="15">
        <v>0.80000000146292904</v>
      </c>
      <c r="AT30" s="16">
        <v>0.13588395706783299</v>
      </c>
      <c r="AU30" s="15">
        <v>2.4999999999637899</v>
      </c>
      <c r="AV30" s="15">
        <v>0.80000000001462801</v>
      </c>
      <c r="AW30" s="15">
        <v>0.135883956695976</v>
      </c>
      <c r="AX30" s="14">
        <v>2.5</v>
      </c>
      <c r="AY30" s="15">
        <v>0.8</v>
      </c>
      <c r="AZ30" s="16">
        <v>0.13588395669222</v>
      </c>
    </row>
    <row r="31" spans="1:52" hidden="1" x14ac:dyDescent="0.25">
      <c r="A31" s="1">
        <v>0.67</v>
      </c>
      <c r="B31" s="14">
        <v>2.1153993999999998</v>
      </c>
      <c r="C31" s="15">
        <v>0.99999649999999995</v>
      </c>
      <c r="D31" s="16">
        <v>0.301888891994956</v>
      </c>
      <c r="E31" s="15">
        <v>2.1153994000384602</v>
      </c>
      <c r="F31" s="15">
        <v>0.99999649997206697</v>
      </c>
      <c r="G31" s="15">
        <v>0.30188888712</v>
      </c>
      <c r="H31" s="14">
        <v>2.1153994038467698</v>
      </c>
      <c r="I31" s="15">
        <v>0.99999649720614103</v>
      </c>
      <c r="J31" s="16">
        <v>0.30188840449863302</v>
      </c>
      <c r="K31" s="15">
        <v>2.1153997853705699</v>
      </c>
      <c r="L31" s="15">
        <v>0.99999622011084099</v>
      </c>
      <c r="M31" s="15">
        <v>0.30184099038368001</v>
      </c>
      <c r="N31" s="14">
        <v>2.11543863695164</v>
      </c>
      <c r="O31" s="15">
        <v>0.99996800390264096</v>
      </c>
      <c r="P31" s="16">
        <v>0.29943345920359998</v>
      </c>
      <c r="Q31" s="14">
        <v>2.1221173144104801</v>
      </c>
      <c r="R31" s="15">
        <v>0.99515094643600199</v>
      </c>
      <c r="S31" s="16">
        <v>0.26843642023027797</v>
      </c>
      <c r="T31" s="14">
        <v>2.1380229647058799</v>
      </c>
      <c r="U31" s="15">
        <v>0.98393998029415697</v>
      </c>
      <c r="V31" s="16">
        <v>0.23514304452717399</v>
      </c>
      <c r="W31" s="14">
        <v>2.2337380461538499</v>
      </c>
      <c r="X31" s="15">
        <v>0.92339793456420605</v>
      </c>
      <c r="Y31" s="16">
        <v>0.18050679264030201</v>
      </c>
      <c r="Z31" s="14">
        <v>2.3076997000000001</v>
      </c>
      <c r="AA31" s="15">
        <v>0.88344749526556399</v>
      </c>
      <c r="AB31" s="16">
        <v>0.16204758131130001</v>
      </c>
      <c r="AC31" s="14">
        <v>2.38166135384615</v>
      </c>
      <c r="AD31" s="15">
        <v>0.84827896879772802</v>
      </c>
      <c r="AE31" s="16">
        <v>0.149638433311992</v>
      </c>
      <c r="AF31" s="14">
        <v>2.4773764352941199</v>
      </c>
      <c r="AG31" s="15">
        <v>0.80856633638175401</v>
      </c>
      <c r="AH31" s="16">
        <v>0.13812289569279301</v>
      </c>
      <c r="AI31" s="14">
        <v>2.4953097487804898</v>
      </c>
      <c r="AJ31" s="15">
        <v>0.80175234698069497</v>
      </c>
      <c r="AK31" s="16">
        <v>0.13633609614568101</v>
      </c>
      <c r="AL31" s="15">
        <v>2.4999607630483598</v>
      </c>
      <c r="AM31" s="15">
        <v>0.80001460915233003</v>
      </c>
      <c r="AN31" s="16">
        <v>0.13588771408231401</v>
      </c>
      <c r="AO31" s="15">
        <v>2.4999996146294299</v>
      </c>
      <c r="AP31" s="15">
        <v>0.80000014348147797</v>
      </c>
      <c r="AQ31" s="15">
        <v>0.135883993593853</v>
      </c>
      <c r="AR31" s="14">
        <v>2.49999999615323</v>
      </c>
      <c r="AS31" s="15">
        <v>0.80000000143223404</v>
      </c>
      <c r="AT31" s="16">
        <v>0.13588395706057199</v>
      </c>
      <c r="AU31" s="15">
        <v>2.4999999999615401</v>
      </c>
      <c r="AV31" s="15">
        <v>0.80000000001432103</v>
      </c>
      <c r="AW31" s="15">
        <v>0.135883956695903</v>
      </c>
      <c r="AX31" s="14">
        <v>2.5</v>
      </c>
      <c r="AY31" s="15">
        <v>0.8</v>
      </c>
      <c r="AZ31" s="16">
        <v>0.13588395669222</v>
      </c>
    </row>
    <row r="32" spans="1:52" hidden="1" x14ac:dyDescent="0.25">
      <c r="A32" s="1">
        <v>0.68</v>
      </c>
      <c r="B32" s="14">
        <v>2.0954518000000002</v>
      </c>
      <c r="C32" s="15">
        <v>0.99999610000000005</v>
      </c>
      <c r="D32" s="16">
        <v>0.303810838984445</v>
      </c>
      <c r="E32" s="15">
        <v>2.0954518000404501</v>
      </c>
      <c r="F32" s="15">
        <v>0.99999609997153305</v>
      </c>
      <c r="G32" s="15">
        <v>0.30381083427932598</v>
      </c>
      <c r="H32" s="14">
        <v>2.0954518040462902</v>
      </c>
      <c r="I32" s="15">
        <v>0.99999609715270199</v>
      </c>
      <c r="J32" s="16">
        <v>0.30381036846670501</v>
      </c>
      <c r="K32" s="15">
        <v>2.0954522053581099</v>
      </c>
      <c r="L32" s="15">
        <v>0.99999581475726296</v>
      </c>
      <c r="M32" s="15">
        <v>0.30376453150398097</v>
      </c>
      <c r="N32" s="14">
        <v>2.0954930720057101</v>
      </c>
      <c r="O32" s="15">
        <v>0.99996705892180704</v>
      </c>
      <c r="P32" s="16">
        <v>0.30136958282806398</v>
      </c>
      <c r="Q32" s="14">
        <v>2.1025181441048102</v>
      </c>
      <c r="R32" s="15">
        <v>0.99506015064791897</v>
      </c>
      <c r="S32" s="16">
        <v>0.27009337140881901</v>
      </c>
      <c r="T32" s="14">
        <v>2.1192487529411799</v>
      </c>
      <c r="U32" s="15">
        <v>0.98365755143080302</v>
      </c>
      <c r="V32" s="16">
        <v>0.236468568502854</v>
      </c>
      <c r="W32" s="14">
        <v>2.2199281692307702</v>
      </c>
      <c r="X32" s="15">
        <v>0.92250017600350298</v>
      </c>
      <c r="Y32" s="16">
        <v>0.18117091842493899</v>
      </c>
      <c r="Z32" s="14">
        <v>2.2977259000000001</v>
      </c>
      <c r="AA32" s="15">
        <v>0.88252732558709701</v>
      </c>
      <c r="AB32" s="16">
        <v>0.16243092669418199</v>
      </c>
      <c r="AC32" s="14">
        <v>2.37552363076923</v>
      </c>
      <c r="AD32" s="15">
        <v>0.84758828488743498</v>
      </c>
      <c r="AE32" s="16">
        <v>0.149824740515524</v>
      </c>
      <c r="AF32" s="14">
        <v>2.4762030470588199</v>
      </c>
      <c r="AG32" s="15">
        <v>0.80841228853426805</v>
      </c>
      <c r="AH32" s="16">
        <v>0.13814741226835001</v>
      </c>
      <c r="AI32" s="14">
        <v>2.49506648536586</v>
      </c>
      <c r="AJ32" s="15">
        <v>0.80171973395249796</v>
      </c>
      <c r="AK32" s="16">
        <v>0.13634076377031401</v>
      </c>
      <c r="AL32" s="15">
        <v>2.4999587279942901</v>
      </c>
      <c r="AM32" s="15">
        <v>0.80001433492225205</v>
      </c>
      <c r="AN32" s="16">
        <v>0.13588775223387101</v>
      </c>
      <c r="AO32" s="15">
        <v>2.4999995946419</v>
      </c>
      <c r="AP32" s="15">
        <v>0.80000014078797899</v>
      </c>
      <c r="AQ32" s="15">
        <v>0.13588399396848999</v>
      </c>
      <c r="AR32" s="14">
        <v>2.49999999595371</v>
      </c>
      <c r="AS32" s="15">
        <v>0.80000000140534799</v>
      </c>
      <c r="AT32" s="16">
        <v>0.135883957064312</v>
      </c>
      <c r="AU32" s="15">
        <v>2.4999999999595399</v>
      </c>
      <c r="AV32" s="15">
        <v>0.80000000001405203</v>
      </c>
      <c r="AW32" s="15">
        <v>0.13588395669594</v>
      </c>
      <c r="AX32" s="14">
        <v>2.5</v>
      </c>
      <c r="AY32" s="15">
        <v>0.8</v>
      </c>
      <c r="AZ32" s="16">
        <v>0.13588395669222</v>
      </c>
    </row>
    <row r="33" spans="1:52" hidden="1" x14ac:dyDescent="0.25">
      <c r="A33" s="1">
        <v>0.69</v>
      </c>
      <c r="B33" s="14">
        <v>2.0809836000000002</v>
      </c>
      <c r="C33" s="15">
        <v>0.99999559999999998</v>
      </c>
      <c r="D33" s="16">
        <v>0.30318478350317901</v>
      </c>
      <c r="E33" s="15">
        <v>2.0809836000419</v>
      </c>
      <c r="F33" s="15">
        <v>0.99999559997113496</v>
      </c>
      <c r="G33" s="15">
        <v>0.30318477901357999</v>
      </c>
      <c r="H33" s="14">
        <v>2.0809836041910001</v>
      </c>
      <c r="I33" s="15">
        <v>0.99999559711297903</v>
      </c>
      <c r="J33" s="16">
        <v>0.303184334541096</v>
      </c>
      <c r="K33" s="15">
        <v>2.0809840198552698</v>
      </c>
      <c r="L33" s="15">
        <v>0.99999531077785797</v>
      </c>
      <c r="M33" s="15">
        <v>0.30314052023230098</v>
      </c>
      <c r="N33" s="14">
        <v>2.0810263480514202</v>
      </c>
      <c r="O33" s="15">
        <v>0.99996615383058796</v>
      </c>
      <c r="P33" s="16">
        <v>0.30077330482132703</v>
      </c>
      <c r="Q33" s="14">
        <v>2.08830266375546</v>
      </c>
      <c r="R33" s="15">
        <v>0.99499251236299402</v>
      </c>
      <c r="S33" s="16">
        <v>0.269339215096698</v>
      </c>
      <c r="T33" s="14">
        <v>2.1056316235294101</v>
      </c>
      <c r="U33" s="15">
        <v>0.98344797600606904</v>
      </c>
      <c r="V33" s="16">
        <v>0.23561235655218299</v>
      </c>
      <c r="W33" s="14">
        <v>2.2099117230769201</v>
      </c>
      <c r="X33" s="15">
        <v>0.92184109931339797</v>
      </c>
      <c r="Y33" s="16">
        <v>0.18048908941015501</v>
      </c>
      <c r="Z33" s="14">
        <v>2.2904917999999999</v>
      </c>
      <c r="AA33" s="15">
        <v>0.88185625334513196</v>
      </c>
      <c r="AB33" s="16">
        <v>0.16195793103786199</v>
      </c>
      <c r="AC33" s="14">
        <v>2.3710718769230699</v>
      </c>
      <c r="AD33" s="15">
        <v>0.847087470027588</v>
      </c>
      <c r="AE33" s="16">
        <v>0.149549488609169</v>
      </c>
      <c r="AF33" s="14">
        <v>2.47535197647059</v>
      </c>
      <c r="AG33" s="15">
        <v>0.80830130742941397</v>
      </c>
      <c r="AH33" s="16">
        <v>0.13809888405697399</v>
      </c>
      <c r="AI33" s="14">
        <v>2.4948900439024402</v>
      </c>
      <c r="AJ33" s="15">
        <v>0.80169626436347297</v>
      </c>
      <c r="AK33" s="16">
        <v>0.13633085994517999</v>
      </c>
      <c r="AL33" s="15">
        <v>2.49995725194858</v>
      </c>
      <c r="AM33" s="15">
        <v>0.80001413763120699</v>
      </c>
      <c r="AN33" s="16">
        <v>0.135887669720585</v>
      </c>
      <c r="AO33" s="15">
        <v>2.4999995801447299</v>
      </c>
      <c r="AP33" s="15">
        <v>0.80000013885018395</v>
      </c>
      <c r="AQ33" s="15">
        <v>0.13588399315810301</v>
      </c>
      <c r="AR33" s="14">
        <v>2.499999995809</v>
      </c>
      <c r="AS33" s="15">
        <v>0.80000000138600502</v>
      </c>
      <c r="AT33" s="16">
        <v>0.135883957056223</v>
      </c>
      <c r="AU33" s="15">
        <v>2.4999999999581002</v>
      </c>
      <c r="AV33" s="15">
        <v>0.80000000001385796</v>
      </c>
      <c r="AW33" s="15">
        <v>0.13588395669585901</v>
      </c>
      <c r="AX33" s="14">
        <v>2.5</v>
      </c>
      <c r="AY33" s="15">
        <v>0.8</v>
      </c>
      <c r="AZ33" s="16">
        <v>0.13588395669222</v>
      </c>
    </row>
    <row r="34" spans="1:52" hidden="1" x14ac:dyDescent="0.25">
      <c r="A34" s="1">
        <v>0.7</v>
      </c>
      <c r="B34" s="14">
        <v>2.0904508000000002</v>
      </c>
      <c r="C34" s="15">
        <v>0.99999479999999996</v>
      </c>
      <c r="D34" s="16">
        <v>0.30352351985679399</v>
      </c>
      <c r="E34" s="15">
        <v>2.0904508000409598</v>
      </c>
      <c r="F34" s="15">
        <v>0.99999479997139495</v>
      </c>
      <c r="G34" s="15">
        <v>0.30352351576702002</v>
      </c>
      <c r="H34" s="14">
        <v>2.0904508040963101</v>
      </c>
      <c r="I34" s="15">
        <v>0.99999479713908002</v>
      </c>
      <c r="J34" s="16">
        <v>0.303523110853536</v>
      </c>
      <c r="K34" s="15">
        <v>2.0904512103691202</v>
      </c>
      <c r="L34" s="15">
        <v>0.99999451339271905</v>
      </c>
      <c r="M34" s="15">
        <v>0.303483094232116</v>
      </c>
      <c r="N34" s="14">
        <v>2.0904925822077201</v>
      </c>
      <c r="O34" s="15">
        <v>0.99996562001522504</v>
      </c>
      <c r="P34" s="16">
        <v>0.30120173901999903</v>
      </c>
      <c r="Q34" s="14">
        <v>2.0976044978165902</v>
      </c>
      <c r="R34" s="15">
        <v>0.99503582430772097</v>
      </c>
      <c r="S34" s="16">
        <v>0.26992669721430401</v>
      </c>
      <c r="T34" s="14">
        <v>2.1145419294117702</v>
      </c>
      <c r="U34" s="15">
        <v>0.98358451304512695</v>
      </c>
      <c r="V34" s="16">
        <v>0.23626281651073</v>
      </c>
      <c r="W34" s="14">
        <v>2.2164659384615399</v>
      </c>
      <c r="X34" s="15">
        <v>0.92227241838580298</v>
      </c>
      <c r="Y34" s="16">
        <v>0.180993184643581</v>
      </c>
      <c r="Z34" s="14">
        <v>2.2952254000000001</v>
      </c>
      <c r="AA34" s="15">
        <v>0.88229524079234201</v>
      </c>
      <c r="AB34" s="16">
        <v>0.16230466765867599</v>
      </c>
      <c r="AC34" s="14">
        <v>2.3739848615384598</v>
      </c>
      <c r="AD34" s="15">
        <v>0.84741488773721996</v>
      </c>
      <c r="AE34" s="16">
        <v>0.149749867539854</v>
      </c>
      <c r="AF34" s="14">
        <v>2.4759088705882402</v>
      </c>
      <c r="AG34" s="15">
        <v>0.80837380775053402</v>
      </c>
      <c r="AH34" s="16">
        <v>0.13813390601195599</v>
      </c>
      <c r="AI34" s="14">
        <v>2.4950054975609799</v>
      </c>
      <c r="AJ34" s="15">
        <v>0.80171159416390503</v>
      </c>
      <c r="AK34" s="16">
        <v>0.136337995377704</v>
      </c>
      <c r="AL34" s="15">
        <v>2.4999582177922899</v>
      </c>
      <c r="AM34" s="15">
        <v>0.80001426649266305</v>
      </c>
      <c r="AN34" s="16">
        <v>0.13588772914299599</v>
      </c>
      <c r="AO34" s="15">
        <v>2.4999995896308902</v>
      </c>
      <c r="AP34" s="15">
        <v>0.80000014011586296</v>
      </c>
      <c r="AQ34" s="15">
        <v>0.13588399374170501</v>
      </c>
      <c r="AR34" s="14">
        <v>2.49999999590369</v>
      </c>
      <c r="AS34" s="15">
        <v>0.80000000139863903</v>
      </c>
      <c r="AT34" s="16">
        <v>0.13588395706204801</v>
      </c>
      <c r="AU34" s="15">
        <v>2.4999999999590399</v>
      </c>
      <c r="AV34" s="15">
        <v>0.80000000001398497</v>
      </c>
      <c r="AW34" s="15">
        <v>0.13588395669591799</v>
      </c>
      <c r="AX34" s="14">
        <v>2.5</v>
      </c>
      <c r="AY34" s="15">
        <v>0.8</v>
      </c>
      <c r="AZ34" s="16">
        <v>0.13588395669222</v>
      </c>
    </row>
    <row r="35" spans="1:52" hidden="1" x14ac:dyDescent="0.25">
      <c r="A35" s="1">
        <v>0.71</v>
      </c>
      <c r="B35" s="14">
        <v>2.0973239000000001</v>
      </c>
      <c r="C35" s="15">
        <v>0.99999389999999999</v>
      </c>
      <c r="D35" s="16">
        <v>0.30278506386758303</v>
      </c>
      <c r="E35" s="15">
        <v>2.0973239000402701</v>
      </c>
      <c r="F35" s="15">
        <v>0.99999389997158405</v>
      </c>
      <c r="G35" s="15">
        <v>0.30278506011894601</v>
      </c>
      <c r="H35" s="14">
        <v>2.09732390402757</v>
      </c>
      <c r="I35" s="15">
        <v>0.99999389715781295</v>
      </c>
      <c r="J35" s="16">
        <v>0.302784688966236</v>
      </c>
      <c r="K35" s="15">
        <v>2.0973243034822602</v>
      </c>
      <c r="L35" s="15">
        <v>0.99999361526938901</v>
      </c>
      <c r="M35" s="15">
        <v>0.30274793393717497</v>
      </c>
      <c r="N35" s="14">
        <v>2.09736498101408</v>
      </c>
      <c r="O35" s="15">
        <v>0.99996491105497098</v>
      </c>
      <c r="P35" s="16">
        <v>0.300548165269518</v>
      </c>
      <c r="Q35" s="14">
        <v>2.1043575436681201</v>
      </c>
      <c r="R35" s="15">
        <v>0.99506659570733802</v>
      </c>
      <c r="S35" s="16">
        <v>0.269421495726968</v>
      </c>
      <c r="T35" s="14">
        <v>2.1210107294117599</v>
      </c>
      <c r="U35" s="15">
        <v>0.98368230797441802</v>
      </c>
      <c r="V35" s="16">
        <v>0.23587056101964299</v>
      </c>
      <c r="W35" s="14">
        <v>2.2212242384615402</v>
      </c>
      <c r="X35" s="15">
        <v>0.92258358815845898</v>
      </c>
      <c r="Y35" s="16">
        <v>0.18080655329103901</v>
      </c>
      <c r="Z35" s="14">
        <v>2.2986619500000001</v>
      </c>
      <c r="AA35" s="15">
        <v>0.88261300402989096</v>
      </c>
      <c r="AB35" s="16">
        <v>0.162199535540648</v>
      </c>
      <c r="AC35" s="14">
        <v>2.37609966153846</v>
      </c>
      <c r="AD35" s="15">
        <v>0.84765256090038998</v>
      </c>
      <c r="AE35" s="16">
        <v>0.14970001312353001</v>
      </c>
      <c r="AF35" s="14">
        <v>2.4763131705882402</v>
      </c>
      <c r="AG35" s="15">
        <v>0.80842660020359403</v>
      </c>
      <c r="AH35" s="16">
        <v>0.13812762391048899</v>
      </c>
      <c r="AI35" s="14">
        <v>2.4950893158536598</v>
      </c>
      <c r="AJ35" s="15">
        <v>0.80172276275150001</v>
      </c>
      <c r="AK35" s="16">
        <v>0.13633681305872</v>
      </c>
      <c r="AL35" s="15">
        <v>2.4999589189859202</v>
      </c>
      <c r="AM35" s="15">
        <v>0.80001436038784401</v>
      </c>
      <c r="AN35" s="16">
        <v>0.135887719510838</v>
      </c>
      <c r="AO35" s="15">
        <v>2.4999995965177502</v>
      </c>
      <c r="AP35" s="15">
        <v>0.80000014103810302</v>
      </c>
      <c r="AQ35" s="15">
        <v>0.135883993647123</v>
      </c>
      <c r="AR35" s="14">
        <v>2.4999999959724302</v>
      </c>
      <c r="AS35" s="15">
        <v>0.800000001407844</v>
      </c>
      <c r="AT35" s="16">
        <v>0.13588395706110401</v>
      </c>
      <c r="AU35" s="15">
        <v>2.49999999995973</v>
      </c>
      <c r="AV35" s="15">
        <v>0.80000000001407701</v>
      </c>
      <c r="AW35" s="15">
        <v>0.135883956695908</v>
      </c>
      <c r="AX35" s="14">
        <v>2.5</v>
      </c>
      <c r="AY35" s="15">
        <v>0.8</v>
      </c>
      <c r="AZ35" s="16">
        <v>0.13588395669222</v>
      </c>
    </row>
    <row r="36" spans="1:52" hidden="1" x14ac:dyDescent="0.25">
      <c r="A36" s="1">
        <v>0.72</v>
      </c>
      <c r="B36" s="14">
        <v>2.0968664000000001</v>
      </c>
      <c r="C36" s="15">
        <v>0.99999300000000002</v>
      </c>
      <c r="D36" s="16">
        <v>0.30215070418109702</v>
      </c>
      <c r="E36" s="15">
        <v>2.0968664000403101</v>
      </c>
      <c r="F36" s="15">
        <v>0.99999299997157198</v>
      </c>
      <c r="G36" s="15">
        <v>0.30215070068260602</v>
      </c>
      <c r="H36" s="14">
        <v>2.0968664040321401</v>
      </c>
      <c r="I36" s="15">
        <v>0.99999299715658496</v>
      </c>
      <c r="J36" s="16">
        <v>0.30215035428003501</v>
      </c>
      <c r="K36" s="15">
        <v>2.0968668039406801</v>
      </c>
      <c r="L36" s="15">
        <v>0.99999271514640997</v>
      </c>
      <c r="M36" s="15">
        <v>0.30211600032372898</v>
      </c>
      <c r="N36" s="14">
        <v>2.0969075276882299</v>
      </c>
      <c r="O36" s="15">
        <v>0.99996399853616502</v>
      </c>
      <c r="P36" s="16">
        <v>0.29997924168317203</v>
      </c>
      <c r="Q36" s="14">
        <v>2.1039080349344998</v>
      </c>
      <c r="R36" s="15">
        <v>0.99506362055158704</v>
      </c>
      <c r="S36" s="16">
        <v>0.26890075132077101</v>
      </c>
      <c r="T36" s="14">
        <v>2.12058014117647</v>
      </c>
      <c r="U36" s="15">
        <v>0.98367494364514496</v>
      </c>
      <c r="V36" s="16">
        <v>0.23538464249934399</v>
      </c>
      <c r="W36" s="14">
        <v>2.2209075076923099</v>
      </c>
      <c r="X36" s="15">
        <v>0.92256233334795101</v>
      </c>
      <c r="Y36" s="16">
        <v>0.180492807874678</v>
      </c>
      <c r="Z36" s="14">
        <v>2.2984331999999998</v>
      </c>
      <c r="AA36" s="15">
        <v>0.88259147723160603</v>
      </c>
      <c r="AB36" s="16">
        <v>0.16199638975127501</v>
      </c>
      <c r="AC36" s="14">
        <v>2.3759588923076902</v>
      </c>
      <c r="AD36" s="15">
        <v>0.84763651070609902</v>
      </c>
      <c r="AE36" s="16">
        <v>0.149588672553575</v>
      </c>
      <c r="AF36" s="14">
        <v>2.4762862588235302</v>
      </c>
      <c r="AG36" s="15">
        <v>0.80842304124026299</v>
      </c>
      <c r="AH36" s="16">
        <v>0.13810953836386</v>
      </c>
      <c r="AI36" s="14">
        <v>2.4950837365853702</v>
      </c>
      <c r="AJ36" s="15">
        <v>0.80172200996478904</v>
      </c>
      <c r="AK36" s="16">
        <v>0.136333183882616</v>
      </c>
      <c r="AL36" s="15">
        <v>2.4999588723117698</v>
      </c>
      <c r="AM36" s="15">
        <v>0.80001435405937105</v>
      </c>
      <c r="AN36" s="16">
        <v>0.13588768940982801</v>
      </c>
      <c r="AO36" s="15">
        <v>2.4999995960593302</v>
      </c>
      <c r="AP36" s="15">
        <v>0.80000014097594496</v>
      </c>
      <c r="AQ36" s="15">
        <v>0.135883993351504</v>
      </c>
      <c r="AR36" s="14">
        <v>2.49999999596786</v>
      </c>
      <c r="AS36" s="15">
        <v>0.80000000140722405</v>
      </c>
      <c r="AT36" s="16">
        <v>0.13588395705815301</v>
      </c>
      <c r="AU36" s="15">
        <v>2.4999999999596798</v>
      </c>
      <c r="AV36" s="15">
        <v>0.80000000001407101</v>
      </c>
      <c r="AW36" s="15">
        <v>0.13588395669587899</v>
      </c>
      <c r="AX36" s="14">
        <v>2.5</v>
      </c>
      <c r="AY36" s="15">
        <v>0.8</v>
      </c>
      <c r="AZ36" s="16">
        <v>0.13588395669222</v>
      </c>
    </row>
    <row r="37" spans="1:52" hidden="1" x14ac:dyDescent="0.25">
      <c r="A37" s="1">
        <v>0.73</v>
      </c>
      <c r="B37" s="14">
        <v>2.1035279999999998</v>
      </c>
      <c r="C37" s="15">
        <v>0.99999199999999999</v>
      </c>
      <c r="D37" s="16">
        <v>0.30253203485415497</v>
      </c>
      <c r="E37" s="15">
        <v>2.1035280000396499</v>
      </c>
      <c r="F37" s="15">
        <v>0.99999199997175203</v>
      </c>
      <c r="G37" s="15">
        <v>0.30253203160419301</v>
      </c>
      <c r="H37" s="14">
        <v>2.10352800396551</v>
      </c>
      <c r="I37" s="15">
        <v>0.99999199717458098</v>
      </c>
      <c r="J37" s="16">
        <v>0.30253170982251998</v>
      </c>
      <c r="K37" s="15">
        <v>2.1035283972657401</v>
      </c>
      <c r="L37" s="15">
        <v>0.99999171694915501</v>
      </c>
      <c r="M37" s="15">
        <v>0.302499756155648</v>
      </c>
      <c r="N37" s="14">
        <v>2.1035684480718202</v>
      </c>
      <c r="O37" s="15">
        <v>0.99996318205071399</v>
      </c>
      <c r="P37" s="16">
        <v>0.30043588375798602</v>
      </c>
      <c r="Q37" s="14">
        <v>2.1104532751091698</v>
      </c>
      <c r="R37" s="15">
        <v>0.99509305343966903</v>
      </c>
      <c r="S37" s="16">
        <v>0.26948549652234899</v>
      </c>
      <c r="T37" s="14">
        <v>2.12684988235294</v>
      </c>
      <c r="U37" s="15">
        <v>0.98376884471331905</v>
      </c>
      <c r="V37" s="16">
        <v>0.23600188572646999</v>
      </c>
      <c r="W37" s="14">
        <v>2.2255193846153798</v>
      </c>
      <c r="X37" s="15">
        <v>0.92286252872171004</v>
      </c>
      <c r="Y37" s="16">
        <v>0.18094937848838699</v>
      </c>
      <c r="Z37" s="14">
        <v>2.3017639999999999</v>
      </c>
      <c r="AA37" s="15">
        <v>0.88289880090250505</v>
      </c>
      <c r="AB37" s="16">
        <v>0.162305921153027</v>
      </c>
      <c r="AC37" s="14">
        <v>2.3780086153846098</v>
      </c>
      <c r="AD37" s="15">
        <v>0.84786686928166699</v>
      </c>
      <c r="AE37" s="16">
        <v>0.14976531852912101</v>
      </c>
      <c r="AF37" s="14">
        <v>2.4766781176470598</v>
      </c>
      <c r="AG37" s="15">
        <v>0.80847433134743996</v>
      </c>
      <c r="AH37" s="16">
        <v>0.138139890684463</v>
      </c>
      <c r="AI37" s="14">
        <v>2.49516497560976</v>
      </c>
      <c r="AJ37" s="15">
        <v>0.80173286513971098</v>
      </c>
      <c r="AK37" s="16">
        <v>0.136339346544782</v>
      </c>
      <c r="AL37" s="15">
        <v>2.4999595519281801</v>
      </c>
      <c r="AM37" s="15">
        <v>0.80001444532913202</v>
      </c>
      <c r="AN37" s="16">
        <v>0.13588774068423201</v>
      </c>
      <c r="AO37" s="15">
        <v>2.4999996027342699</v>
      </c>
      <c r="AP37" s="15">
        <v>0.80000014187239998</v>
      </c>
      <c r="AQ37" s="15">
        <v>0.13588399385507899</v>
      </c>
      <c r="AR37" s="14">
        <v>2.4999999960344899</v>
      </c>
      <c r="AS37" s="15">
        <v>0.800000001416172</v>
      </c>
      <c r="AT37" s="16">
        <v>0.13588395706317999</v>
      </c>
      <c r="AU37" s="15">
        <v>2.4999999999603499</v>
      </c>
      <c r="AV37" s="15">
        <v>0.80000000001416005</v>
      </c>
      <c r="AW37" s="15">
        <v>0.13588395669592901</v>
      </c>
      <c r="AX37" s="14">
        <v>2.5</v>
      </c>
      <c r="AY37" s="15">
        <v>0.8</v>
      </c>
      <c r="AZ37" s="16">
        <v>0.13588395669222</v>
      </c>
    </row>
    <row r="38" spans="1:52" hidden="1" x14ac:dyDescent="0.25">
      <c r="A38" s="1">
        <v>0.74</v>
      </c>
      <c r="B38" s="14">
        <v>2.0964624999999999</v>
      </c>
      <c r="C38" s="15">
        <v>0.9999903</v>
      </c>
      <c r="D38" s="16">
        <v>0.30209191321006301</v>
      </c>
      <c r="E38" s="15">
        <v>2.0964625000403498</v>
      </c>
      <c r="F38" s="15">
        <v>0.99999029997155997</v>
      </c>
      <c r="G38" s="15">
        <v>0.302091910241579</v>
      </c>
      <c r="H38" s="14">
        <v>2.0964625040361802</v>
      </c>
      <c r="I38" s="15">
        <v>0.99999029715553001</v>
      </c>
      <c r="J38" s="16">
        <v>0.30209161634258602</v>
      </c>
      <c r="K38" s="15">
        <v>2.0964629043453802</v>
      </c>
      <c r="L38" s="15">
        <v>0.99999001504048901</v>
      </c>
      <c r="M38" s="15">
        <v>0.30206238845036898</v>
      </c>
      <c r="N38" s="14">
        <v>2.0965036688941101</v>
      </c>
      <c r="O38" s="15">
        <v>0.99996128775367199</v>
      </c>
      <c r="P38" s="16">
        <v>0.30008273348209302</v>
      </c>
      <c r="Q38" s="14">
        <v>2.1035111899563299</v>
      </c>
      <c r="R38" s="15">
        <v>0.99505913441235805</v>
      </c>
      <c r="S38" s="16">
        <v>0.2691241383147</v>
      </c>
      <c r="T38" s="14">
        <v>2.1202000000000001</v>
      </c>
      <c r="U38" s="15">
        <v>0.98366668907126797</v>
      </c>
      <c r="V38" s="16">
        <v>0.23559460408418101</v>
      </c>
      <c r="W38" s="14">
        <v>2.22062788461538</v>
      </c>
      <c r="X38" s="15">
        <v>0.92254239587978204</v>
      </c>
      <c r="Y38" s="16">
        <v>0.18062473496560699</v>
      </c>
      <c r="Z38" s="14">
        <v>2.2982312500000002</v>
      </c>
      <c r="AA38" s="15">
        <v>0.88257168342117698</v>
      </c>
      <c r="AB38" s="16">
        <v>0.16208053727272001</v>
      </c>
      <c r="AC38" s="14">
        <v>2.3758346153846102</v>
      </c>
      <c r="AD38" s="15">
        <v>0.84762188745620104</v>
      </c>
      <c r="AE38" s="16">
        <v>0.14963409001132899</v>
      </c>
      <c r="AF38" s="14">
        <v>2.4762624999999998</v>
      </c>
      <c r="AG38" s="15">
        <v>0.80841981957554099</v>
      </c>
      <c r="AH38" s="16">
        <v>0.13811674075922101</v>
      </c>
      <c r="AI38" s="14">
        <v>2.4950788109756101</v>
      </c>
      <c r="AJ38" s="15">
        <v>0.80172132910916105</v>
      </c>
      <c r="AK38" s="16">
        <v>0.13633462144809899</v>
      </c>
      <c r="AL38" s="15">
        <v>2.4999588311059</v>
      </c>
      <c r="AM38" s="15">
        <v>0.80001434833680896</v>
      </c>
      <c r="AN38" s="16">
        <v>0.13588770131601399</v>
      </c>
      <c r="AO38" s="15">
        <v>2.4999995956546202</v>
      </c>
      <c r="AP38" s="15">
        <v>0.80000014091973803</v>
      </c>
      <c r="AQ38" s="15">
        <v>0.135883993468432</v>
      </c>
      <c r="AR38" s="14">
        <v>2.4999999959638202</v>
      </c>
      <c r="AS38" s="15">
        <v>0.80000000140666305</v>
      </c>
      <c r="AT38" s="16">
        <v>0.13588395705932099</v>
      </c>
      <c r="AU38" s="15">
        <v>2.4999999999596398</v>
      </c>
      <c r="AV38" s="15">
        <v>0.80000000001406502</v>
      </c>
      <c r="AW38" s="15">
        <v>0.13588395669589001</v>
      </c>
      <c r="AX38" s="14">
        <v>2.5</v>
      </c>
      <c r="AY38" s="15">
        <v>0.8</v>
      </c>
      <c r="AZ38" s="16">
        <v>0.13588395669222</v>
      </c>
    </row>
    <row r="39" spans="1:52" hidden="1" x14ac:dyDescent="0.25">
      <c r="A39" s="1">
        <v>0.75</v>
      </c>
      <c r="B39" s="14">
        <v>2.0980886999999999</v>
      </c>
      <c r="C39" s="15">
        <v>0.99999020000000005</v>
      </c>
      <c r="D39" s="16">
        <v>0.30177356322446902</v>
      </c>
      <c r="E39" s="15">
        <v>2.09808870004019</v>
      </c>
      <c r="F39" s="15">
        <v>0.99999019997160599</v>
      </c>
      <c r="G39" s="15">
        <v>0.30177356027618002</v>
      </c>
      <c r="H39" s="14">
        <v>2.0980887040199101</v>
      </c>
      <c r="I39" s="15">
        <v>0.99999019715993998</v>
      </c>
      <c r="J39" s="16">
        <v>0.30177326835479701</v>
      </c>
      <c r="K39" s="15">
        <v>2.0980891027159299</v>
      </c>
      <c r="L39" s="15">
        <v>0.99998991548219596</v>
      </c>
      <c r="M39" s="15">
        <v>0.30174423468151501</v>
      </c>
      <c r="N39" s="14">
        <v>2.0981297029891901</v>
      </c>
      <c r="O39" s="15">
        <v>0.99996123271821102</v>
      </c>
      <c r="P39" s="16">
        <v>0.29977200012522398</v>
      </c>
      <c r="Q39" s="14">
        <v>2.1051089847161601</v>
      </c>
      <c r="R39" s="15">
        <v>0.99506648994618396</v>
      </c>
      <c r="S39" s="16">
        <v>0.26884567131769599</v>
      </c>
      <c r="T39" s="14">
        <v>2.1217305411764702</v>
      </c>
      <c r="U39" s="15">
        <v>0.98368983017411205</v>
      </c>
      <c r="V39" s="16">
        <v>0.23535400351147601</v>
      </c>
      <c r="W39" s="14">
        <v>2.2217537153846201</v>
      </c>
      <c r="X39" s="15">
        <v>0.922615914531564</v>
      </c>
      <c r="Y39" s="16">
        <v>0.18048643654114699</v>
      </c>
      <c r="Z39" s="14">
        <v>2.29904435</v>
      </c>
      <c r="AA39" s="15">
        <v>0.88264683315944503</v>
      </c>
      <c r="AB39" s="16">
        <v>0.16199522395940799</v>
      </c>
      <c r="AC39" s="14">
        <v>2.3763349846153798</v>
      </c>
      <c r="AD39" s="15">
        <v>0.84767815182200401</v>
      </c>
      <c r="AE39" s="16">
        <v>0.14958949851384801</v>
      </c>
      <c r="AF39" s="14">
        <v>2.4763581588235302</v>
      </c>
      <c r="AG39" s="15">
        <v>0.80843233175604701</v>
      </c>
      <c r="AH39" s="16">
        <v>0.13811001859670999</v>
      </c>
      <c r="AI39" s="14">
        <v>2.49509864268293</v>
      </c>
      <c r="AJ39" s="15">
        <v>0.80172397668135797</v>
      </c>
      <c r="AK39" s="16">
        <v>0.13633329526982099</v>
      </c>
      <c r="AL39" s="15">
        <v>2.4999589970108098</v>
      </c>
      <c r="AM39" s="15">
        <v>0.80001437059631098</v>
      </c>
      <c r="AN39" s="16">
        <v>0.13588769036715201</v>
      </c>
      <c r="AO39" s="15">
        <v>2.4999995972840798</v>
      </c>
      <c r="AP39" s="15">
        <v>0.80000014113837203</v>
      </c>
      <c r="AQ39" s="15">
        <v>0.13588399336090801</v>
      </c>
      <c r="AR39" s="14">
        <v>2.49999999598008</v>
      </c>
      <c r="AS39" s="15">
        <v>0.80000000140884497</v>
      </c>
      <c r="AT39" s="16">
        <v>0.13588395705824699</v>
      </c>
      <c r="AU39" s="15">
        <v>2.4999999999598099</v>
      </c>
      <c r="AV39" s="15">
        <v>0.800000000014086</v>
      </c>
      <c r="AW39" s="15">
        <v>0.13588395669587899</v>
      </c>
      <c r="AX39" s="14">
        <v>2.5</v>
      </c>
      <c r="AY39" s="15">
        <v>0.8</v>
      </c>
      <c r="AZ39" s="16">
        <v>0.13588395669222</v>
      </c>
    </row>
    <row r="40" spans="1:52" hidden="1" x14ac:dyDescent="0.25">
      <c r="A40" s="1">
        <v>0.76</v>
      </c>
      <c r="B40" s="14">
        <v>2.1014781</v>
      </c>
      <c r="C40" s="15">
        <v>0.99998730000000002</v>
      </c>
      <c r="D40" s="16">
        <v>0.30265980883587101</v>
      </c>
      <c r="E40" s="15">
        <v>2.1014781000398499</v>
      </c>
      <c r="F40" s="15">
        <v>0.999987299971696</v>
      </c>
      <c r="G40" s="15">
        <v>0.30265980625803102</v>
      </c>
      <c r="H40" s="14">
        <v>2.1014781039860102</v>
      </c>
      <c r="I40" s="15">
        <v>0.99998729716913304</v>
      </c>
      <c r="J40" s="16">
        <v>0.30265955102497399</v>
      </c>
      <c r="K40" s="15">
        <v>2.10147849931974</v>
      </c>
      <c r="L40" s="15">
        <v>0.99998701640334497</v>
      </c>
      <c r="M40" s="15">
        <v>0.30263412425377401</v>
      </c>
      <c r="N40" s="14">
        <v>2.1015187572026099</v>
      </c>
      <c r="O40" s="15">
        <v>0.99995842648868605</v>
      </c>
      <c r="P40" s="16">
        <v>0.30079716112398103</v>
      </c>
      <c r="Q40" s="14">
        <v>2.1084391812227099</v>
      </c>
      <c r="R40" s="15">
        <v>0.99507914138684594</v>
      </c>
      <c r="S40" s="16">
        <v>0.27002838119191003</v>
      </c>
      <c r="T40" s="14">
        <v>2.1249205647058802</v>
      </c>
      <c r="U40" s="15">
        <v>0.98373543453458401</v>
      </c>
      <c r="V40" s="16">
        <v>0.23649641858620199</v>
      </c>
      <c r="W40" s="14">
        <v>2.22410022307692</v>
      </c>
      <c r="X40" s="15">
        <v>0.92276722691610003</v>
      </c>
      <c r="Y40" s="16">
        <v>0.18125091599373799</v>
      </c>
      <c r="Z40" s="14">
        <v>2.3007390499999998</v>
      </c>
      <c r="AA40" s="15">
        <v>0.88280222667002795</v>
      </c>
      <c r="AB40" s="16">
        <v>0.162496790430192</v>
      </c>
      <c r="AC40" s="14">
        <v>2.3773778769230698</v>
      </c>
      <c r="AD40" s="15">
        <v>0.847794783580615</v>
      </c>
      <c r="AE40" s="16">
        <v>0.14986775513585501</v>
      </c>
      <c r="AF40" s="14">
        <v>2.4765575352941198</v>
      </c>
      <c r="AG40" s="15">
        <v>0.80845832226006198</v>
      </c>
      <c r="AH40" s="16">
        <v>0.13815600788718399</v>
      </c>
      <c r="AI40" s="14">
        <v>2.4951399768292699</v>
      </c>
      <c r="AJ40" s="15">
        <v>0.80172947795925598</v>
      </c>
      <c r="AK40" s="16">
        <v>0.13634255773723999</v>
      </c>
      <c r="AL40" s="15">
        <v>2.4999593427973901</v>
      </c>
      <c r="AM40" s="15">
        <v>0.80001441685194996</v>
      </c>
      <c r="AN40" s="16">
        <v>0.135887767266996</v>
      </c>
      <c r="AO40" s="15">
        <v>2.4999996006802601</v>
      </c>
      <c r="AP40" s="15">
        <v>0.80000014159269595</v>
      </c>
      <c r="AQ40" s="15">
        <v>0.13588399411614099</v>
      </c>
      <c r="AR40" s="14">
        <v>2.49999999601398</v>
      </c>
      <c r="AS40" s="15">
        <v>0.80000000141338001</v>
      </c>
      <c r="AT40" s="16">
        <v>0.13588395706578599</v>
      </c>
      <c r="AU40" s="15">
        <v>2.4999999999601501</v>
      </c>
      <c r="AV40" s="15">
        <v>0.80000000001413196</v>
      </c>
      <c r="AW40" s="15">
        <v>0.13588395669595499</v>
      </c>
      <c r="AX40" s="14">
        <v>2.5</v>
      </c>
      <c r="AY40" s="15">
        <v>0.8</v>
      </c>
      <c r="AZ40" s="16">
        <v>0.13588395669222</v>
      </c>
    </row>
    <row r="41" spans="1:52" hidden="1" x14ac:dyDescent="0.25">
      <c r="A41" s="1">
        <v>0.77</v>
      </c>
      <c r="B41" s="14">
        <v>2.1019956999999998</v>
      </c>
      <c r="C41" s="15">
        <v>0.99998589999999998</v>
      </c>
      <c r="D41" s="16">
        <v>0.30256313238217503</v>
      </c>
      <c r="E41" s="15">
        <v>2.1019957000398</v>
      </c>
      <c r="F41" s="15">
        <v>0.99998589997171305</v>
      </c>
      <c r="G41" s="15">
        <v>0.30256312993871798</v>
      </c>
      <c r="H41" s="14">
        <v>2.1019957039808399</v>
      </c>
      <c r="I41" s="15">
        <v>0.99998589717054598</v>
      </c>
      <c r="J41" s="16">
        <v>0.302562887990732</v>
      </c>
      <c r="K41" s="15">
        <v>2.1019960988011102</v>
      </c>
      <c r="L41" s="15">
        <v>0.99998561654497797</v>
      </c>
      <c r="M41" s="15">
        <v>0.30253877142600299</v>
      </c>
      <c r="N41" s="14">
        <v>2.10203630439706</v>
      </c>
      <c r="O41" s="15">
        <v>0.99995704090666404</v>
      </c>
      <c r="P41" s="16">
        <v>0.30075614948026302</v>
      </c>
      <c r="Q41" s="14">
        <v>2.1089477401746701</v>
      </c>
      <c r="R41" s="15">
        <v>0.99508013333559997</v>
      </c>
      <c r="S41" s="16">
        <v>0.27005664154231801</v>
      </c>
      <c r="T41" s="14">
        <v>2.12540771764706</v>
      </c>
      <c r="U41" s="15">
        <v>0.98374150100792801</v>
      </c>
      <c r="V41" s="16">
        <v>0.23653193795701799</v>
      </c>
      <c r="W41" s="14">
        <v>2.22445856153846</v>
      </c>
      <c r="X41" s="15">
        <v>0.92278971436530499</v>
      </c>
      <c r="Y41" s="16">
        <v>0.18127953227194599</v>
      </c>
      <c r="Z41" s="14">
        <v>2.3009978499999999</v>
      </c>
      <c r="AA41" s="15">
        <v>0.88282554565562099</v>
      </c>
      <c r="AB41" s="16">
        <v>0.16251659494704601</v>
      </c>
      <c r="AC41" s="14">
        <v>2.3775371384615398</v>
      </c>
      <c r="AD41" s="15">
        <v>0.84781236619350597</v>
      </c>
      <c r="AE41" s="16">
        <v>0.149879240672247</v>
      </c>
      <c r="AF41" s="14">
        <v>2.4765879823529402</v>
      </c>
      <c r="AG41" s="15">
        <v>0.80846225382161496</v>
      </c>
      <c r="AH41" s="16">
        <v>0.138158020245195</v>
      </c>
      <c r="AI41" s="14">
        <v>2.4951462890243898</v>
      </c>
      <c r="AJ41" s="15">
        <v>0.80173031052965005</v>
      </c>
      <c r="AK41" s="16">
        <v>0.136342967834992</v>
      </c>
      <c r="AL41" s="15">
        <v>2.4999593956029398</v>
      </c>
      <c r="AM41" s="15">
        <v>0.80001442385316102</v>
      </c>
      <c r="AN41" s="16">
        <v>0.13588777068237601</v>
      </c>
      <c r="AO41" s="15">
        <v>2.4999996011988999</v>
      </c>
      <c r="AP41" s="15">
        <v>0.80000014166146205</v>
      </c>
      <c r="AQ41" s="15">
        <v>0.13588399414968499</v>
      </c>
      <c r="AR41" s="14">
        <v>2.4999999960191599</v>
      </c>
      <c r="AS41" s="15">
        <v>0.80000000141406702</v>
      </c>
      <c r="AT41" s="16">
        <v>0.135883957066121</v>
      </c>
      <c r="AU41" s="15">
        <v>2.4999999999601998</v>
      </c>
      <c r="AV41" s="15">
        <v>0.80000000001413896</v>
      </c>
      <c r="AW41" s="15">
        <v>0.13588395669595801</v>
      </c>
      <c r="AX41" s="14">
        <v>2.5</v>
      </c>
      <c r="AY41" s="15">
        <v>0.8</v>
      </c>
      <c r="AZ41" s="16">
        <v>0.13588395669222</v>
      </c>
    </row>
    <row r="42" spans="1:52" hidden="1" x14ac:dyDescent="0.25">
      <c r="A42" s="1">
        <v>0.78</v>
      </c>
      <c r="B42" s="14">
        <v>2.1001865999999998</v>
      </c>
      <c r="C42" s="15">
        <v>0.99998379999999998</v>
      </c>
      <c r="D42" s="16">
        <v>0.30153883756362299</v>
      </c>
      <c r="E42" s="15">
        <v>2.1001866000399798</v>
      </c>
      <c r="F42" s="15">
        <v>0.99998379997166298</v>
      </c>
      <c r="G42" s="15">
        <v>0.30153883528240699</v>
      </c>
      <c r="H42" s="14">
        <v>2.1001866039989299</v>
      </c>
      <c r="I42" s="15">
        <v>0.99998379716569896</v>
      </c>
      <c r="J42" s="16">
        <v>0.301538609400894</v>
      </c>
      <c r="K42" s="15">
        <v>2.1001870006138299</v>
      </c>
      <c r="L42" s="15">
        <v>0.99998351605941305</v>
      </c>
      <c r="M42" s="15">
        <v>0.30151607989134599</v>
      </c>
      <c r="N42" s="14">
        <v>2.1002273889614398</v>
      </c>
      <c r="O42" s="15">
        <v>0.99995489147757799</v>
      </c>
      <c r="P42" s="16">
        <v>0.29980299833009399</v>
      </c>
      <c r="Q42" s="14">
        <v>2.1071702401746801</v>
      </c>
      <c r="R42" s="15">
        <v>0.995069837406654</v>
      </c>
      <c r="S42" s="16">
        <v>0.269187100306017</v>
      </c>
      <c r="T42" s="14">
        <v>2.1237050352941198</v>
      </c>
      <c r="U42" s="15">
        <v>0.98371385176937098</v>
      </c>
      <c r="V42" s="16">
        <v>0.235710174759238</v>
      </c>
      <c r="W42" s="14">
        <v>2.22320610769231</v>
      </c>
      <c r="X42" s="15">
        <v>0.92270678803640704</v>
      </c>
      <c r="Y42" s="16">
        <v>0.180737334334691</v>
      </c>
      <c r="Z42" s="14">
        <v>2.3000932999999999</v>
      </c>
      <c r="AA42" s="15">
        <v>0.88274113016018196</v>
      </c>
      <c r="AB42" s="16">
        <v>0.16216191017145401</v>
      </c>
      <c r="AC42" s="14">
        <v>2.3769804923076898</v>
      </c>
      <c r="AD42" s="15">
        <v>0.84774924198503498</v>
      </c>
      <c r="AE42" s="16">
        <v>0.14968287140201</v>
      </c>
      <c r="AF42" s="14">
        <v>2.47648156470588</v>
      </c>
      <c r="AG42" s="15">
        <v>0.808448220236892</v>
      </c>
      <c r="AH42" s="16">
        <v>0.138125648354817</v>
      </c>
      <c r="AI42" s="14">
        <v>2.4951242268292702</v>
      </c>
      <c r="AJ42" s="15">
        <v>0.80172734097531595</v>
      </c>
      <c r="AK42" s="16">
        <v>0.13633645149912299</v>
      </c>
      <c r="AL42" s="15">
        <v>2.49995921103856</v>
      </c>
      <c r="AM42" s="15">
        <v>0.80001439888641401</v>
      </c>
      <c r="AN42" s="16">
        <v>0.135887716589602</v>
      </c>
      <c r="AO42" s="15">
        <v>2.4999995993861801</v>
      </c>
      <c r="AP42" s="15">
        <v>0.80000014141623799</v>
      </c>
      <c r="AQ42" s="15">
        <v>0.135883993618441</v>
      </c>
      <c r="AR42" s="14">
        <v>2.4999999960010699</v>
      </c>
      <c r="AS42" s="15">
        <v>0.80000000141161898</v>
      </c>
      <c r="AT42" s="16">
        <v>0.13588395706081799</v>
      </c>
      <c r="AU42" s="15">
        <v>2.49999999996002</v>
      </c>
      <c r="AV42" s="15">
        <v>0.80000000001411498</v>
      </c>
      <c r="AW42" s="15">
        <v>0.135883956695905</v>
      </c>
      <c r="AX42" s="14">
        <v>2.5</v>
      </c>
      <c r="AY42" s="15">
        <v>0.8</v>
      </c>
      <c r="AZ42" s="16">
        <v>0.13588395669222</v>
      </c>
    </row>
    <row r="43" spans="1:52" ht="15.75" hidden="1" thickBot="1" x14ac:dyDescent="0.3">
      <c r="A43" s="1">
        <v>0.79</v>
      </c>
      <c r="B43" s="14">
        <v>2.1049039</v>
      </c>
      <c r="C43" s="15">
        <v>0.99998100000000001</v>
      </c>
      <c r="D43" s="16">
        <v>0.30212529194036702</v>
      </c>
      <c r="E43" s="15">
        <v>2.1049039000395098</v>
      </c>
      <c r="F43" s="15">
        <v>0.99998099997179202</v>
      </c>
      <c r="G43" s="15">
        <v>0.30212528984583498</v>
      </c>
      <c r="H43" s="14">
        <v>2.1049039039517501</v>
      </c>
      <c r="I43" s="15">
        <v>0.99998099717842903</v>
      </c>
      <c r="J43" s="16">
        <v>0.30212508244014702</v>
      </c>
      <c r="K43" s="15">
        <v>2.1049042958870801</v>
      </c>
      <c r="L43" s="15">
        <v>0.99998071733462301</v>
      </c>
      <c r="M43" s="15">
        <v>0.30210438207201801</v>
      </c>
      <c r="N43" s="14">
        <v>2.10494420770251</v>
      </c>
      <c r="O43" s="15">
        <v>0.99995222129047501</v>
      </c>
      <c r="P43" s="16">
        <v>0.30047990829208299</v>
      </c>
      <c r="Q43" s="14">
        <v>2.1118051419213999</v>
      </c>
      <c r="R43" s="15">
        <v>0.99508856835391701</v>
      </c>
      <c r="S43" s="16">
        <v>0.27003169136425298</v>
      </c>
      <c r="T43" s="14">
        <v>2.1281448470588198</v>
      </c>
      <c r="U43" s="15">
        <v>0.98377822018142702</v>
      </c>
      <c r="V43" s="16">
        <v>0.23655298431865199</v>
      </c>
      <c r="W43" s="14">
        <v>2.2264719307692298</v>
      </c>
      <c r="X43" s="15">
        <v>0.92291772437318997</v>
      </c>
      <c r="Y43" s="16">
        <v>0.181323494291735</v>
      </c>
      <c r="Z43" s="14">
        <v>2.30245195</v>
      </c>
      <c r="AA43" s="15">
        <v>0.88295771859063299</v>
      </c>
      <c r="AB43" s="16">
        <v>0.16255192406258601</v>
      </c>
      <c r="AC43" s="14">
        <v>2.3784319692307698</v>
      </c>
      <c r="AD43" s="15">
        <v>0.84791186578259203</v>
      </c>
      <c r="AE43" s="16">
        <v>0.14990198028732099</v>
      </c>
      <c r="AF43" s="14">
        <v>2.4767590529411798</v>
      </c>
      <c r="AG43" s="15">
        <v>0.808484483767554</v>
      </c>
      <c r="AH43" s="16">
        <v>0.13816249971099001</v>
      </c>
      <c r="AI43" s="14">
        <v>2.4951817548780499</v>
      </c>
      <c r="AJ43" s="15">
        <v>0.80173501767722399</v>
      </c>
      <c r="AK43" s="16">
        <v>0.136343900488861</v>
      </c>
      <c r="AL43" s="15">
        <v>2.49995969229749</v>
      </c>
      <c r="AM43" s="15">
        <v>0.80001446343551696</v>
      </c>
      <c r="AN43" s="16">
        <v>0.13588777849306199</v>
      </c>
      <c r="AO43" s="15">
        <v>2.49999960411292</v>
      </c>
      <c r="AP43" s="15">
        <v>0.80000014205024195</v>
      </c>
      <c r="AQ43" s="15">
        <v>0.13588399422639999</v>
      </c>
      <c r="AR43" s="14">
        <v>2.49999999604825</v>
      </c>
      <c r="AS43" s="15">
        <v>0.80000000141794703</v>
      </c>
      <c r="AT43" s="16">
        <v>0.135883957066887</v>
      </c>
      <c r="AU43" s="15">
        <v>2.4999999999604898</v>
      </c>
      <c r="AV43" s="15">
        <v>0.80000000001417804</v>
      </c>
      <c r="AW43" s="15">
        <v>0.13588395669596601</v>
      </c>
      <c r="AX43" s="14">
        <v>2.5</v>
      </c>
      <c r="AY43" s="15">
        <v>0.8</v>
      </c>
      <c r="AZ43" s="16">
        <v>0.13588395669222</v>
      </c>
    </row>
    <row r="44" spans="1:52" ht="15.75" thickBot="1" x14ac:dyDescent="0.3">
      <c r="A44" s="17" t="s">
        <v>71</v>
      </c>
      <c r="B44" s="18">
        <f>AVERAGE(Table577911[Q(H20)])</f>
        <v>2.0858491150000003</v>
      </c>
      <c r="C44" s="19">
        <f>AVERAGE(Table577911[W(H20)])</f>
        <v>0.99999648500000016</v>
      </c>
      <c r="D44" s="20">
        <f>AVERAGE(Table577911[A(H20)])</f>
        <v>0.3025551448015994</v>
      </c>
      <c r="E44" s="19">
        <f>AVERAGE(Table577911[Qmix])</f>
        <v>2.0858491150414147</v>
      </c>
      <c r="F44" s="19">
        <f>AVERAGE(Table577911[Wmix])</f>
        <v>0.99999648497125759</v>
      </c>
      <c r="G44" s="19">
        <f>AVERAGE(Table577911[Amix])</f>
        <v>0.30255442700315605</v>
      </c>
      <c r="H44" s="18">
        <f>AVERAGE(Table577911[Qmix9])</f>
        <v>2.0858491191423356</v>
      </c>
      <c r="I44" s="19">
        <f>AVERAGE(Table577911[Wmix9])</f>
        <v>0.99999648212520076</v>
      </c>
      <c r="J44" s="20">
        <f>AVERAGE(Table577911[Amix9])</f>
        <v>0.30254728594367192</v>
      </c>
      <c r="K44" s="19">
        <f>AVERAGE(Table577911[Qmix8])</f>
        <v>2.0858495299800177</v>
      </c>
      <c r="L44" s="19">
        <f>AVERAGE(Table577911[Wmix8])</f>
        <v>0.99999619700225373</v>
      </c>
      <c r="M44" s="19">
        <f>AVERAGE(Table577911[Amix8])</f>
        <v>0.30242031603909036</v>
      </c>
      <c r="N44" s="18">
        <f>AVERAGE(Table577911[Qmix2])</f>
        <v>2.085891366671599</v>
      </c>
      <c r="O44" s="19">
        <f>AVERAGE(Table577911[Wmix2])</f>
        <v>0.99996716347260095</v>
      </c>
      <c r="P44" s="20">
        <f>AVERAGE(Table577911[Amix2])</f>
        <v>0.29975216468743671</v>
      </c>
      <c r="Q44" s="18">
        <f>AVERAGE(Table577911[Qmix12])</f>
        <v>2.0930831915938866</v>
      </c>
      <c r="R44" s="19">
        <f>AVERAGE(Table577911[Wmix1])</f>
        <v>0.99501411762868153</v>
      </c>
      <c r="S44" s="20">
        <f>AVERAGE(Table577911[Amix1])</f>
        <v>0.26834692319047204</v>
      </c>
      <c r="T44" s="18">
        <f>AVERAGE(Table577911[Qmix3])</f>
        <v>2.1102109317647058</v>
      </c>
      <c r="U44" s="19">
        <f>AVERAGE(Table577911[Wmix3])</f>
        <v>0.98351383791243896</v>
      </c>
      <c r="V44" s="20">
        <f>AVERAGE(Table577911[Amix3])</f>
        <v>0.23474175260672564</v>
      </c>
      <c r="W44" s="18">
        <f>AVERAGE(Table577911[Qmix4])</f>
        <v>2.2132801565384614</v>
      </c>
      <c r="X44" s="19">
        <f>AVERAGE(Table577911[Wmix4])</f>
        <v>0.92205421562738166</v>
      </c>
      <c r="Y44" s="20">
        <f>AVERAGE(Table577911[Amix4])</f>
        <v>0.17998384508845508</v>
      </c>
      <c r="Z44" s="18">
        <f>AVERAGE(Table577911[Qmix5])</f>
        <v>2.292924557500001</v>
      </c>
      <c r="AA44" s="19">
        <f>AVERAGE(Table577911[Wmix5])</f>
        <v>0.88207815382240662</v>
      </c>
      <c r="AB44" s="20">
        <f>AVERAGE(Table577911[Amix5])</f>
        <v>0.16164685389495559</v>
      </c>
      <c r="AC44" s="18">
        <f>AVERAGE(Table577911[Qmix6])</f>
        <v>2.3725689584615361</v>
      </c>
      <c r="AD44" s="19">
        <f>AVERAGE(Table577911[Wmix6])</f>
        <v>0.84725630673773189</v>
      </c>
      <c r="AE44" s="20">
        <f>AVERAGE(Table577911[Amix6])</f>
        <v>0.14938743821559392</v>
      </c>
      <c r="AF44" s="18">
        <f>AVERAGE(Table577911[Qmix7])</f>
        <v>2.4756381832352949</v>
      </c>
      <c r="AG44" s="19">
        <f>AVERAGE(Table577911[Wmix7])</f>
        <v>0.80833952727320235</v>
      </c>
      <c r="AH44" s="19">
        <f>AVERAGE(Table577911[Amix7])</f>
        <v>0.13807457511965379</v>
      </c>
      <c r="AI44" s="18">
        <f>AVERAGE(Table577911[Qmix10])</f>
        <v>2.4949493794512221</v>
      </c>
      <c r="AJ44" s="19">
        <f>AVERAGE(Table577911[Wmix10])</f>
        <v>0.8017043759568887</v>
      </c>
      <c r="AK44" s="20">
        <f>AVERAGE(Table577911[Amix80])</f>
        <v>0.13632606867724217</v>
      </c>
      <c r="AL44" s="18">
        <f>AVERAGE(Table577911[Qmix11])</f>
        <v>2.4999577483284017</v>
      </c>
      <c r="AM44" s="19">
        <f>AVERAGE(Table577911[Wmix11])</f>
        <v>0.80001420588155603</v>
      </c>
      <c r="AN44" s="20">
        <f>AVERAGE(Table577911[Amix77])</f>
        <v>0.13588763017375693</v>
      </c>
      <c r="AO44" s="19">
        <f>AVERAGE(Table577911[Qmix13])</f>
        <v>2.4999995850199879</v>
      </c>
      <c r="AP44" s="19">
        <f>AVERAGE(Table577911[Wmix12])</f>
        <v>0.80000013952054494</v>
      </c>
      <c r="AQ44" s="19">
        <f>AVERAGE(Table577911[Amix74])</f>
        <v>0.1358839927697329</v>
      </c>
      <c r="AR44" s="18">
        <f>AVERAGE(Table577911[Qmix14])</f>
        <v>2.4999999958576633</v>
      </c>
      <c r="AS44" s="19">
        <f>AVERAGE(Table577911[Wmix13])</f>
        <v>0.80000000139269623</v>
      </c>
      <c r="AT44" s="20">
        <f>AVERAGE(Table577911[Amix744])</f>
        <v>0.13588395705234604</v>
      </c>
      <c r="AU44" s="18">
        <f>AVERAGE(Table577911[Qmix15])</f>
        <v>2.4999999999585834</v>
      </c>
      <c r="AV44" s="19">
        <f>AVERAGE(Table577911[Wmix14])</f>
        <v>0.80000000001392524</v>
      </c>
      <c r="AW44" s="20">
        <f>AVERAGE(Table577911[Amix762])</f>
        <v>0.1358839566958206</v>
      </c>
      <c r="AX44" s="21">
        <f>AVERAGE(Table577911[Q(Dust)])</f>
        <v>2.5</v>
      </c>
      <c r="AY44" s="22">
        <f>AVERAGE(Table577911[W(Dust)])</f>
        <v>0.80000000000000038</v>
      </c>
      <c r="AZ44" s="20">
        <f>AVERAGE(Table577911[A(Dust)])</f>
        <v>0.13588395669222003</v>
      </c>
    </row>
    <row r="45" spans="1:52" x14ac:dyDescent="0.25">
      <c r="A45" s="23" t="s">
        <v>72</v>
      </c>
      <c r="B45" s="24"/>
      <c r="C45" s="25"/>
      <c r="D45" s="26"/>
      <c r="E45" s="24"/>
      <c r="F45" s="25"/>
      <c r="G45" s="26">
        <f>G44/D44</f>
        <v>0.99999762754507504</v>
      </c>
      <c r="H45" s="24"/>
      <c r="I45" s="25"/>
      <c r="J45" s="26">
        <f>J44/D44</f>
        <v>0.99997402503952582</v>
      </c>
      <c r="K45" s="25"/>
      <c r="L45" s="25"/>
      <c r="M45" s="25">
        <f>M44/D44</f>
        <v>0.99955436632023742</v>
      </c>
      <c r="N45" s="24"/>
      <c r="O45" s="25"/>
      <c r="P45" s="26">
        <f>P44/D44</f>
        <v>0.99073563889980865</v>
      </c>
      <c r="Q45" s="24"/>
      <c r="R45" s="25"/>
      <c r="S45" s="26">
        <f>S44/D44</f>
        <v>0.88693558116964299</v>
      </c>
      <c r="T45" s="24"/>
      <c r="U45" s="25"/>
      <c r="V45" s="26">
        <f>V44/G44</f>
        <v>0.77586619680920077</v>
      </c>
      <c r="W45" s="24"/>
      <c r="X45" s="25"/>
      <c r="Y45" s="26">
        <f>Y44/D44</f>
        <v>0.59487947298493149</v>
      </c>
      <c r="Z45" s="24"/>
      <c r="AA45" s="25"/>
      <c r="AB45" s="26">
        <f>AB44/D44</f>
        <v>0.53427236876423156</v>
      </c>
      <c r="AC45" s="24"/>
      <c r="AD45" s="25"/>
      <c r="AE45" s="26">
        <f>AE44/D44</f>
        <v>0.49375276138025931</v>
      </c>
      <c r="AF45" s="24"/>
      <c r="AG45" s="25"/>
      <c r="AH45" s="26">
        <f>AH44/D44</f>
        <v>0.45636168312456304</v>
      </c>
      <c r="AI45" s="27"/>
      <c r="AJ45" s="28"/>
      <c r="AK45" s="29">
        <f>AK44/D44</f>
        <v>0.45058255005591796</v>
      </c>
      <c r="AL45" s="24"/>
      <c r="AM45" s="25"/>
      <c r="AN45" s="26">
        <f>AN44/D44</f>
        <v>0.44913343074322959</v>
      </c>
      <c r="AO45" s="25"/>
      <c r="AP45" s="25"/>
      <c r="AQ45" s="25">
        <f>AQ44/D44</f>
        <v>0.44912140845874182</v>
      </c>
      <c r="AR45" s="24"/>
      <c r="AS45" s="25"/>
      <c r="AT45" s="26">
        <f>AT44/D44</f>
        <v>0.44912129040625626</v>
      </c>
      <c r="AU45" s="25"/>
      <c r="AV45" s="25"/>
      <c r="AW45" s="25">
        <f>AW44/D44</f>
        <v>0.44912128922787459</v>
      </c>
      <c r="AX45" s="24"/>
      <c r="AY45" s="25"/>
      <c r="AZ45" s="26">
        <f>AZ44/D44</f>
        <v>0.44912128921597405</v>
      </c>
    </row>
    <row r="46" spans="1:52" ht="15.75" thickBot="1" x14ac:dyDescent="0.3">
      <c r="A46" s="23" t="s">
        <v>73</v>
      </c>
      <c r="B46" s="30"/>
      <c r="C46" s="31"/>
      <c r="D46" s="32"/>
      <c r="E46" s="30"/>
      <c r="F46" s="31"/>
      <c r="G46" s="32">
        <f>(G44-D44)/D44</f>
        <v>-2.3724549249397167E-6</v>
      </c>
      <c r="H46" s="30"/>
      <c r="I46" s="31"/>
      <c r="J46" s="32">
        <f>(J44-D44)/D44</f>
        <v>-2.5974960474170696E-5</v>
      </c>
      <c r="K46" s="31"/>
      <c r="L46" s="31"/>
      <c r="M46" s="31">
        <f>(M44-D44)/D44</f>
        <v>-4.4563367976256239E-4</v>
      </c>
      <c r="N46" s="30"/>
      <c r="O46" s="31"/>
      <c r="P46" s="32">
        <f>(P44-D44)/D44</f>
        <v>-9.264361100191321E-3</v>
      </c>
      <c r="Q46" s="30"/>
      <c r="R46" s="31"/>
      <c r="S46" s="32">
        <f>(S44-D44)/D44</f>
        <v>-0.11306441883035703</v>
      </c>
      <c r="T46" s="30"/>
      <c r="U46" s="31"/>
      <c r="V46" s="32">
        <f>(V44-G44)/G44</f>
        <v>-0.22413380319079923</v>
      </c>
      <c r="W46" s="30"/>
      <c r="X46" s="31"/>
      <c r="Y46" s="32">
        <f>(Y44-D44)/D44</f>
        <v>-0.40512052701506851</v>
      </c>
      <c r="Z46" s="30"/>
      <c r="AA46" s="31"/>
      <c r="AB46" s="32">
        <f>(AB44-D44)/D44</f>
        <v>-0.46572763123576844</v>
      </c>
      <c r="AC46" s="30"/>
      <c r="AD46" s="31"/>
      <c r="AE46" s="32">
        <f>(AE44-D44)/D44</f>
        <v>-0.50624723861974064</v>
      </c>
      <c r="AF46" s="30"/>
      <c r="AG46" s="31"/>
      <c r="AH46" s="32">
        <f>(AH44-D44)/D44</f>
        <v>-0.54363831687543696</v>
      </c>
      <c r="AI46" s="30"/>
      <c r="AJ46" s="31"/>
      <c r="AK46" s="32">
        <f>(AK44-D44)/D44</f>
        <v>-0.54941744994408204</v>
      </c>
      <c r="AL46" s="30"/>
      <c r="AM46" s="31"/>
      <c r="AN46" s="32">
        <f>(AN44-D44)/D44</f>
        <v>-0.55086656925677047</v>
      </c>
      <c r="AO46" s="31"/>
      <c r="AP46" s="31"/>
      <c r="AQ46" s="31">
        <f>(AQ44-D44)/D44</f>
        <v>-0.55087859154125818</v>
      </c>
      <c r="AR46" s="30"/>
      <c r="AS46" s="31"/>
      <c r="AT46" s="32">
        <f>(AT44-D44)/D44</f>
        <v>-0.55087870959374374</v>
      </c>
      <c r="AU46" s="31"/>
      <c r="AV46" s="31"/>
      <c r="AW46" s="31">
        <f>(AW44-D44)/D44</f>
        <v>-0.55087871077212547</v>
      </c>
      <c r="AX46" s="30"/>
      <c r="AY46" s="31"/>
      <c r="AZ46" s="32">
        <f>(AZ44-D44)/D44</f>
        <v>-0.55087871078402595</v>
      </c>
    </row>
    <row r="47" spans="1:52" ht="15.75" thickBot="1" x14ac:dyDescent="0.3">
      <c r="A47" s="33" t="s">
        <v>74</v>
      </c>
      <c r="B47" s="34"/>
      <c r="C47" s="35"/>
      <c r="D47" s="36">
        <f>D44*PI()</f>
        <v>0.95050502021450078</v>
      </c>
      <c r="E47" s="34"/>
      <c r="F47" s="35"/>
      <c r="G47" s="36">
        <f>G44*PI()</f>
        <v>0.95050276518418431</v>
      </c>
      <c r="H47" s="34"/>
      <c r="I47" s="35"/>
      <c r="J47" s="36">
        <f>J44*PI()</f>
        <v>0.95048033088417017</v>
      </c>
      <c r="K47" s="35"/>
      <c r="L47" s="35"/>
      <c r="M47" s="35">
        <f>M44*PI()</f>
        <v>0.95008144316470977</v>
      </c>
      <c r="N47" s="34"/>
      <c r="O47" s="35"/>
      <c r="P47" s="36">
        <f>P44*PI()</f>
        <v>0.94169919847968897</v>
      </c>
      <c r="Q47" s="34"/>
      <c r="R47" s="35"/>
      <c r="S47" s="36">
        <f>S44*PI()</f>
        <v>0.8430367225086115</v>
      </c>
      <c r="T47" s="34"/>
      <c r="U47" s="35"/>
      <c r="V47" s="36">
        <f>V44*PI()</f>
        <v>0.73746296548008194</v>
      </c>
      <c r="W47" s="34"/>
      <c r="X47" s="35"/>
      <c r="Y47" s="36">
        <f>Y44*PI()</f>
        <v>0.56543592549473387</v>
      </c>
      <c r="Z47" s="34"/>
      <c r="AA47" s="35"/>
      <c r="AB47" s="36">
        <f>AB44*PI()</f>
        <v>0.50782856867229509</v>
      </c>
      <c r="AC47" s="34"/>
      <c r="AD47" s="35"/>
      <c r="AE47" s="36">
        <f>AE44*PI()</f>
        <v>0.46931447843670898</v>
      </c>
      <c r="AF47" s="34"/>
      <c r="AG47" s="35"/>
      <c r="AH47" s="36">
        <f>AH44*PI()</f>
        <v>0.43377407084343639</v>
      </c>
      <c r="AI47" s="34"/>
      <c r="AJ47" s="35"/>
      <c r="AK47" s="36">
        <f>AK44*PI()</f>
        <v>0.42828097584920161</v>
      </c>
      <c r="AL47" s="34"/>
      <c r="AM47" s="35"/>
      <c r="AN47" s="36">
        <f>AN44*PI()</f>
        <v>0.42690358066760148</v>
      </c>
      <c r="AO47" s="35"/>
      <c r="AP47" s="35"/>
      <c r="AQ47" s="35">
        <f>AQ44*PI()</f>
        <v>0.42689215342584141</v>
      </c>
      <c r="AR47" s="34"/>
      <c r="AS47" s="35"/>
      <c r="AT47" s="36">
        <f>AT44*PI()</f>
        <v>0.42689204121636132</v>
      </c>
      <c r="AU47" s="35"/>
      <c r="AV47" s="35"/>
      <c r="AW47" s="35">
        <f>AW44*PI()</f>
        <v>0.42689204009630355</v>
      </c>
      <c r="AX47" s="34"/>
      <c r="AY47" s="35"/>
      <c r="AZ47" s="36">
        <f>AZ44*PI()</f>
        <v>0.42689204008499204</v>
      </c>
    </row>
    <row r="51" spans="1:52" ht="15.75" thickBot="1" x14ac:dyDescent="0.3">
      <c r="A51" s="85" t="s">
        <v>82</v>
      </c>
      <c r="B51" s="85"/>
      <c r="C51" s="85"/>
      <c r="D51" s="85"/>
      <c r="E51" s="86" t="s">
        <v>1</v>
      </c>
      <c r="F51" s="87"/>
      <c r="G51" s="87"/>
      <c r="H51" s="87"/>
      <c r="I51" s="88"/>
      <c r="J51" s="1"/>
      <c r="K51" s="1"/>
      <c r="L51" s="1"/>
      <c r="M51" s="1"/>
    </row>
    <row r="52" spans="1:52" ht="15.75" thickBot="1" x14ac:dyDescent="0.3">
      <c r="A52" s="2"/>
      <c r="B52" s="76" t="s">
        <v>2</v>
      </c>
      <c r="C52" s="77"/>
      <c r="D52" s="78"/>
      <c r="E52" s="79" t="s">
        <v>3</v>
      </c>
      <c r="F52" s="80"/>
      <c r="G52" s="81"/>
      <c r="H52" s="76" t="s">
        <v>4</v>
      </c>
      <c r="I52" s="77"/>
      <c r="J52" s="78"/>
      <c r="K52" s="77" t="s">
        <v>5</v>
      </c>
      <c r="L52" s="77"/>
      <c r="M52" s="78"/>
      <c r="N52" s="76" t="s">
        <v>6</v>
      </c>
      <c r="O52" s="77"/>
      <c r="P52" s="78"/>
      <c r="Q52" s="76" t="s">
        <v>7</v>
      </c>
      <c r="R52" s="77"/>
      <c r="S52" s="78"/>
      <c r="T52" s="76" t="s">
        <v>8</v>
      </c>
      <c r="U52" s="77"/>
      <c r="V52" s="78"/>
      <c r="W52" s="82" t="s">
        <v>9</v>
      </c>
      <c r="X52" s="83"/>
      <c r="Y52" s="84"/>
      <c r="Z52" s="82" t="s">
        <v>10</v>
      </c>
      <c r="AA52" s="83"/>
      <c r="AB52" s="84"/>
      <c r="AC52" s="82" t="s">
        <v>11</v>
      </c>
      <c r="AD52" s="83"/>
      <c r="AE52" s="84"/>
      <c r="AF52" s="82" t="s">
        <v>12</v>
      </c>
      <c r="AG52" s="83"/>
      <c r="AH52" s="84"/>
      <c r="AI52" s="82" t="s">
        <v>13</v>
      </c>
      <c r="AJ52" s="83"/>
      <c r="AK52" s="84"/>
      <c r="AL52" s="83" t="s">
        <v>14</v>
      </c>
      <c r="AM52" s="83"/>
      <c r="AN52" s="84"/>
      <c r="AO52" s="82" t="s">
        <v>15</v>
      </c>
      <c r="AP52" s="83"/>
      <c r="AQ52" s="84"/>
      <c r="AR52" s="82" t="s">
        <v>16</v>
      </c>
      <c r="AS52" s="83"/>
      <c r="AT52" s="84"/>
      <c r="AU52" s="82" t="s">
        <v>17</v>
      </c>
      <c r="AV52" s="83"/>
      <c r="AW52" s="84"/>
      <c r="AX52" s="82" t="s">
        <v>18</v>
      </c>
      <c r="AY52" s="83"/>
      <c r="AZ52" s="84"/>
    </row>
    <row r="53" spans="1:52" ht="15.75" thickBot="1" x14ac:dyDescent="0.3">
      <c r="A53" s="3" t="s">
        <v>19</v>
      </c>
      <c r="B53" s="4" t="s">
        <v>20</v>
      </c>
      <c r="C53" s="5" t="s">
        <v>21</v>
      </c>
      <c r="D53" s="6" t="s">
        <v>22</v>
      </c>
      <c r="E53" s="3" t="s">
        <v>23</v>
      </c>
      <c r="F53" s="3" t="s">
        <v>24</v>
      </c>
      <c r="G53" s="3" t="s">
        <v>25</v>
      </c>
      <c r="H53" s="7" t="s">
        <v>26</v>
      </c>
      <c r="I53" s="3" t="s">
        <v>27</v>
      </c>
      <c r="J53" s="8" t="s">
        <v>28</v>
      </c>
      <c r="K53" s="3" t="s">
        <v>29</v>
      </c>
      <c r="L53" s="3" t="s">
        <v>30</v>
      </c>
      <c r="M53" s="3" t="s">
        <v>31</v>
      </c>
      <c r="N53" s="9" t="s">
        <v>32</v>
      </c>
      <c r="O53" s="10" t="s">
        <v>33</v>
      </c>
      <c r="P53" s="11" t="s">
        <v>34</v>
      </c>
      <c r="Q53" s="9" t="s">
        <v>35</v>
      </c>
      <c r="R53" s="10" t="s">
        <v>36</v>
      </c>
      <c r="S53" s="12" t="s">
        <v>37</v>
      </c>
      <c r="T53" s="9" t="s">
        <v>38</v>
      </c>
      <c r="U53" s="10" t="s">
        <v>39</v>
      </c>
      <c r="V53" s="12" t="s">
        <v>40</v>
      </c>
      <c r="W53" s="9" t="s">
        <v>41</v>
      </c>
      <c r="X53" s="10" t="s">
        <v>42</v>
      </c>
      <c r="Y53" s="12" t="s">
        <v>43</v>
      </c>
      <c r="Z53" s="9" t="s">
        <v>44</v>
      </c>
      <c r="AA53" s="10" t="s">
        <v>45</v>
      </c>
      <c r="AB53" s="12" t="s">
        <v>46</v>
      </c>
      <c r="AC53" s="9" t="s">
        <v>47</v>
      </c>
      <c r="AD53" s="10" t="s">
        <v>48</v>
      </c>
      <c r="AE53" s="12" t="s">
        <v>49</v>
      </c>
      <c r="AF53" s="9" t="s">
        <v>50</v>
      </c>
      <c r="AG53" s="10" t="s">
        <v>51</v>
      </c>
      <c r="AH53" s="12" t="s">
        <v>52</v>
      </c>
      <c r="AI53" s="7" t="s">
        <v>53</v>
      </c>
      <c r="AJ53" s="3" t="s">
        <v>54</v>
      </c>
      <c r="AK53" s="12" t="s">
        <v>55</v>
      </c>
      <c r="AL53" s="3" t="s">
        <v>56</v>
      </c>
      <c r="AM53" s="3" t="s">
        <v>57</v>
      </c>
      <c r="AN53" s="12" t="s">
        <v>58</v>
      </c>
      <c r="AO53" s="3" t="s">
        <v>59</v>
      </c>
      <c r="AP53" s="3" t="s">
        <v>60</v>
      </c>
      <c r="AQ53" s="10" t="s">
        <v>61</v>
      </c>
      <c r="AR53" s="7" t="s">
        <v>62</v>
      </c>
      <c r="AS53" s="3" t="s">
        <v>63</v>
      </c>
      <c r="AT53" s="12" t="s">
        <v>64</v>
      </c>
      <c r="AU53" s="3" t="s">
        <v>65</v>
      </c>
      <c r="AV53" s="3" t="s">
        <v>66</v>
      </c>
      <c r="AW53" s="10" t="s">
        <v>67</v>
      </c>
      <c r="AX53" s="4" t="s">
        <v>68</v>
      </c>
      <c r="AY53" s="5" t="s">
        <v>69</v>
      </c>
      <c r="AZ53" s="13" t="s">
        <v>70</v>
      </c>
    </row>
    <row r="54" spans="1:52" hidden="1" x14ac:dyDescent="0.25">
      <c r="A54" s="1">
        <v>0.4</v>
      </c>
      <c r="B54" s="14">
        <v>2.0640941000000002</v>
      </c>
      <c r="C54" s="15">
        <v>1</v>
      </c>
      <c r="D54" s="16">
        <v>0.302003656035431</v>
      </c>
      <c r="E54" s="15">
        <v>2.0640941000435902</v>
      </c>
      <c r="F54" s="15">
        <v>0.99999999997066102</v>
      </c>
      <c r="G54" s="15">
        <v>0.30200009518486598</v>
      </c>
      <c r="H54" s="14">
        <v>2.0640941043599299</v>
      </c>
      <c r="I54" s="15">
        <v>0.99999999706547404</v>
      </c>
      <c r="J54" s="16">
        <v>0.30196804699059199</v>
      </c>
      <c r="K54" s="15">
        <v>2.0640945367785899</v>
      </c>
      <c r="L54" s="15">
        <v>0.99999970601889798</v>
      </c>
      <c r="M54" s="15">
        <v>0.30164755905343499</v>
      </c>
      <c r="N54" s="14">
        <v>2.0641385711181401</v>
      </c>
      <c r="O54" s="15">
        <v>0.99997006938500599</v>
      </c>
      <c r="P54" s="16">
        <v>0.29844226196726198</v>
      </c>
      <c r="Q54" s="14">
        <v>2.0717081768558998</v>
      </c>
      <c r="R54" s="15">
        <v>0.99491667930095595</v>
      </c>
      <c r="S54" s="16">
        <v>0.266598435110254</v>
      </c>
      <c r="T54" s="14">
        <v>2.08973562352941</v>
      </c>
      <c r="U54" s="15">
        <v>0.98320293238022904</v>
      </c>
      <c r="V54" s="16">
        <v>0.23287980225109201</v>
      </c>
      <c r="W54" s="14">
        <v>2.19821899230769</v>
      </c>
      <c r="X54" s="15">
        <v>0.92106637444190897</v>
      </c>
      <c r="Y54" s="16">
        <v>0.178611120743247</v>
      </c>
      <c r="Z54" s="14">
        <v>2.2820470500000001</v>
      </c>
      <c r="AA54" s="15">
        <v>0.88107113373205803</v>
      </c>
      <c r="AB54" s="16">
        <v>0.16072194717570301</v>
      </c>
      <c r="AC54" s="14">
        <v>2.3658751076923101</v>
      </c>
      <c r="AD54" s="15">
        <v>0.84650426315026495</v>
      </c>
      <c r="AE54" s="16">
        <v>0.148862458056578</v>
      </c>
      <c r="AF54" s="14">
        <v>2.4743584764705902</v>
      </c>
      <c r="AG54" s="15">
        <v>0.80817276934014004</v>
      </c>
      <c r="AH54" s="16">
        <v>0.137984800455311</v>
      </c>
      <c r="AI54" s="14">
        <v>2.4946840743902499</v>
      </c>
      <c r="AJ54" s="15">
        <v>0.80166910752409404</v>
      </c>
      <c r="AK54" s="16">
        <v>0.13630785074353599</v>
      </c>
      <c r="AL54" s="15">
        <v>2.49995552888186</v>
      </c>
      <c r="AM54" s="15">
        <v>0.80001390939912198</v>
      </c>
      <c r="AN54" s="16">
        <v>0.13588747861507999</v>
      </c>
      <c r="AO54" s="15">
        <v>2.49999956322142</v>
      </c>
      <c r="AP54" s="15">
        <v>0.80000013660848901</v>
      </c>
      <c r="AQ54" s="15">
        <v>0.13588399128125001</v>
      </c>
      <c r="AR54" s="14">
        <v>2.4999999956400698</v>
      </c>
      <c r="AS54" s="15">
        <v>0.80000000136362803</v>
      </c>
      <c r="AT54" s="16">
        <v>0.13588395703748801</v>
      </c>
      <c r="AU54" s="15">
        <v>2.49999999995641</v>
      </c>
      <c r="AV54" s="15">
        <v>0.80000000001363503</v>
      </c>
      <c r="AW54" s="15">
        <v>0.13588395669567199</v>
      </c>
      <c r="AX54" s="14">
        <v>2.5</v>
      </c>
      <c r="AY54" s="15">
        <v>0.8</v>
      </c>
      <c r="AZ54" s="16">
        <v>0.13588395669222</v>
      </c>
    </row>
    <row r="55" spans="1:52" hidden="1" x14ac:dyDescent="0.25">
      <c r="A55" s="1">
        <v>0.41</v>
      </c>
      <c r="B55" s="14">
        <v>2.0649524000000001</v>
      </c>
      <c r="C55" s="15">
        <v>1</v>
      </c>
      <c r="D55" s="16">
        <v>0.30203374255958898</v>
      </c>
      <c r="E55" s="15">
        <v>2.0649524000435102</v>
      </c>
      <c r="F55" s="15">
        <v>0.99999999997068401</v>
      </c>
      <c r="G55" s="15">
        <v>0.302030183137598</v>
      </c>
      <c r="H55" s="14">
        <v>2.0649524043513501</v>
      </c>
      <c r="I55" s="15">
        <v>0.99999999706791298</v>
      </c>
      <c r="J55" s="16">
        <v>0.30199814831286897</v>
      </c>
      <c r="K55" s="15">
        <v>2.0649528359185698</v>
      </c>
      <c r="L55" s="15">
        <v>0.99999970626323398</v>
      </c>
      <c r="M55" s="15">
        <v>0.30167779339468898</v>
      </c>
      <c r="N55" s="14">
        <v>2.0649967835543799</v>
      </c>
      <c r="O55" s="15">
        <v>0.99997009425750905</v>
      </c>
      <c r="P55" s="16">
        <v>0.298473809008104</v>
      </c>
      <c r="Q55" s="14">
        <v>2.0725514847161599</v>
      </c>
      <c r="R55" s="15">
        <v>0.99492079690411495</v>
      </c>
      <c r="S55" s="16">
        <v>0.26664097408759801</v>
      </c>
      <c r="T55" s="14">
        <v>2.0905434352941201</v>
      </c>
      <c r="U55" s="15">
        <v>0.98321572133371804</v>
      </c>
      <c r="V55" s="16">
        <v>0.23292844824046</v>
      </c>
      <c r="W55" s="14">
        <v>2.1988132</v>
      </c>
      <c r="X55" s="15">
        <v>0.92110609971298696</v>
      </c>
      <c r="Y55" s="16">
        <v>0.178649191607888</v>
      </c>
      <c r="Z55" s="14">
        <v>2.2824762000000001</v>
      </c>
      <c r="AA55" s="15">
        <v>0.88111122105168005</v>
      </c>
      <c r="AB55" s="16">
        <v>0.16074796137233399</v>
      </c>
      <c r="AC55" s="14">
        <v>2.3661392000000001</v>
      </c>
      <c r="AD55" s="15">
        <v>0.846533945959417</v>
      </c>
      <c r="AE55" s="16">
        <v>0.148877395884428</v>
      </c>
      <c r="AF55" s="14">
        <v>2.47440896470588</v>
      </c>
      <c r="AG55" s="15">
        <v>0.80817928959607099</v>
      </c>
      <c r="AH55" s="16">
        <v>0.13798739782653499</v>
      </c>
      <c r="AI55" s="14">
        <v>2.4946945414634198</v>
      </c>
      <c r="AJ55" s="15">
        <v>0.80167048432636001</v>
      </c>
      <c r="AK55" s="16">
        <v>0.136308379712544</v>
      </c>
      <c r="AL55" s="15">
        <v>2.4999556164456198</v>
      </c>
      <c r="AM55" s="15">
        <v>0.80001392096844703</v>
      </c>
      <c r="AN55" s="16">
        <v>0.13588748301988399</v>
      </c>
      <c r="AO55" s="15">
        <v>2.4999995640814401</v>
      </c>
      <c r="AP55" s="15">
        <v>0.800000136722123</v>
      </c>
      <c r="AQ55" s="15">
        <v>0.13588399132451101</v>
      </c>
      <c r="AR55" s="14">
        <v>2.4999999956486501</v>
      </c>
      <c r="AS55" s="15">
        <v>0.80000000136476201</v>
      </c>
      <c r="AT55" s="16">
        <v>0.13588395703792</v>
      </c>
      <c r="AU55" s="15">
        <v>2.4999999999564899</v>
      </c>
      <c r="AV55" s="15">
        <v>0.80000000001364602</v>
      </c>
      <c r="AW55" s="15">
        <v>0.13588395669567599</v>
      </c>
      <c r="AX55" s="14">
        <v>2.5</v>
      </c>
      <c r="AY55" s="15">
        <v>0.8</v>
      </c>
      <c r="AZ55" s="16">
        <v>0.13588395669222</v>
      </c>
    </row>
    <row r="56" spans="1:52" hidden="1" x14ac:dyDescent="0.25">
      <c r="A56" s="1">
        <v>0.42</v>
      </c>
      <c r="B56" s="14">
        <v>2.0675995</v>
      </c>
      <c r="C56" s="15">
        <v>1</v>
      </c>
      <c r="D56" s="16">
        <v>0.30234912893656202</v>
      </c>
      <c r="E56" s="15">
        <v>2.0675995000432401</v>
      </c>
      <c r="F56" s="15">
        <v>0.99999999997075995</v>
      </c>
      <c r="G56" s="15">
        <v>0.30234557409388102</v>
      </c>
      <c r="H56" s="14">
        <v>2.0675995043248698</v>
      </c>
      <c r="I56" s="15">
        <v>0.99999999707541598</v>
      </c>
      <c r="J56" s="16">
        <v>0.30231358025159</v>
      </c>
      <c r="K56" s="15">
        <v>2.0675999332661701</v>
      </c>
      <c r="L56" s="15">
        <v>0.99999970701487995</v>
      </c>
      <c r="M56" s="15">
        <v>0.301993634518258</v>
      </c>
      <c r="N56" s="14">
        <v>2.0676436134972498</v>
      </c>
      <c r="O56" s="15">
        <v>0.99997017077234196</v>
      </c>
      <c r="P56" s="16">
        <v>0.29879365486412601</v>
      </c>
      <c r="Q56" s="14">
        <v>2.0751523471615698</v>
      </c>
      <c r="R56" s="15">
        <v>0.99493346489706602</v>
      </c>
      <c r="S56" s="16">
        <v>0.26699026891529298</v>
      </c>
      <c r="T56" s="14">
        <v>2.0930348235294098</v>
      </c>
      <c r="U56" s="15">
        <v>0.98325507493886999</v>
      </c>
      <c r="V56" s="16">
        <v>0.23328009554903001</v>
      </c>
      <c r="W56" s="14">
        <v>2.2006458076923101</v>
      </c>
      <c r="X56" s="15">
        <v>0.92122846940887404</v>
      </c>
      <c r="Y56" s="16">
        <v>0.17889258622982199</v>
      </c>
      <c r="Z56" s="14">
        <v>2.28379975</v>
      </c>
      <c r="AA56" s="15">
        <v>0.88123478983193604</v>
      </c>
      <c r="AB56" s="16">
        <v>0.160907968782868</v>
      </c>
      <c r="AC56" s="14">
        <v>2.3669536923076899</v>
      </c>
      <c r="AD56" s="15">
        <v>0.84662549665101305</v>
      </c>
      <c r="AE56" s="16">
        <v>0.14896617918931801</v>
      </c>
      <c r="AF56" s="14">
        <v>2.4745646764705902</v>
      </c>
      <c r="AG56" s="15">
        <v>0.80819941312283405</v>
      </c>
      <c r="AH56" s="16">
        <v>0.13800211353629999</v>
      </c>
      <c r="AI56" s="14">
        <v>2.4947268231707298</v>
      </c>
      <c r="AJ56" s="15">
        <v>0.80167473403376199</v>
      </c>
      <c r="AK56" s="16">
        <v>0.136311347090044</v>
      </c>
      <c r="AL56" s="15">
        <v>2.4999558865027498</v>
      </c>
      <c r="AM56" s="15">
        <v>0.80001395667991704</v>
      </c>
      <c r="AN56" s="16">
        <v>0.135887507664741</v>
      </c>
      <c r="AO56" s="15">
        <v>2.4999995667338402</v>
      </c>
      <c r="AP56" s="15">
        <v>0.80000013707287998</v>
      </c>
      <c r="AQ56" s="15">
        <v>0.13588399156654801</v>
      </c>
      <c r="AR56" s="14">
        <v>2.4999999956751302</v>
      </c>
      <c r="AS56" s="15">
        <v>0.80000000136826299</v>
      </c>
      <c r="AT56" s="16">
        <v>0.13588395704033501</v>
      </c>
      <c r="AU56" s="15">
        <v>2.4999999999567599</v>
      </c>
      <c r="AV56" s="15">
        <v>0.80000000001368099</v>
      </c>
      <c r="AW56" s="15">
        <v>0.1358839566957</v>
      </c>
      <c r="AX56" s="14">
        <v>2.5</v>
      </c>
      <c r="AY56" s="15">
        <v>0.8</v>
      </c>
      <c r="AZ56" s="16">
        <v>0.13588395669222</v>
      </c>
    </row>
    <row r="57" spans="1:52" hidden="1" x14ac:dyDescent="0.25">
      <c r="A57" s="1">
        <v>0.43</v>
      </c>
      <c r="B57" s="14">
        <v>2.0678839999999998</v>
      </c>
      <c r="C57" s="15">
        <v>1</v>
      </c>
      <c r="D57" s="16">
        <v>0.30213502245235102</v>
      </c>
      <c r="E57" s="15">
        <v>2.0678840000432102</v>
      </c>
      <c r="F57" s="15">
        <v>0.99999999997076805</v>
      </c>
      <c r="G57" s="15">
        <v>0.30213146809563801</v>
      </c>
      <c r="H57" s="14">
        <v>2.0678840043220199</v>
      </c>
      <c r="I57" s="15">
        <v>0.999999997076221</v>
      </c>
      <c r="J57" s="16">
        <v>0.30209947866334103</v>
      </c>
      <c r="K57" s="15">
        <v>2.0678844329811001</v>
      </c>
      <c r="L57" s="15">
        <v>0.99999970709549302</v>
      </c>
      <c r="M57" s="15">
        <v>0.30177957724885002</v>
      </c>
      <c r="N57" s="14">
        <v>2.0679280844725598</v>
      </c>
      <c r="O57" s="15">
        <v>0.99997017897838003</v>
      </c>
      <c r="P57" s="16">
        <v>0.29858006866881298</v>
      </c>
      <c r="Q57" s="14">
        <v>2.07543187772926</v>
      </c>
      <c r="R57" s="15">
        <v>0.99493482360686303</v>
      </c>
      <c r="S57" s="16">
        <v>0.26678475321348999</v>
      </c>
      <c r="T57" s="14">
        <v>2.0933025882352898</v>
      </c>
      <c r="U57" s="15">
        <v>0.98325929652296495</v>
      </c>
      <c r="V57" s="16">
        <v>0.23309320422864099</v>
      </c>
      <c r="W57" s="14">
        <v>2.2008427692307699</v>
      </c>
      <c r="X57" s="15">
        <v>0.92124160795146803</v>
      </c>
      <c r="Y57" s="16">
        <v>0.17877848016629599</v>
      </c>
      <c r="Z57" s="14">
        <v>2.2839420000000001</v>
      </c>
      <c r="AA57" s="15">
        <v>0.88124806464725902</v>
      </c>
      <c r="AB57" s="16">
        <v>0.160836408258</v>
      </c>
      <c r="AC57" s="14">
        <v>2.3670412307692299</v>
      </c>
      <c r="AD57" s="15">
        <v>0.84663533663761503</v>
      </c>
      <c r="AE57" s="16">
        <v>0.148928233286276</v>
      </c>
      <c r="AF57" s="14">
        <v>2.47458141176471</v>
      </c>
      <c r="AG57" s="15">
        <v>0.80820157720392705</v>
      </c>
      <c r="AH57" s="16">
        <v>0.137996247218687</v>
      </c>
      <c r="AI57" s="14">
        <v>2.49473029268293</v>
      </c>
      <c r="AJ57" s="15">
        <v>0.80167519108892704</v>
      </c>
      <c r="AK57" s="16">
        <v>0.13631018229152</v>
      </c>
      <c r="AL57" s="15">
        <v>2.49995591552744</v>
      </c>
      <c r="AM57" s="15">
        <v>0.80001396052076901</v>
      </c>
      <c r="AN57" s="16">
        <v>0.13588749803097699</v>
      </c>
      <c r="AO57" s="15">
        <v>2.4999995670189099</v>
      </c>
      <c r="AP57" s="15">
        <v>0.80000013711060503</v>
      </c>
      <c r="AQ57" s="15">
        <v>0.135883991471938</v>
      </c>
      <c r="AR57" s="14">
        <v>2.4999999956779799</v>
      </c>
      <c r="AS57" s="15">
        <v>0.80000000136864002</v>
      </c>
      <c r="AT57" s="16">
        <v>0.13588395703939099</v>
      </c>
      <c r="AU57" s="15">
        <v>2.4999999999567901</v>
      </c>
      <c r="AV57" s="15">
        <v>0.80000000001368499</v>
      </c>
      <c r="AW57" s="15">
        <v>0.135883956695691</v>
      </c>
      <c r="AX57" s="14">
        <v>2.5</v>
      </c>
      <c r="AY57" s="15">
        <v>0.8</v>
      </c>
      <c r="AZ57" s="16">
        <v>0.13588395669222</v>
      </c>
    </row>
    <row r="58" spans="1:52" hidden="1" x14ac:dyDescent="0.25">
      <c r="A58" s="1">
        <v>0.44</v>
      </c>
      <c r="B58" s="14">
        <v>2.0669558000000001</v>
      </c>
      <c r="C58" s="15">
        <v>1</v>
      </c>
      <c r="D58" s="16">
        <v>0.30203093112122498</v>
      </c>
      <c r="E58" s="15">
        <v>2.0669558000433099</v>
      </c>
      <c r="F58" s="15">
        <v>0.99999999997074196</v>
      </c>
      <c r="G58" s="15">
        <v>0.30202737517874201</v>
      </c>
      <c r="H58" s="14">
        <v>2.0669558043313101</v>
      </c>
      <c r="I58" s="15">
        <v>0.99999999707359499</v>
      </c>
      <c r="J58" s="16">
        <v>0.30199537137443799</v>
      </c>
      <c r="K58" s="15">
        <v>2.06695623391116</v>
      </c>
      <c r="L58" s="15">
        <v>0.99999970683236805</v>
      </c>
      <c r="M58" s="15">
        <v>0.30167532662792501</v>
      </c>
      <c r="N58" s="14">
        <v>2.06699997916752</v>
      </c>
      <c r="O58" s="15">
        <v>0.99997015219313801</v>
      </c>
      <c r="P58" s="16">
        <v>0.298474414289426</v>
      </c>
      <c r="Q58" s="14">
        <v>2.07451989082969</v>
      </c>
      <c r="R58" s="15">
        <v>0.99493038872557005</v>
      </c>
      <c r="S58" s="16">
        <v>0.26666865794928502</v>
      </c>
      <c r="T58" s="14">
        <v>2.09242898823529</v>
      </c>
      <c r="U58" s="15">
        <v>0.98324551761050605</v>
      </c>
      <c r="V58" s="16">
        <v>0.232975814346458</v>
      </c>
      <c r="W58" s="14">
        <v>2.20020016923077</v>
      </c>
      <c r="X58" s="15">
        <v>0.92119873308328204</v>
      </c>
      <c r="Y58" s="16">
        <v>0.17869685215653</v>
      </c>
      <c r="Z58" s="14">
        <v>2.2834778999999998</v>
      </c>
      <c r="AA58" s="15">
        <v>0.881204750476001</v>
      </c>
      <c r="AB58" s="16">
        <v>0.16078267090641801</v>
      </c>
      <c r="AC58" s="14">
        <v>2.3667556307692301</v>
      </c>
      <c r="AD58" s="15">
        <v>0.84660323337052401</v>
      </c>
      <c r="AE58" s="16">
        <v>0.14889838074282699</v>
      </c>
      <c r="AF58" s="14">
        <v>2.4745268117647101</v>
      </c>
      <c r="AG58" s="15">
        <v>0.80819451766553696</v>
      </c>
      <c r="AH58" s="16">
        <v>0.13799129107595301</v>
      </c>
      <c r="AI58" s="14">
        <v>2.49471897317073</v>
      </c>
      <c r="AJ58" s="15">
        <v>0.80167370014066197</v>
      </c>
      <c r="AK58" s="16">
        <v>0.13630918255485899</v>
      </c>
      <c r="AL58" s="15">
        <v>2.4999558208324801</v>
      </c>
      <c r="AM58" s="15">
        <v>0.80001394799168701</v>
      </c>
      <c r="AN58" s="16">
        <v>0.13588748972713199</v>
      </c>
      <c r="AO58" s="15">
        <v>2.4999995660888499</v>
      </c>
      <c r="AP58" s="15">
        <v>0.80000013698754502</v>
      </c>
      <c r="AQ58" s="15">
        <v>0.13588399139038601</v>
      </c>
      <c r="AR58" s="14">
        <v>2.49999999566869</v>
      </c>
      <c r="AS58" s="15">
        <v>0.80000000136741201</v>
      </c>
      <c r="AT58" s="16">
        <v>0.135883957038578</v>
      </c>
      <c r="AU58" s="15">
        <v>2.4999999999566902</v>
      </c>
      <c r="AV58" s="15">
        <v>0.800000000013672</v>
      </c>
      <c r="AW58" s="15">
        <v>0.13588395669568301</v>
      </c>
      <c r="AX58" s="14">
        <v>2.5</v>
      </c>
      <c r="AY58" s="15">
        <v>0.8</v>
      </c>
      <c r="AZ58" s="16">
        <v>0.13588395669222</v>
      </c>
    </row>
    <row r="59" spans="1:52" hidden="1" x14ac:dyDescent="0.25">
      <c r="A59" s="1">
        <v>0.45</v>
      </c>
      <c r="B59" s="14">
        <v>2.070713</v>
      </c>
      <c r="C59" s="15">
        <v>1</v>
      </c>
      <c r="D59" s="16">
        <v>0.30239506886749401</v>
      </c>
      <c r="E59" s="15">
        <v>2.0707130000429301</v>
      </c>
      <c r="F59" s="15">
        <v>0.99999999997084699</v>
      </c>
      <c r="G59" s="15">
        <v>0.30239151936021702</v>
      </c>
      <c r="H59" s="14">
        <v>2.0707130042937298</v>
      </c>
      <c r="I59" s="15">
        <v>0.99999999708420495</v>
      </c>
      <c r="J59" s="16">
        <v>0.30235957362754101</v>
      </c>
      <c r="K59" s="15">
        <v>2.0707134301464398</v>
      </c>
      <c r="L59" s="15">
        <v>0.99999970789527504</v>
      </c>
      <c r="M59" s="15">
        <v>0.30204010836978101</v>
      </c>
      <c r="N59" s="14">
        <v>2.07075679585799</v>
      </c>
      <c r="O59" s="15">
        <v>0.99997026039333703</v>
      </c>
      <c r="P59" s="16">
        <v>0.29884488023019601</v>
      </c>
      <c r="Q59" s="14">
        <v>2.0782114628820998</v>
      </c>
      <c r="R59" s="15">
        <v>0.99494830486137198</v>
      </c>
      <c r="S59" s="16">
        <v>0.26708249133197498</v>
      </c>
      <c r="T59" s="14">
        <v>2.0959651764705902</v>
      </c>
      <c r="U59" s="15">
        <v>0.98330119085406897</v>
      </c>
      <c r="V59" s="16">
        <v>0.233399215000097</v>
      </c>
      <c r="W59" s="14">
        <v>2.2028013076923099</v>
      </c>
      <c r="X59" s="15">
        <v>0.92137211441733302</v>
      </c>
      <c r="Y59" s="16">
        <v>0.17899535454018101</v>
      </c>
      <c r="Z59" s="14">
        <v>2.2853564999999998</v>
      </c>
      <c r="AA59" s="15">
        <v>0.88138000409866601</v>
      </c>
      <c r="AB59" s="16">
        <v>0.16098020806233301</v>
      </c>
      <c r="AC59" s="14">
        <v>2.3679116923076902</v>
      </c>
      <c r="AD59" s="15">
        <v>0.84673318802429998</v>
      </c>
      <c r="AE59" s="16">
        <v>0.14900864700781699</v>
      </c>
      <c r="AF59" s="14">
        <v>2.4747478235294098</v>
      </c>
      <c r="AG59" s="15">
        <v>0.80822310984958901</v>
      </c>
      <c r="AH59" s="16">
        <v>0.13800972115134499</v>
      </c>
      <c r="AI59" s="14">
        <v>2.4947647926829299</v>
      </c>
      <c r="AJ59" s="15">
        <v>0.80167973924315805</v>
      </c>
      <c r="AK59" s="16">
        <v>0.13631290536215601</v>
      </c>
      <c r="AL59" s="15">
        <v>2.49995620414201</v>
      </c>
      <c r="AM59" s="15">
        <v>0.80001399874202495</v>
      </c>
      <c r="AN59" s="16">
        <v>0.135887520660254</v>
      </c>
      <c r="AO59" s="15">
        <v>2.49999956985357</v>
      </c>
      <c r="AP59" s="15">
        <v>0.80000013748601395</v>
      </c>
      <c r="AQ59" s="15">
        <v>0.135883991694182</v>
      </c>
      <c r="AR59" s="14">
        <v>2.4999999957062702</v>
      </c>
      <c r="AS59" s="15">
        <v>0.80000000137238703</v>
      </c>
      <c r="AT59" s="16">
        <v>0.13588395704160999</v>
      </c>
      <c r="AU59" s="15">
        <v>2.4999999999570699</v>
      </c>
      <c r="AV59" s="15">
        <v>0.80000000001372196</v>
      </c>
      <c r="AW59" s="15">
        <v>0.13588395669571399</v>
      </c>
      <c r="AX59" s="14">
        <v>2.5</v>
      </c>
      <c r="AY59" s="15">
        <v>0.8</v>
      </c>
      <c r="AZ59" s="16">
        <v>0.13588395669222</v>
      </c>
    </row>
    <row r="60" spans="1:52" hidden="1" x14ac:dyDescent="0.25">
      <c r="A60" s="1">
        <v>0.46</v>
      </c>
      <c r="B60" s="14">
        <v>2.0770862000000001</v>
      </c>
      <c r="C60" s="15">
        <v>1</v>
      </c>
      <c r="D60" s="16">
        <v>0.30364671124960901</v>
      </c>
      <c r="E60" s="15">
        <v>2.0770862000422898</v>
      </c>
      <c r="F60" s="15">
        <v>0.99999999997102595</v>
      </c>
      <c r="G60" s="15">
        <v>0.303643172633692</v>
      </c>
      <c r="H60" s="14">
        <v>2.07708620422998</v>
      </c>
      <c r="I60" s="15">
        <v>0.99999999710206999</v>
      </c>
      <c r="J60" s="16">
        <v>0.30361132489078901</v>
      </c>
      <c r="K60" s="15">
        <v>2.0770866237604801</v>
      </c>
      <c r="L60" s="15">
        <v>0.99999970968507301</v>
      </c>
      <c r="M60" s="15">
        <v>0.30329283680378899</v>
      </c>
      <c r="N60" s="14">
        <v>2.07712934566415</v>
      </c>
      <c r="O60" s="15">
        <v>0.99997044258867596</v>
      </c>
      <c r="P60" s="16">
        <v>0.30010710204816199</v>
      </c>
      <c r="Q60" s="14">
        <v>2.0844733406113498</v>
      </c>
      <c r="R60" s="15">
        <v>0.99497848074877004</v>
      </c>
      <c r="S60" s="16">
        <v>0.26840583157338299</v>
      </c>
      <c r="T60" s="14">
        <v>2.1019634823529398</v>
      </c>
      <c r="U60" s="15">
        <v>0.983395013842009</v>
      </c>
      <c r="V60" s="16">
        <v>0.234693332832974</v>
      </c>
      <c r="W60" s="14">
        <v>2.2072135230769199</v>
      </c>
      <c r="X60" s="15">
        <v>0.92166518968427602</v>
      </c>
      <c r="Y60" s="16">
        <v>0.179867248868576</v>
      </c>
      <c r="Z60" s="14">
        <v>2.2885431000000001</v>
      </c>
      <c r="AA60" s="15">
        <v>0.88167682397588898</v>
      </c>
      <c r="AB60" s="16">
        <v>0.16154983893383901</v>
      </c>
      <c r="AC60" s="14">
        <v>2.3698726769230798</v>
      </c>
      <c r="AD60" s="15">
        <v>0.84695366021193397</v>
      </c>
      <c r="AE60" s="16">
        <v>0.14932308837865901</v>
      </c>
      <c r="AF60" s="14">
        <v>2.4751227176470598</v>
      </c>
      <c r="AG60" s="15">
        <v>0.80827170889607902</v>
      </c>
      <c r="AH60" s="16">
        <v>0.138061410100079</v>
      </c>
      <c r="AI60" s="14">
        <v>2.4948425146341502</v>
      </c>
      <c r="AJ60" s="15">
        <v>0.80169000738648699</v>
      </c>
      <c r="AK60" s="16">
        <v>0.136323308081232</v>
      </c>
      <c r="AL60" s="15">
        <v>2.4999568543358501</v>
      </c>
      <c r="AM60" s="15">
        <v>0.800014085038663</v>
      </c>
      <c r="AN60" s="16">
        <v>0.135887607011905</v>
      </c>
      <c r="AO60" s="15">
        <v>2.4999995762395302</v>
      </c>
      <c r="AP60" s="15">
        <v>0.80000013833362005</v>
      </c>
      <c r="AQ60" s="15">
        <v>0.13588399254224001</v>
      </c>
      <c r="AR60" s="14">
        <v>2.4999999957700201</v>
      </c>
      <c r="AS60" s="15">
        <v>0.80000000138084804</v>
      </c>
      <c r="AT60" s="16">
        <v>0.135883957050075</v>
      </c>
      <c r="AU60" s="15">
        <v>2.4999999999577098</v>
      </c>
      <c r="AV60" s="15">
        <v>0.800000000013807</v>
      </c>
      <c r="AW60" s="15">
        <v>0.135883956695798</v>
      </c>
      <c r="AX60" s="14">
        <v>2.5</v>
      </c>
      <c r="AY60" s="15">
        <v>0.8</v>
      </c>
      <c r="AZ60" s="16">
        <v>0.13588395669222</v>
      </c>
    </row>
    <row r="61" spans="1:52" hidden="1" x14ac:dyDescent="0.25">
      <c r="A61" s="1">
        <v>0.47</v>
      </c>
      <c r="B61" s="14">
        <v>2.0744126000000001</v>
      </c>
      <c r="C61" s="15">
        <v>0.99999990000000005</v>
      </c>
      <c r="D61" s="16">
        <v>0.30255334873442802</v>
      </c>
      <c r="E61" s="15">
        <v>2.0744126000425598</v>
      </c>
      <c r="F61" s="15">
        <v>0.99999989997095196</v>
      </c>
      <c r="G61" s="15">
        <v>0.30255331857575801</v>
      </c>
      <c r="H61" s="14">
        <v>2.0744126042567199</v>
      </c>
      <c r="I61" s="15">
        <v>0.99999989709459802</v>
      </c>
      <c r="J61" s="16">
        <v>0.30255035377078499</v>
      </c>
      <c r="K61" s="15">
        <v>2.07441302643943</v>
      </c>
      <c r="L61" s="15">
        <v>0.99999960893639495</v>
      </c>
      <c r="M61" s="15">
        <v>0.30235047337066701</v>
      </c>
      <c r="N61" s="14">
        <v>2.0744560184248102</v>
      </c>
      <c r="O61" s="15">
        <v>0.99997026637574105</v>
      </c>
      <c r="P61" s="16">
        <v>0.29921122448163301</v>
      </c>
      <c r="Q61" s="14">
        <v>2.08184644104804</v>
      </c>
      <c r="R61" s="15">
        <v>0.99496575700492296</v>
      </c>
      <c r="S61" s="16">
        <v>0.26749678796981102</v>
      </c>
      <c r="T61" s="14">
        <v>2.0994471529411798</v>
      </c>
      <c r="U61" s="15">
        <v>0.98335565639421596</v>
      </c>
      <c r="V61" s="16">
        <v>0.23382289555535801</v>
      </c>
      <c r="W61" s="14">
        <v>2.2053625692307701</v>
      </c>
      <c r="X61" s="15">
        <v>0.921542338722801</v>
      </c>
      <c r="Y61" s="16">
        <v>0.17929461966266499</v>
      </c>
      <c r="Z61" s="14">
        <v>2.2872062999999998</v>
      </c>
      <c r="AA61" s="15">
        <v>0.88155233531824095</v>
      </c>
      <c r="AB61" s="16">
        <v>0.16117864308986399</v>
      </c>
      <c r="AC61" s="14">
        <v>2.3690500307692299</v>
      </c>
      <c r="AD61" s="15">
        <v>0.84686114202699703</v>
      </c>
      <c r="AE61" s="16">
        <v>0.14911962832887499</v>
      </c>
      <c r="AF61" s="14">
        <v>2.4749654470588198</v>
      </c>
      <c r="AG61" s="15">
        <v>0.80825130196116801</v>
      </c>
      <c r="AH61" s="16">
        <v>0.13802831276053101</v>
      </c>
      <c r="AI61" s="14">
        <v>2.4948099097560998</v>
      </c>
      <c r="AJ61" s="15">
        <v>0.80168569527628497</v>
      </c>
      <c r="AK61" s="16">
        <v>0.136316662236043</v>
      </c>
      <c r="AL61" s="15">
        <v>2.4999565815751899</v>
      </c>
      <c r="AM61" s="15">
        <v>0.80001404879734095</v>
      </c>
      <c r="AN61" s="16">
        <v>0.135887551879458</v>
      </c>
      <c r="AO61" s="15">
        <v>2.4999995735605798</v>
      </c>
      <c r="AP61" s="15">
        <v>0.80000013797765701</v>
      </c>
      <c r="AQ61" s="15">
        <v>0.13588399200078899</v>
      </c>
      <c r="AR61" s="14">
        <v>2.4999999957432801</v>
      </c>
      <c r="AS61" s="15">
        <v>0.80000000137729499</v>
      </c>
      <c r="AT61" s="16">
        <v>0.13588395704467099</v>
      </c>
      <c r="AU61" s="15">
        <v>2.4999999999574398</v>
      </c>
      <c r="AV61" s="15">
        <v>0.80000000001377103</v>
      </c>
      <c r="AW61" s="15">
        <v>0.13588395669574399</v>
      </c>
      <c r="AX61" s="14">
        <v>2.5</v>
      </c>
      <c r="AY61" s="15">
        <v>0.8</v>
      </c>
      <c r="AZ61" s="16">
        <v>0.13588395669222</v>
      </c>
    </row>
    <row r="62" spans="1:52" hidden="1" x14ac:dyDescent="0.25">
      <c r="A62" s="1">
        <v>0.48</v>
      </c>
      <c r="B62" s="14">
        <v>2.0742712000000001</v>
      </c>
      <c r="C62" s="15">
        <v>0.99999990000000005</v>
      </c>
      <c r="D62" s="16">
        <v>0.30230270504307</v>
      </c>
      <c r="E62" s="15">
        <v>2.0742712000425798</v>
      </c>
      <c r="F62" s="15">
        <v>0.99999989997094596</v>
      </c>
      <c r="G62" s="15">
        <v>0.30230267487879298</v>
      </c>
      <c r="H62" s="14">
        <v>2.0742712042581402</v>
      </c>
      <c r="I62" s="15">
        <v>0.99999989709420301</v>
      </c>
      <c r="J62" s="16">
        <v>0.30229970967922098</v>
      </c>
      <c r="K62" s="15">
        <v>2.0742716265811101</v>
      </c>
      <c r="L62" s="15">
        <v>0.99999960889671102</v>
      </c>
      <c r="M62" s="15">
        <v>0.30209980927716601</v>
      </c>
      <c r="N62" s="14">
        <v>2.0743146328504398</v>
      </c>
      <c r="O62" s="15">
        <v>0.99997026233604203</v>
      </c>
      <c r="P62" s="16">
        <v>0.29896038364327299</v>
      </c>
      <c r="Q62" s="14">
        <v>2.0817075109170302</v>
      </c>
      <c r="R62" s="15">
        <v>0.99496508791992999</v>
      </c>
      <c r="S62" s="16">
        <v>0.26724895807079602</v>
      </c>
      <c r="T62" s="14">
        <v>2.0993140705882398</v>
      </c>
      <c r="U62" s="15">
        <v>0.98335357596789497</v>
      </c>
      <c r="V62" s="16">
        <v>0.233592065367768</v>
      </c>
      <c r="W62" s="14">
        <v>2.2052646769230702</v>
      </c>
      <c r="X62" s="15">
        <v>0.92153583835310204</v>
      </c>
      <c r="Y62" s="16">
        <v>0.17914854419191201</v>
      </c>
      <c r="Z62" s="14">
        <v>2.2871356</v>
      </c>
      <c r="AA62" s="15">
        <v>0.88154575076425201</v>
      </c>
      <c r="AB62" s="16">
        <v>0.16108553072319301</v>
      </c>
      <c r="AC62" s="14">
        <v>2.3690065230769202</v>
      </c>
      <c r="AD62" s="15">
        <v>0.846856250420152</v>
      </c>
      <c r="AE62" s="16">
        <v>0.14906943776631101</v>
      </c>
      <c r="AF62" s="14">
        <v>2.47495712941177</v>
      </c>
      <c r="AG62" s="15">
        <v>0.808250223519142</v>
      </c>
      <c r="AH62" s="16">
        <v>0.13802035355752201</v>
      </c>
      <c r="AI62" s="14">
        <v>2.4948081853658599</v>
      </c>
      <c r="AJ62" s="15">
        <v>0.80168546741367097</v>
      </c>
      <c r="AK62" s="16">
        <v>0.136315072925558</v>
      </c>
      <c r="AL62" s="15">
        <v>2.4999565671495598</v>
      </c>
      <c r="AM62" s="15">
        <v>0.80001404688230005</v>
      </c>
      <c r="AN62" s="16">
        <v>0.13588753871460099</v>
      </c>
      <c r="AO62" s="15">
        <v>2.49999957341889</v>
      </c>
      <c r="AP62" s="15">
        <v>0.80000013795884695</v>
      </c>
      <c r="AQ62" s="15">
        <v>0.13588399187149899</v>
      </c>
      <c r="AR62" s="14">
        <v>2.4999999957418599</v>
      </c>
      <c r="AS62" s="15">
        <v>0.80000000137710703</v>
      </c>
      <c r="AT62" s="16">
        <v>0.13588395704337999</v>
      </c>
      <c r="AU62" s="15">
        <v>2.4999999999574198</v>
      </c>
      <c r="AV62" s="15">
        <v>0.80000000001377003</v>
      </c>
      <c r="AW62" s="15">
        <v>0.135883956695731</v>
      </c>
      <c r="AX62" s="14">
        <v>2.5</v>
      </c>
      <c r="AY62" s="15">
        <v>0.8</v>
      </c>
      <c r="AZ62" s="16">
        <v>0.13588395669222</v>
      </c>
    </row>
    <row r="63" spans="1:52" hidden="1" x14ac:dyDescent="0.25">
      <c r="A63" s="1">
        <v>0.49</v>
      </c>
      <c r="B63" s="14">
        <v>2.0792742</v>
      </c>
      <c r="C63" s="15">
        <v>1</v>
      </c>
      <c r="D63" s="16">
        <v>0.30332389631294498</v>
      </c>
      <c r="E63" s="15">
        <v>2.0792742000420699</v>
      </c>
      <c r="F63" s="15">
        <v>0.99999999997108802</v>
      </c>
      <c r="G63" s="15">
        <v>0.30332036144816799</v>
      </c>
      <c r="H63" s="14">
        <v>2.0792742042081001</v>
      </c>
      <c r="I63" s="15">
        <v>0.99999999710816601</v>
      </c>
      <c r="J63" s="16">
        <v>0.303288547192202</v>
      </c>
      <c r="K63" s="15">
        <v>2.0792746215680902</v>
      </c>
      <c r="L63" s="15">
        <v>0.99999971029574197</v>
      </c>
      <c r="M63" s="15">
        <v>0.30297039440485102</v>
      </c>
      <c r="N63" s="14">
        <v>2.0793171224444</v>
      </c>
      <c r="O63" s="15">
        <v>0.99997050475272997</v>
      </c>
      <c r="P63" s="16">
        <v>0.29978802816551903</v>
      </c>
      <c r="Q63" s="14">
        <v>2.0866231222707401</v>
      </c>
      <c r="R63" s="15">
        <v>0.99498877872160796</v>
      </c>
      <c r="S63" s="16">
        <v>0.268122257353819</v>
      </c>
      <c r="T63" s="14">
        <v>2.1040227764705901</v>
      </c>
      <c r="U63" s="15">
        <v>0.98342704767335198</v>
      </c>
      <c r="V63" s="16">
        <v>0.23445445685785801</v>
      </c>
      <c r="W63" s="14">
        <v>2.2087282923076899</v>
      </c>
      <c r="X63" s="15">
        <v>0.92176550935007895</v>
      </c>
      <c r="Y63" s="16">
        <v>0.17973653445348101</v>
      </c>
      <c r="Z63" s="14">
        <v>2.2896371000000002</v>
      </c>
      <c r="AA63" s="15">
        <v>0.88177859319556495</v>
      </c>
      <c r="AB63" s="16">
        <v>0.16147128798323299</v>
      </c>
      <c r="AC63" s="14">
        <v>2.3705459076922999</v>
      </c>
      <c r="AD63" s="15">
        <v>0.84702936075831103</v>
      </c>
      <c r="AE63" s="16">
        <v>0.149283158228558</v>
      </c>
      <c r="AF63" s="14">
        <v>2.4752514235294099</v>
      </c>
      <c r="AG63" s="15">
        <v>0.80828842230592202</v>
      </c>
      <c r="AH63" s="16">
        <v>0.13805566155788099</v>
      </c>
      <c r="AI63" s="14">
        <v>2.49486919756098</v>
      </c>
      <c r="AJ63" s="15">
        <v>0.80169353959998202</v>
      </c>
      <c r="AK63" s="16">
        <v>0.13632218621431899</v>
      </c>
      <c r="AL63" s="15">
        <v>2.4999570775555999</v>
      </c>
      <c r="AM63" s="15">
        <v>0.80001411472652095</v>
      </c>
      <c r="AN63" s="16">
        <v>0.13588759777731399</v>
      </c>
      <c r="AO63" s="15">
        <v>2.4999995784319098</v>
      </c>
      <c r="AP63" s="15">
        <v>0.80000013862521402</v>
      </c>
      <c r="AQ63" s="15">
        <v>0.135883992451554</v>
      </c>
      <c r="AR63" s="14">
        <v>2.4999999957918999</v>
      </c>
      <c r="AS63" s="15">
        <v>0.80000000138375904</v>
      </c>
      <c r="AT63" s="16">
        <v>0.13588395704917</v>
      </c>
      <c r="AU63" s="15">
        <v>2.4999999999579199</v>
      </c>
      <c r="AV63" s="15">
        <v>0.80000000001383598</v>
      </c>
      <c r="AW63" s="15">
        <v>0.13588395669578901</v>
      </c>
      <c r="AX63" s="14">
        <v>2.5</v>
      </c>
      <c r="AY63" s="15">
        <v>0.8</v>
      </c>
      <c r="AZ63" s="16">
        <v>0.13588395669222</v>
      </c>
    </row>
    <row r="64" spans="1:52" hidden="1" x14ac:dyDescent="0.25">
      <c r="A64" s="1">
        <v>0.5</v>
      </c>
      <c r="B64" s="14">
        <v>2.0788422</v>
      </c>
      <c r="C64" s="15">
        <v>0.99999990000000005</v>
      </c>
      <c r="D64" s="16">
        <v>0.30320150872791501</v>
      </c>
      <c r="E64" s="15">
        <v>2.0788422000421098</v>
      </c>
      <c r="F64" s="15">
        <v>0.99999989997107497</v>
      </c>
      <c r="G64" s="15">
        <v>0.30320147869810898</v>
      </c>
      <c r="H64" s="14">
        <v>2.0788422042124202</v>
      </c>
      <c r="I64" s="15">
        <v>0.99999989710696502</v>
      </c>
      <c r="J64" s="16">
        <v>0.303198526411462</v>
      </c>
      <c r="K64" s="15">
        <v>2.0788426220009599</v>
      </c>
      <c r="L64" s="15">
        <v>0.99999961017547001</v>
      </c>
      <c r="M64" s="15">
        <v>0.30299928266499199</v>
      </c>
      <c r="N64" s="14">
        <v>2.0788851665170398</v>
      </c>
      <c r="O64" s="15">
        <v>0.99997039250932396</v>
      </c>
      <c r="P64" s="16">
        <v>0.29986674229906801</v>
      </c>
      <c r="Q64" s="14">
        <v>2.08619866812227</v>
      </c>
      <c r="R64" s="15">
        <v>0.994986650480295</v>
      </c>
      <c r="S64" s="16">
        <v>0.26819903152492403</v>
      </c>
      <c r="T64" s="14">
        <v>2.1036161882352902</v>
      </c>
      <c r="U64" s="15">
        <v>0.98342063831180004</v>
      </c>
      <c r="V64" s="16">
        <v>0.234521130989679</v>
      </c>
      <c r="W64" s="14">
        <v>2.2084292153846201</v>
      </c>
      <c r="X64" s="15">
        <v>0.92174565330492597</v>
      </c>
      <c r="Y64" s="16">
        <v>0.17977471164912301</v>
      </c>
      <c r="Z64" s="14">
        <v>2.2894211000000002</v>
      </c>
      <c r="AA64" s="15">
        <v>0.88175846432967697</v>
      </c>
      <c r="AB64" s="16">
        <v>0.161494691455144</v>
      </c>
      <c r="AC64" s="14">
        <v>2.3704129846153799</v>
      </c>
      <c r="AD64" s="15">
        <v>0.84701439051199501</v>
      </c>
      <c r="AE64" s="16">
        <v>0.14929530189132501</v>
      </c>
      <c r="AF64" s="14">
        <v>2.4752260117647098</v>
      </c>
      <c r="AG64" s="15">
        <v>0.80828511709472595</v>
      </c>
      <c r="AH64" s="16">
        <v>0.13805747237914801</v>
      </c>
      <c r="AI64" s="14">
        <v>2.4948639292683001</v>
      </c>
      <c r="AJ64" s="15">
        <v>0.801692841066592</v>
      </c>
      <c r="AK64" s="16">
        <v>0.136322542653212</v>
      </c>
      <c r="AL64" s="15">
        <v>2.4999570334829602</v>
      </c>
      <c r="AM64" s="15">
        <v>0.80001410885540303</v>
      </c>
      <c r="AN64" s="16">
        <v>0.13588760071828801</v>
      </c>
      <c r="AO64" s="15">
        <v>2.4999995779990498</v>
      </c>
      <c r="AP64" s="15">
        <v>0.80000013856754804</v>
      </c>
      <c r="AQ64" s="15">
        <v>0.13588399248043601</v>
      </c>
      <c r="AR64" s="14">
        <v>2.4999999957875798</v>
      </c>
      <c r="AS64" s="15">
        <v>0.80000000138318295</v>
      </c>
      <c r="AT64" s="16">
        <v>0.13588395704945799</v>
      </c>
      <c r="AU64" s="15">
        <v>2.4999999999578799</v>
      </c>
      <c r="AV64" s="15">
        <v>0.80000000001382998</v>
      </c>
      <c r="AW64" s="15">
        <v>0.13588395669579201</v>
      </c>
      <c r="AX64" s="14">
        <v>2.5</v>
      </c>
      <c r="AY64" s="15">
        <v>0.8</v>
      </c>
      <c r="AZ64" s="16">
        <v>0.13588395669222</v>
      </c>
    </row>
    <row r="65" spans="1:52" hidden="1" x14ac:dyDescent="0.25">
      <c r="A65" s="1">
        <v>0.51</v>
      </c>
      <c r="B65" s="14">
        <v>2.0755110000000001</v>
      </c>
      <c r="C65" s="15">
        <v>0.99999979999999999</v>
      </c>
      <c r="D65" s="16">
        <v>0.30213226150344202</v>
      </c>
      <c r="E65" s="15">
        <v>2.0755110000424501</v>
      </c>
      <c r="F65" s="15">
        <v>0.99999979997098098</v>
      </c>
      <c r="G65" s="15">
        <v>0.302132240210018</v>
      </c>
      <c r="H65" s="14">
        <v>2.0755110042457399</v>
      </c>
      <c r="I65" s="15">
        <v>0.99999979709767395</v>
      </c>
      <c r="J65" s="16">
        <v>0.30213013940632499</v>
      </c>
      <c r="K65" s="15">
        <v>2.07551142533883</v>
      </c>
      <c r="L65" s="15">
        <v>0.99999950924453296</v>
      </c>
      <c r="M65" s="15">
        <v>0.301966067666886</v>
      </c>
      <c r="N65" s="14">
        <v>2.0755543063660502</v>
      </c>
      <c r="O65" s="15">
        <v>0.99997019774296003</v>
      </c>
      <c r="P65" s="16">
        <v>0.298872130734261</v>
      </c>
      <c r="Q65" s="14">
        <v>2.08292565502183</v>
      </c>
      <c r="R65" s="15">
        <v>0.99497085249429995</v>
      </c>
      <c r="S65" s="16">
        <v>0.267184436739001</v>
      </c>
      <c r="T65" s="14">
        <v>2.1004809411764702</v>
      </c>
      <c r="U65" s="15">
        <v>0.98337171265805001</v>
      </c>
      <c r="V65" s="16">
        <v>0.23354607429761601</v>
      </c>
      <c r="W65" s="14">
        <v>2.2061229999999998</v>
      </c>
      <c r="X65" s="15">
        <v>0.921592751432734</v>
      </c>
      <c r="Y65" s="16">
        <v>0.17913106489654901</v>
      </c>
      <c r="Z65" s="14">
        <v>2.2877554999999998</v>
      </c>
      <c r="AA65" s="15">
        <v>0.88160343390794305</v>
      </c>
      <c r="AB65" s="16">
        <v>0.16107728390307899</v>
      </c>
      <c r="AC65" s="14">
        <v>2.3693879999999998</v>
      </c>
      <c r="AD65" s="15">
        <v>0.84689911745566104</v>
      </c>
      <c r="AE65" s="16">
        <v>0.14906651346093799</v>
      </c>
      <c r="AF65" s="14">
        <v>2.4750300588235299</v>
      </c>
      <c r="AG65" s="15">
        <v>0.80825967729577097</v>
      </c>
      <c r="AH65" s="16">
        <v>0.13802026542708401</v>
      </c>
      <c r="AI65" s="14">
        <v>2.4948233048780502</v>
      </c>
      <c r="AJ65" s="15">
        <v>0.80168746498819099</v>
      </c>
      <c r="AK65" s="16">
        <v>0.136315072144924</v>
      </c>
      <c r="AL65" s="15">
        <v>2.4999566936339499</v>
      </c>
      <c r="AM65" s="15">
        <v>0.80001406367085703</v>
      </c>
      <c r="AN65" s="16">
        <v>0.13588753874580101</v>
      </c>
      <c r="AO65" s="15">
        <v>2.4999995746611798</v>
      </c>
      <c r="AP65" s="15">
        <v>0.80000013812374504</v>
      </c>
      <c r="AQ65" s="15">
        <v>0.135883991871808</v>
      </c>
      <c r="AR65" s="14">
        <v>2.4999999957542598</v>
      </c>
      <c r="AS65" s="15">
        <v>0.80000000137875305</v>
      </c>
      <c r="AT65" s="16">
        <v>0.13588395704338299</v>
      </c>
      <c r="AU65" s="15">
        <v>2.49999999995755</v>
      </c>
      <c r="AV65" s="15">
        <v>0.80000000001378602</v>
      </c>
      <c r="AW65" s="15">
        <v>0.135883956695731</v>
      </c>
      <c r="AX65" s="14">
        <v>2.5</v>
      </c>
      <c r="AY65" s="15">
        <v>0.8</v>
      </c>
      <c r="AZ65" s="16">
        <v>0.13588395669222</v>
      </c>
    </row>
    <row r="66" spans="1:52" hidden="1" x14ac:dyDescent="0.25">
      <c r="A66" s="1">
        <v>0.52</v>
      </c>
      <c r="B66" s="14">
        <v>2.0781101999999998</v>
      </c>
      <c r="C66" s="15">
        <v>0.99999979999999999</v>
      </c>
      <c r="D66" s="16">
        <v>0.30212349573536901</v>
      </c>
      <c r="E66" s="15">
        <v>2.07811020004219</v>
      </c>
      <c r="F66" s="15">
        <v>0.99999979997105404</v>
      </c>
      <c r="G66" s="15">
        <v>0.30212347449449101</v>
      </c>
      <c r="H66" s="14">
        <v>2.0781102042197399</v>
      </c>
      <c r="I66" s="15">
        <v>0.99999979710492903</v>
      </c>
      <c r="J66" s="16">
        <v>0.30212137892343</v>
      </c>
      <c r="K66" s="15">
        <v>2.0781106227344299</v>
      </c>
      <c r="L66" s="15">
        <v>0.99999950997140097</v>
      </c>
      <c r="M66" s="15">
        <v>0.30195764223599503</v>
      </c>
      <c r="N66" s="14">
        <v>2.0781532411956798</v>
      </c>
      <c r="O66" s="15">
        <v>0.99997027173587405</v>
      </c>
      <c r="P66" s="16">
        <v>0.29886773799289001</v>
      </c>
      <c r="Q66" s="14">
        <v>2.0854794541484698</v>
      </c>
      <c r="R66" s="15">
        <v>0.99498310920597899</v>
      </c>
      <c r="S66" s="16">
        <v>0.26721499074811</v>
      </c>
      <c r="T66" s="14">
        <v>2.1029272470588198</v>
      </c>
      <c r="U66" s="15">
        <v>0.98340983370245105</v>
      </c>
      <c r="V66" s="16">
        <v>0.23360248490924099</v>
      </c>
      <c r="W66" s="14">
        <v>2.2079224461538498</v>
      </c>
      <c r="X66" s="15">
        <v>0.92171203716863404</v>
      </c>
      <c r="Y66" s="16">
        <v>0.17919006789497699</v>
      </c>
      <c r="Z66" s="14">
        <v>2.2890551000000001</v>
      </c>
      <c r="AA66" s="15">
        <v>0.88172437945433901</v>
      </c>
      <c r="AB66" s="16">
        <v>0.16112069721460601</v>
      </c>
      <c r="AC66" s="14">
        <v>2.37018775384615</v>
      </c>
      <c r="AD66" s="15">
        <v>0.84698904103495798</v>
      </c>
      <c r="AE66" s="16">
        <v>0.149092960458926</v>
      </c>
      <c r="AF66" s="14">
        <v>2.47518295294118</v>
      </c>
      <c r="AG66" s="15">
        <v>0.80827952078675303</v>
      </c>
      <c r="AH66" s="16">
        <v>0.13802521146027599</v>
      </c>
      <c r="AI66" s="14">
        <v>2.4948550024390301</v>
      </c>
      <c r="AJ66" s="15">
        <v>0.80169165834928002</v>
      </c>
      <c r="AK66" s="16">
        <v>0.136316093465288</v>
      </c>
      <c r="AL66" s="15">
        <v>2.49995695880432</v>
      </c>
      <c r="AM66" s="15">
        <v>0.80001409891480801</v>
      </c>
      <c r="AN66" s="16">
        <v>0.135887547281237</v>
      </c>
      <c r="AO66" s="15">
        <v>2.4999995772655801</v>
      </c>
      <c r="AP66" s="15">
        <v>0.80000013846991103</v>
      </c>
      <c r="AQ66" s="15">
        <v>0.13588399195563899</v>
      </c>
      <c r="AR66" s="14">
        <v>2.4999999957802599</v>
      </c>
      <c r="AS66" s="15">
        <v>0.80000000138220895</v>
      </c>
      <c r="AT66" s="16">
        <v>0.13588395704421999</v>
      </c>
      <c r="AU66" s="15">
        <v>2.4999999999578102</v>
      </c>
      <c r="AV66" s="15">
        <v>0.80000000001381999</v>
      </c>
      <c r="AW66" s="15">
        <v>0.13588395669573999</v>
      </c>
      <c r="AX66" s="14">
        <v>2.5</v>
      </c>
      <c r="AY66" s="15">
        <v>0.8</v>
      </c>
      <c r="AZ66" s="16">
        <v>0.13588395669222</v>
      </c>
    </row>
    <row r="67" spans="1:52" hidden="1" x14ac:dyDescent="0.25">
      <c r="A67" s="1">
        <v>0.53</v>
      </c>
      <c r="B67" s="14">
        <v>2.0835105999999999</v>
      </c>
      <c r="C67" s="15">
        <v>0.99999959999999999</v>
      </c>
      <c r="D67" s="16">
        <v>0.303970760228645</v>
      </c>
      <c r="E67" s="15">
        <v>2.0835106000416501</v>
      </c>
      <c r="F67" s="15">
        <v>0.99999959997120402</v>
      </c>
      <c r="G67" s="15">
        <v>0.30397074529691798</v>
      </c>
      <c r="H67" s="14">
        <v>2.0835106041657299</v>
      </c>
      <c r="I67" s="15">
        <v>0.99999959711992004</v>
      </c>
      <c r="J67" s="16">
        <v>0.30396926944041702</v>
      </c>
      <c r="K67" s="15">
        <v>2.0835110173232101</v>
      </c>
      <c r="L67" s="15">
        <v>0.99999931147323096</v>
      </c>
      <c r="M67" s="15">
        <v>0.30384137931383298</v>
      </c>
      <c r="N67" s="14">
        <v>2.0835530902468902</v>
      </c>
      <c r="O67" s="15">
        <v>0.99997022461725305</v>
      </c>
      <c r="P67" s="16">
        <v>0.30083343949139202</v>
      </c>
      <c r="Q67" s="14">
        <v>2.0907855240174702</v>
      </c>
      <c r="R67" s="15">
        <v>0.99500823853945597</v>
      </c>
      <c r="S67" s="16">
        <v>0.26922581554696401</v>
      </c>
      <c r="T67" s="14">
        <v>2.1080099764705902</v>
      </c>
      <c r="U67" s="15">
        <v>0.98348844946889302</v>
      </c>
      <c r="V67" s="16">
        <v>0.23552437052340899</v>
      </c>
      <c r="W67" s="14">
        <v>2.2116611846153802</v>
      </c>
      <c r="X67" s="15">
        <v>0.921959073896087</v>
      </c>
      <c r="Y67" s="16">
        <v>0.18045387206983499</v>
      </c>
      <c r="Z67" s="14">
        <v>2.2917553000000002</v>
      </c>
      <c r="AA67" s="15">
        <v>0.881975281049587</v>
      </c>
      <c r="AB67" s="16">
        <v>0.16194073587368299</v>
      </c>
      <c r="AC67" s="14">
        <v>2.3718494153846099</v>
      </c>
      <c r="AD67" s="15">
        <v>0.84717585095300996</v>
      </c>
      <c r="AE67" s="16">
        <v>0.14954291065360201</v>
      </c>
      <c r="AF67" s="14">
        <v>2.4755006235294101</v>
      </c>
      <c r="AG67" s="15">
        <v>0.80832080784184301</v>
      </c>
      <c r="AH67" s="16">
        <v>0.138098488787187</v>
      </c>
      <c r="AI67" s="14">
        <v>2.4949208609756099</v>
      </c>
      <c r="AJ67" s="15">
        <v>0.80170038547435196</v>
      </c>
      <c r="AK67" s="16">
        <v>0.136330809707705</v>
      </c>
      <c r="AL67" s="15">
        <v>2.4999575097531102</v>
      </c>
      <c r="AM67" s="15">
        <v>0.80001417226855398</v>
      </c>
      <c r="AN67" s="16">
        <v>0.135887669368605</v>
      </c>
      <c r="AO67" s="15">
        <v>2.4999995826767898</v>
      </c>
      <c r="AP67" s="15">
        <v>0.80000013919039203</v>
      </c>
      <c r="AQ67" s="15">
        <v>0.13588399315465199</v>
      </c>
      <c r="AR67" s="14">
        <v>2.49999999583427</v>
      </c>
      <c r="AS67" s="15">
        <v>0.80000000138939997</v>
      </c>
      <c r="AT67" s="16">
        <v>0.135883957056188</v>
      </c>
      <c r="AU67" s="15">
        <v>2.4999999999583502</v>
      </c>
      <c r="AV67" s="15">
        <v>0.80000000001389204</v>
      </c>
      <c r="AW67" s="15">
        <v>0.13588395669585901</v>
      </c>
      <c r="AX67" s="14">
        <v>2.5</v>
      </c>
      <c r="AY67" s="15">
        <v>0.8</v>
      </c>
      <c r="AZ67" s="16">
        <v>0.13588395669222</v>
      </c>
    </row>
    <row r="68" spans="1:52" hidden="1" x14ac:dyDescent="0.25">
      <c r="A68" s="1">
        <v>0.54</v>
      </c>
      <c r="B68" s="14">
        <v>2.0800046999999999</v>
      </c>
      <c r="C68" s="15">
        <v>0.99999950000000004</v>
      </c>
      <c r="D68" s="16">
        <v>0.30293205363490899</v>
      </c>
      <c r="E68" s="15">
        <v>2.0800047000420001</v>
      </c>
      <c r="F68" s="15">
        <v>0.99999949997110704</v>
      </c>
      <c r="G68" s="15">
        <v>0.30293204023793302</v>
      </c>
      <c r="H68" s="14">
        <v>2.0800047042007899</v>
      </c>
      <c r="I68" s="15">
        <v>0.99999949711020397</v>
      </c>
      <c r="J68" s="16">
        <v>0.302930715633208</v>
      </c>
      <c r="K68" s="15">
        <v>2.0800051208361299</v>
      </c>
      <c r="L68" s="15">
        <v>0.99999921049991902</v>
      </c>
      <c r="M68" s="15">
        <v>0.30281312038754599</v>
      </c>
      <c r="N68" s="14">
        <v>2.0800475479187899</v>
      </c>
      <c r="O68" s="15">
        <v>0.999970025537255</v>
      </c>
      <c r="P68" s="16">
        <v>0.29983211069790699</v>
      </c>
      <c r="Q68" s="14">
        <v>2.08734086244541</v>
      </c>
      <c r="R68" s="15">
        <v>0.99499172239718103</v>
      </c>
      <c r="S68" s="16">
        <v>0.26820202960895001</v>
      </c>
      <c r="T68" s="14">
        <v>2.10471030588235</v>
      </c>
      <c r="U68" s="15">
        <v>0.98343726408598597</v>
      </c>
      <c r="V68" s="16">
        <v>0.234537564438692</v>
      </c>
      <c r="W68" s="14">
        <v>2.2092340230769199</v>
      </c>
      <c r="X68" s="15">
        <v>0.92179866451133796</v>
      </c>
      <c r="Y68" s="16">
        <v>0.17979602797903699</v>
      </c>
      <c r="Z68" s="14">
        <v>2.29000235</v>
      </c>
      <c r="AA68" s="15">
        <v>0.88181235085641096</v>
      </c>
      <c r="AB68" s="16">
        <v>0.16151097889181401</v>
      </c>
      <c r="AC68" s="14">
        <v>2.3707706769230699</v>
      </c>
      <c r="AD68" s="15">
        <v>0.84705451806163901</v>
      </c>
      <c r="AE68" s="16">
        <v>0.149305481149487</v>
      </c>
      <c r="AF68" s="14">
        <v>2.47529439411765</v>
      </c>
      <c r="AG68" s="15">
        <v>0.808293984888106</v>
      </c>
      <c r="AH68" s="16">
        <v>0.138059426683182</v>
      </c>
      <c r="AI68" s="14">
        <v>2.49487810609756</v>
      </c>
      <c r="AJ68" s="15">
        <v>0.80169471545112303</v>
      </c>
      <c r="AK68" s="16">
        <v>0.13632294798424099</v>
      </c>
      <c r="AL68" s="15">
        <v>2.4999571520812101</v>
      </c>
      <c r="AM68" s="15">
        <v>0.80001412460995003</v>
      </c>
      <c r="AN68" s="16">
        <v>0.13588760410954401</v>
      </c>
      <c r="AO68" s="15">
        <v>2.4999995791638701</v>
      </c>
      <c r="AP68" s="15">
        <v>0.80000013872228903</v>
      </c>
      <c r="AQ68" s="15">
        <v>0.135883992513743</v>
      </c>
      <c r="AR68" s="14">
        <v>2.4999999957992101</v>
      </c>
      <c r="AS68" s="15">
        <v>0.80000000138472804</v>
      </c>
      <c r="AT68" s="16">
        <v>0.13588395704979001</v>
      </c>
      <c r="AU68" s="15">
        <v>2.4999999999579998</v>
      </c>
      <c r="AV68" s="15">
        <v>0.80000000001384497</v>
      </c>
      <c r="AW68" s="15">
        <v>0.13588395669579501</v>
      </c>
      <c r="AX68" s="14">
        <v>2.5</v>
      </c>
      <c r="AY68" s="15">
        <v>0.8</v>
      </c>
      <c r="AZ68" s="16">
        <v>0.13588395669222</v>
      </c>
    </row>
    <row r="69" spans="1:52" hidden="1" x14ac:dyDescent="0.25">
      <c r="A69" s="1">
        <v>0.55000000000000004</v>
      </c>
      <c r="B69" s="14">
        <v>2.0854764000000001</v>
      </c>
      <c r="C69" s="15">
        <v>0.99999939999999998</v>
      </c>
      <c r="D69" s="16">
        <v>0.30266231101477697</v>
      </c>
      <c r="E69" s="15">
        <v>2.0854764000414501</v>
      </c>
      <c r="F69" s="15">
        <v>0.99999939997125797</v>
      </c>
      <c r="G69" s="15">
        <v>0.30266229885220902</v>
      </c>
      <c r="H69" s="14">
        <v>2.0854764041460601</v>
      </c>
      <c r="I69" s="15">
        <v>0.99999939712535002</v>
      </c>
      <c r="J69" s="16">
        <v>0.30266109599207103</v>
      </c>
      <c r="K69" s="15">
        <v>2.0854768153534802</v>
      </c>
      <c r="L69" s="15">
        <v>0.99999911201720104</v>
      </c>
      <c r="M69" s="15">
        <v>0.30255238253343297</v>
      </c>
      <c r="N69" s="14">
        <v>2.0855186896959799</v>
      </c>
      <c r="O69" s="15">
        <v>0.99997007999167298</v>
      </c>
      <c r="P69" s="16">
        <v>0.29960986288159103</v>
      </c>
      <c r="Q69" s="14">
        <v>2.0927169868995601</v>
      </c>
      <c r="R69" s="15">
        <v>0.99501721464618198</v>
      </c>
      <c r="S69" s="16">
        <v>0.26806255009688901</v>
      </c>
      <c r="T69" s="14">
        <v>2.1098601411764699</v>
      </c>
      <c r="U69" s="15">
        <v>0.98351681448598705</v>
      </c>
      <c r="V69" s="16">
        <v>0.23446790046786201</v>
      </c>
      <c r="W69" s="14">
        <v>2.2130221230769198</v>
      </c>
      <c r="X69" s="15">
        <v>0.922048691406961</v>
      </c>
      <c r="Y69" s="16">
        <v>0.17980230249725601</v>
      </c>
      <c r="Z69" s="14">
        <v>2.2927382000000001</v>
      </c>
      <c r="AA69" s="15">
        <v>0.88206645632242597</v>
      </c>
      <c r="AB69" s="16">
        <v>0.16152747927842201</v>
      </c>
      <c r="AC69" s="14">
        <v>2.3724542769230701</v>
      </c>
      <c r="AD69" s="15">
        <v>0.84724382839610302</v>
      </c>
      <c r="AE69" s="16">
        <v>0.14932087291868101</v>
      </c>
      <c r="AF69" s="14">
        <v>2.4756162588235302</v>
      </c>
      <c r="AG69" s="15">
        <v>0.80833585360478699</v>
      </c>
      <c r="AH69" s="16">
        <v>0.138063455164703</v>
      </c>
      <c r="AI69" s="14">
        <v>2.4949448341463398</v>
      </c>
      <c r="AJ69" s="15">
        <v>0.80170356658086495</v>
      </c>
      <c r="AK69" s="16">
        <v>0.13632382314936201</v>
      </c>
      <c r="AL69" s="15">
        <v>2.4999577103040198</v>
      </c>
      <c r="AM69" s="15">
        <v>0.80001419900824799</v>
      </c>
      <c r="AN69" s="16">
        <v>0.13588761151720899</v>
      </c>
      <c r="AO69" s="15">
        <v>2.4999995846465302</v>
      </c>
      <c r="AP69" s="15">
        <v>0.80000013945302895</v>
      </c>
      <c r="AQ69" s="15">
        <v>0.13588399258650499</v>
      </c>
      <c r="AR69" s="14">
        <v>2.4999999958539401</v>
      </c>
      <c r="AS69" s="15">
        <v>0.80000000139202199</v>
      </c>
      <c r="AT69" s="16">
        <v>0.13588395705051701</v>
      </c>
      <c r="AU69" s="15">
        <v>2.4999999999585398</v>
      </c>
      <c r="AV69" s="15">
        <v>0.80000000001391902</v>
      </c>
      <c r="AW69" s="15">
        <v>0.135883956695802</v>
      </c>
      <c r="AX69" s="14">
        <v>2.5</v>
      </c>
      <c r="AY69" s="15">
        <v>0.8</v>
      </c>
      <c r="AZ69" s="16">
        <v>0.13588395669222</v>
      </c>
    </row>
    <row r="70" spans="1:52" hidden="1" x14ac:dyDescent="0.25">
      <c r="A70" s="1">
        <v>0.56000000000000005</v>
      </c>
      <c r="B70" s="14">
        <v>2.0944213999999999</v>
      </c>
      <c r="C70" s="15">
        <v>0.99999930000000004</v>
      </c>
      <c r="D70" s="16">
        <v>0.30245926234346698</v>
      </c>
      <c r="E70" s="15">
        <v>2.0944214000405599</v>
      </c>
      <c r="F70" s="15">
        <v>0.99999929997150405</v>
      </c>
      <c r="G70" s="15">
        <v>0.302459251182084</v>
      </c>
      <c r="H70" s="14">
        <v>2.0944214040565998</v>
      </c>
      <c r="I70" s="15">
        <v>0.99999929714985303</v>
      </c>
      <c r="J70" s="16">
        <v>0.302458147090514</v>
      </c>
      <c r="K70" s="15">
        <v>2.09442180639057</v>
      </c>
      <c r="L70" s="15">
        <v>0.99999901447196005</v>
      </c>
      <c r="M70" s="15">
        <v>0.30235699265545601</v>
      </c>
      <c r="N70" s="14">
        <v>2.09446277712712</v>
      </c>
      <c r="O70" s="15">
        <v>0.99997022987892104</v>
      </c>
      <c r="P70" s="16">
        <v>0.29945636752424198</v>
      </c>
      <c r="Q70" s="14">
        <v>2.1015057423580799</v>
      </c>
      <c r="R70" s="15">
        <v>0.99505853369668196</v>
      </c>
      <c r="S70" s="16">
        <v>0.26803620940732398</v>
      </c>
      <c r="T70" s="14">
        <v>2.1182789647058802</v>
      </c>
      <c r="U70" s="15">
        <v>0.98364572439989695</v>
      </c>
      <c r="V70" s="16">
        <v>0.23454019517261801</v>
      </c>
      <c r="W70" s="14">
        <v>2.2192148153846101</v>
      </c>
      <c r="X70" s="15">
        <v>0.92245543635421201</v>
      </c>
      <c r="Y70" s="16">
        <v>0.17992997907008901</v>
      </c>
      <c r="Z70" s="14">
        <v>2.2972106999999999</v>
      </c>
      <c r="AA70" s="15">
        <v>0.88248096637927098</v>
      </c>
      <c r="AB70" s="16">
        <v>0.16162955031368301</v>
      </c>
      <c r="AC70" s="14">
        <v>2.37520658461538</v>
      </c>
      <c r="AD70" s="15">
        <v>0.84755338102913103</v>
      </c>
      <c r="AE70" s="16">
        <v>0.149386718241175</v>
      </c>
      <c r="AF70" s="14">
        <v>2.4761424352941201</v>
      </c>
      <c r="AG70" s="15">
        <v>0.80840449943885395</v>
      </c>
      <c r="AH70" s="16">
        <v>0.138076550435308</v>
      </c>
      <c r="AI70" s="14">
        <v>2.4950539195122001</v>
      </c>
      <c r="AJ70" s="15">
        <v>0.80171808508793696</v>
      </c>
      <c r="AK70" s="16">
        <v>0.13632655638957</v>
      </c>
      <c r="AL70" s="15">
        <v>2.4999586228728798</v>
      </c>
      <c r="AM70" s="15">
        <v>0.80001432105799497</v>
      </c>
      <c r="AN70" s="16">
        <v>0.13588763442256899</v>
      </c>
      <c r="AO70" s="15">
        <v>2.4999995936094299</v>
      </c>
      <c r="AP70" s="15">
        <v>0.80000014065180403</v>
      </c>
      <c r="AQ70" s="15">
        <v>0.13588399281147701</v>
      </c>
      <c r="AR70" s="14">
        <v>2.4999999959434001</v>
      </c>
      <c r="AS70" s="15">
        <v>0.80000000140398797</v>
      </c>
      <c r="AT70" s="16">
        <v>0.13588395705276199</v>
      </c>
      <c r="AU70" s="15">
        <v>2.49999999995944</v>
      </c>
      <c r="AV70" s="15">
        <v>0.80000000001403804</v>
      </c>
      <c r="AW70" s="15">
        <v>0.13588395669582501</v>
      </c>
      <c r="AX70" s="14">
        <v>2.5</v>
      </c>
      <c r="AY70" s="15">
        <v>0.8</v>
      </c>
      <c r="AZ70" s="16">
        <v>0.13588395669222</v>
      </c>
    </row>
    <row r="71" spans="1:52" hidden="1" x14ac:dyDescent="0.25">
      <c r="A71" s="1">
        <v>0.56999999999999995</v>
      </c>
      <c r="B71" s="14">
        <v>2.0766106</v>
      </c>
      <c r="C71" s="15">
        <v>0.99999919999999998</v>
      </c>
      <c r="D71" s="16">
        <v>0.30224415323779802</v>
      </c>
      <c r="E71" s="15">
        <v>2.0766106000423399</v>
      </c>
      <c r="F71" s="15">
        <v>0.99999919997101305</v>
      </c>
      <c r="G71" s="15">
        <v>0.30224414261958199</v>
      </c>
      <c r="H71" s="14">
        <v>2.0766106042347401</v>
      </c>
      <c r="I71" s="15">
        <v>0.99999919710075402</v>
      </c>
      <c r="J71" s="16">
        <v>0.30224309214719802</v>
      </c>
      <c r="K71" s="15">
        <v>2.0766110242370299</v>
      </c>
      <c r="L71" s="15">
        <v>0.999998909553241</v>
      </c>
      <c r="M71" s="15">
        <v>0.30214600509876099</v>
      </c>
      <c r="N71" s="14">
        <v>2.07665379418486</v>
      </c>
      <c r="O71" s="15">
        <v>0.99996962916851795</v>
      </c>
      <c r="P71" s="16">
        <v>0.29924383739486399</v>
      </c>
      <c r="Q71" s="14">
        <v>2.0840060480349298</v>
      </c>
      <c r="R71" s="15">
        <v>0.99497545823601996</v>
      </c>
      <c r="S71" s="16">
        <v>0.26759553907086198</v>
      </c>
      <c r="T71" s="14">
        <v>2.1015158588235301</v>
      </c>
      <c r="U71" s="15">
        <v>0.98338730526060403</v>
      </c>
      <c r="V71" s="16">
        <v>0.233939939343526</v>
      </c>
      <c r="W71" s="14">
        <v>2.2068842615384598</v>
      </c>
      <c r="X71" s="15">
        <v>0.92164287683068302</v>
      </c>
      <c r="Y71" s="16">
        <v>0.17938865767465201</v>
      </c>
      <c r="Z71" s="14">
        <v>2.2883053000000002</v>
      </c>
      <c r="AA71" s="15">
        <v>0.88165436704793199</v>
      </c>
      <c r="AB71" s="16">
        <v>0.16124351237823301</v>
      </c>
      <c r="AC71" s="14">
        <v>2.3697263384615401</v>
      </c>
      <c r="AD71" s="15">
        <v>0.84693701826617296</v>
      </c>
      <c r="AE71" s="16">
        <v>0.14915716517800701</v>
      </c>
      <c r="AF71" s="14">
        <v>2.4750947411764699</v>
      </c>
      <c r="AG71" s="15">
        <v>0.80826804481523196</v>
      </c>
      <c r="AH71" s="16">
        <v>0.13803489511275499</v>
      </c>
      <c r="AI71" s="14">
        <v>2.4948367146341499</v>
      </c>
      <c r="AJ71" s="15">
        <v>0.80168923331665598</v>
      </c>
      <c r="AK71" s="16">
        <v>0.13631800469400601</v>
      </c>
      <c r="AL71" s="15">
        <v>2.49995680581514</v>
      </c>
      <c r="AM71" s="15">
        <v>0.80001407853330797</v>
      </c>
      <c r="AN71" s="16">
        <v>0.135887563062386</v>
      </c>
      <c r="AO71" s="15">
        <v>2.4999995757629798</v>
      </c>
      <c r="AP71" s="15">
        <v>0.80000013826972405</v>
      </c>
      <c r="AQ71" s="15">
        <v>0.135883992110619</v>
      </c>
      <c r="AR71" s="14">
        <v>2.4999999957652599</v>
      </c>
      <c r="AS71" s="15">
        <v>0.80000000138020999</v>
      </c>
      <c r="AT71" s="16">
        <v>0.135883957045766</v>
      </c>
      <c r="AU71" s="15">
        <v>2.4999999999576601</v>
      </c>
      <c r="AV71" s="15">
        <v>0.80000000001380001</v>
      </c>
      <c r="AW71" s="15">
        <v>0.13588395669575501</v>
      </c>
      <c r="AX71" s="14">
        <v>2.5</v>
      </c>
      <c r="AY71" s="15">
        <v>0.8</v>
      </c>
      <c r="AZ71" s="16">
        <v>0.13588395669222</v>
      </c>
    </row>
    <row r="72" spans="1:52" hidden="1" x14ac:dyDescent="0.25">
      <c r="A72" s="1">
        <v>0.57999999999999996</v>
      </c>
      <c r="B72" s="14">
        <v>2.0490065</v>
      </c>
      <c r="C72" s="15">
        <v>0.99999890000000002</v>
      </c>
      <c r="D72" s="16">
        <v>0.30425124234600198</v>
      </c>
      <c r="E72" s="15">
        <v>2.0490065000450999</v>
      </c>
      <c r="F72" s="15">
        <v>0.99999889997022695</v>
      </c>
      <c r="G72" s="15">
        <v>0.30425123304992102</v>
      </c>
      <c r="H72" s="14">
        <v>2.0490065045108299</v>
      </c>
      <c r="I72" s="15">
        <v>0.99999889702211697</v>
      </c>
      <c r="J72" s="16">
        <v>0.30425031316869</v>
      </c>
      <c r="K72" s="15">
        <v>2.04900695189639</v>
      </c>
      <c r="L72" s="15">
        <v>0.99999860167522103</v>
      </c>
      <c r="M72" s="15">
        <v>0.30416369624010098</v>
      </c>
      <c r="N72" s="14">
        <v>2.0490525103550299</v>
      </c>
      <c r="O72" s="15">
        <v>0.99996852721583795</v>
      </c>
      <c r="P72" s="16">
        <v>0.30128785452823098</v>
      </c>
      <c r="Q72" s="14">
        <v>2.05688411572052</v>
      </c>
      <c r="R72" s="15">
        <v>0.99484240848231298</v>
      </c>
      <c r="S72" s="16">
        <v>0.26923961620930997</v>
      </c>
      <c r="T72" s="14">
        <v>2.0755355294117601</v>
      </c>
      <c r="U72" s="15">
        <v>0.98297478271664496</v>
      </c>
      <c r="V72" s="16">
        <v>0.235159297673245</v>
      </c>
      <c r="W72" s="14">
        <v>2.18777373076923</v>
      </c>
      <c r="X72" s="15">
        <v>0.92036355858361996</v>
      </c>
      <c r="Y72" s="16">
        <v>0.17990219174042599</v>
      </c>
      <c r="Z72" s="14">
        <v>2.27450325</v>
      </c>
      <c r="AA72" s="15">
        <v>0.88036433215665599</v>
      </c>
      <c r="AB72" s="16">
        <v>0.16150918493882799</v>
      </c>
      <c r="AC72" s="14">
        <v>2.36123276923077</v>
      </c>
      <c r="AD72" s="15">
        <v>0.84598237974695101</v>
      </c>
      <c r="AE72" s="16">
        <v>0.14926936852507899</v>
      </c>
      <c r="AF72" s="14">
        <v>2.4734709705882398</v>
      </c>
      <c r="AG72" s="15">
        <v>0.808058479654444</v>
      </c>
      <c r="AH72" s="16">
        <v>0.13804534202958199</v>
      </c>
      <c r="AI72" s="14">
        <v>2.4945000792682999</v>
      </c>
      <c r="AJ72" s="15">
        <v>0.801644986767859</v>
      </c>
      <c r="AK72" s="16">
        <v>0.136319768398729</v>
      </c>
      <c r="AL72" s="15">
        <v>2.4999539896449701</v>
      </c>
      <c r="AM72" s="15">
        <v>0.80001370673788297</v>
      </c>
      <c r="AN72" s="16">
        <v>0.13588757695228501</v>
      </c>
      <c r="AO72" s="15">
        <v>2.4999995481036099</v>
      </c>
      <c r="AP72" s="15">
        <v>0.80000013461795605</v>
      </c>
      <c r="AQ72" s="15">
        <v>0.13588399224696901</v>
      </c>
      <c r="AR72" s="14">
        <v>2.4999999954891599</v>
      </c>
      <c r="AS72" s="15">
        <v>0.80000000134375804</v>
      </c>
      <c r="AT72" s="16">
        <v>0.135883957047128</v>
      </c>
      <c r="AU72" s="15">
        <v>2.4999999999549001</v>
      </c>
      <c r="AV72" s="15">
        <v>0.80000000001343596</v>
      </c>
      <c r="AW72" s="15">
        <v>0.135883956695768</v>
      </c>
      <c r="AX72" s="14">
        <v>2.5</v>
      </c>
      <c r="AY72" s="15">
        <v>0.8</v>
      </c>
      <c r="AZ72" s="16">
        <v>0.13588395669222</v>
      </c>
    </row>
    <row r="73" spans="1:52" hidden="1" x14ac:dyDescent="0.25">
      <c r="A73" s="1">
        <v>0.59</v>
      </c>
      <c r="B73" s="14">
        <v>2.0770197000000001</v>
      </c>
      <c r="C73" s="15">
        <v>0.99999899999999997</v>
      </c>
      <c r="D73" s="16">
        <v>0.30302199408893499</v>
      </c>
      <c r="E73" s="15">
        <v>2.0770197000423001</v>
      </c>
      <c r="F73" s="15">
        <v>0.99999899997102504</v>
      </c>
      <c r="G73" s="15">
        <v>0.30302198459868801</v>
      </c>
      <c r="H73" s="14">
        <v>2.0770197042306502</v>
      </c>
      <c r="I73" s="15">
        <v>0.99999899710189999</v>
      </c>
      <c r="J73" s="16">
        <v>0.303021045569557</v>
      </c>
      <c r="K73" s="15">
        <v>2.07702012382711</v>
      </c>
      <c r="L73" s="15">
        <v>0.99999870966793503</v>
      </c>
      <c r="M73" s="15">
        <v>0.30293297543393899</v>
      </c>
      <c r="N73" s="14">
        <v>2.07706285244848</v>
      </c>
      <c r="O73" s="15">
        <v>0.99996944084404205</v>
      </c>
      <c r="P73" s="16">
        <v>0.30007971136338601</v>
      </c>
      <c r="Q73" s="14">
        <v>2.0844080021834102</v>
      </c>
      <c r="R73" s="15">
        <v>0.99497719237846804</v>
      </c>
      <c r="S73" s="16">
        <v>0.26843127262090599</v>
      </c>
      <c r="T73" s="14">
        <v>2.1019008941176498</v>
      </c>
      <c r="U73" s="15">
        <v>0.98339312185587702</v>
      </c>
      <c r="V73" s="16">
        <v>0.23471875022809099</v>
      </c>
      <c r="W73" s="14">
        <v>2.2071674846153799</v>
      </c>
      <c r="X73" s="15">
        <v>0.92166152998003903</v>
      </c>
      <c r="Y73" s="16">
        <v>0.17988335065768701</v>
      </c>
      <c r="Z73" s="14">
        <v>2.2885098500000001</v>
      </c>
      <c r="AA73" s="15">
        <v>0.88167332146560595</v>
      </c>
      <c r="AB73" s="16">
        <v>0.161560038149101</v>
      </c>
      <c r="AC73" s="14">
        <v>2.36985221538461</v>
      </c>
      <c r="AD73" s="15">
        <v>0.84695112475985501</v>
      </c>
      <c r="AE73" s="16">
        <v>0.14932854686185601</v>
      </c>
      <c r="AF73" s="14">
        <v>2.4751188058823499</v>
      </c>
      <c r="AG73" s="15">
        <v>0.80827115979845099</v>
      </c>
      <c r="AH73" s="16">
        <v>0.13806226487110701</v>
      </c>
      <c r="AI73" s="14">
        <v>2.49484170365854</v>
      </c>
      <c r="AJ73" s="15">
        <v>0.80168989163849702</v>
      </c>
      <c r="AK73" s="16">
        <v>0.13632347824645999</v>
      </c>
      <c r="AL73" s="15">
        <v>2.4999568475515201</v>
      </c>
      <c r="AM73" s="15">
        <v>0.80001408406642704</v>
      </c>
      <c r="AN73" s="16">
        <v>0.135887608420275</v>
      </c>
      <c r="AO73" s="15">
        <v>2.4999995761728999</v>
      </c>
      <c r="AP73" s="15">
        <v>0.80000013832407002</v>
      </c>
      <c r="AQ73" s="15">
        <v>0.135883992556072</v>
      </c>
      <c r="AR73" s="14">
        <v>2.4999999957693499</v>
      </c>
      <c r="AS73" s="15">
        <v>0.800000001380752</v>
      </c>
      <c r="AT73" s="16">
        <v>0.135883957050213</v>
      </c>
      <c r="AU73" s="15">
        <v>2.4999999999577001</v>
      </c>
      <c r="AV73" s="15">
        <v>0.800000000013806</v>
      </c>
      <c r="AW73" s="15">
        <v>0.135883956695799</v>
      </c>
      <c r="AX73" s="14">
        <v>2.5</v>
      </c>
      <c r="AY73" s="15">
        <v>0.8</v>
      </c>
      <c r="AZ73" s="16">
        <v>0.13588395669222</v>
      </c>
    </row>
    <row r="74" spans="1:52" hidden="1" x14ac:dyDescent="0.25">
      <c r="A74" s="1">
        <v>0.6</v>
      </c>
      <c r="B74" s="14">
        <v>2.1451096999999999</v>
      </c>
      <c r="C74" s="15">
        <v>0.99999859999999996</v>
      </c>
      <c r="D74" s="16">
        <v>0.30102837171949298</v>
      </c>
      <c r="E74" s="15">
        <v>2.1451097000354902</v>
      </c>
      <c r="F74" s="15">
        <v>0.99999859997283502</v>
      </c>
      <c r="G74" s="15">
        <v>0.30102836420526602</v>
      </c>
      <c r="H74" s="14">
        <v>2.1451097035496098</v>
      </c>
      <c r="I74" s="15">
        <v>0.99999859728296703</v>
      </c>
      <c r="J74" s="16">
        <v>0.30102762050057102</v>
      </c>
      <c r="K74" s="15">
        <v>2.14511005560079</v>
      </c>
      <c r="L74" s="15">
        <v>0.99999832780734998</v>
      </c>
      <c r="M74" s="15">
        <v>0.30095643419602103</v>
      </c>
      <c r="N74" s="14">
        <v>2.14514590590696</v>
      </c>
      <c r="O74" s="15">
        <v>0.99997088739264395</v>
      </c>
      <c r="P74" s="16">
        <v>0.29829173378935903</v>
      </c>
      <c r="Q74" s="14">
        <v>2.1513086572052398</v>
      </c>
      <c r="R74" s="15">
        <v>0.99528314888963598</v>
      </c>
      <c r="S74" s="16">
        <v>0.26758829896018499</v>
      </c>
      <c r="T74" s="14">
        <v>2.1659856</v>
      </c>
      <c r="U74" s="15">
        <v>0.984349047636777</v>
      </c>
      <c r="V74" s="16">
        <v>0.23466223693136501</v>
      </c>
      <c r="W74" s="14">
        <v>2.2543067153846201</v>
      </c>
      <c r="X74" s="15">
        <v>0.92471318416827597</v>
      </c>
      <c r="Y74" s="16">
        <v>0.18046824724463301</v>
      </c>
      <c r="Z74" s="14">
        <v>2.3225548499999999</v>
      </c>
      <c r="AA74" s="15">
        <v>0.88480791171217499</v>
      </c>
      <c r="AB74" s="16">
        <v>0.162091370207919</v>
      </c>
      <c r="AC74" s="14">
        <v>2.3908029846153802</v>
      </c>
      <c r="AD74" s="15">
        <v>0.84930844934825001</v>
      </c>
      <c r="AE74" s="16">
        <v>0.149698874679799</v>
      </c>
      <c r="AF74" s="14">
        <v>2.4791240999999999</v>
      </c>
      <c r="AG74" s="15">
        <v>0.80879808340611103</v>
      </c>
      <c r="AH74" s="16">
        <v>0.138141866862102</v>
      </c>
      <c r="AI74" s="14">
        <v>2.4956720695121999</v>
      </c>
      <c r="AJ74" s="15">
        <v>0.80180148769416204</v>
      </c>
      <c r="AK74" s="16">
        <v>0.13634031314290901</v>
      </c>
      <c r="AL74" s="15">
        <v>2.4999637940930399</v>
      </c>
      <c r="AM74" s="15">
        <v>0.80001502252515999</v>
      </c>
      <c r="AN74" s="16">
        <v>0.13588774997761899</v>
      </c>
      <c r="AO74" s="15">
        <v>2.4999996443992099</v>
      </c>
      <c r="AP74" s="15">
        <v>0.80000014754165605</v>
      </c>
      <c r="AQ74" s="15">
        <v>0.13588399394645401</v>
      </c>
      <c r="AR74" s="14">
        <v>2.4999999964503901</v>
      </c>
      <c r="AS74" s="15">
        <v>0.80000000147276296</v>
      </c>
      <c r="AT74" s="16">
        <v>0.13588395706409201</v>
      </c>
      <c r="AU74" s="15">
        <v>2.4999999999645102</v>
      </c>
      <c r="AV74" s="15">
        <v>0.80000000001472604</v>
      </c>
      <c r="AW74" s="15">
        <v>0.135883956695938</v>
      </c>
      <c r="AX74" s="14">
        <v>2.5</v>
      </c>
      <c r="AY74" s="15">
        <v>0.8</v>
      </c>
      <c r="AZ74" s="16">
        <v>0.13588395669222</v>
      </c>
    </row>
    <row r="75" spans="1:52" hidden="1" x14ac:dyDescent="0.25">
      <c r="A75" s="1">
        <v>0.61</v>
      </c>
      <c r="B75" s="14">
        <v>2.1453316</v>
      </c>
      <c r="C75" s="15">
        <v>0.99999859999999996</v>
      </c>
      <c r="D75" s="16">
        <v>0.30045790350574297</v>
      </c>
      <c r="E75" s="15">
        <v>2.1453316000354699</v>
      </c>
      <c r="F75" s="15">
        <v>0.99999859997284002</v>
      </c>
      <c r="G75" s="15">
        <v>0.30045789599237199</v>
      </c>
      <c r="H75" s="14">
        <v>2.1453316035473899</v>
      </c>
      <c r="I75" s="15">
        <v>0.99999859728353002</v>
      </c>
      <c r="J75" s="16">
        <v>0.300457152450683</v>
      </c>
      <c r="K75" s="15">
        <v>2.1453319553784498</v>
      </c>
      <c r="L75" s="15">
        <v>0.99999832786365594</v>
      </c>
      <c r="M75" s="15">
        <v>0.30038598110936399</v>
      </c>
      <c r="N75" s="14">
        <v>2.1453677832687199</v>
      </c>
      <c r="O75" s="15">
        <v>0.99997089312440002</v>
      </c>
      <c r="P75" s="16">
        <v>0.29772169781945901</v>
      </c>
      <c r="Q75" s="14">
        <v>2.1515266812227098</v>
      </c>
      <c r="R75" s="15">
        <v>0.99528410132077305</v>
      </c>
      <c r="S75" s="16">
        <v>0.26703166098516901</v>
      </c>
      <c r="T75" s="14">
        <v>2.1661944470588201</v>
      </c>
      <c r="U75" s="15">
        <v>0.98435203159885198</v>
      </c>
      <c r="V75" s="16">
        <v>0.23414753339032501</v>
      </c>
      <c r="W75" s="14">
        <v>2.25446033846154</v>
      </c>
      <c r="X75" s="15">
        <v>0.9247228959853</v>
      </c>
      <c r="Y75" s="16">
        <v>0.18014177880555499</v>
      </c>
      <c r="Z75" s="14">
        <v>2.3226657999999998</v>
      </c>
      <c r="AA75" s="15">
        <v>0.88481801700585605</v>
      </c>
      <c r="AB75" s="16">
        <v>0.16188263093498501</v>
      </c>
      <c r="AC75" s="14">
        <v>2.39087126153846</v>
      </c>
      <c r="AD75" s="15">
        <v>0.849316135648709</v>
      </c>
      <c r="AE75" s="16">
        <v>0.14958653158371901</v>
      </c>
      <c r="AF75" s="14">
        <v>2.4791371529411799</v>
      </c>
      <c r="AG75" s="15">
        <v>0.80879982363542902</v>
      </c>
      <c r="AH75" s="16">
        <v>0.138124290095931</v>
      </c>
      <c r="AI75" s="14">
        <v>2.4956747756097601</v>
      </c>
      <c r="AJ75" s="15">
        <v>0.80180185706372897</v>
      </c>
      <c r="AK75" s="16">
        <v>0.13633681936879899</v>
      </c>
      <c r="AL75" s="15">
        <v>2.4999638167312801</v>
      </c>
      <c r="AM75" s="15">
        <v>0.80001502563308602</v>
      </c>
      <c r="AN75" s="16">
        <v>0.135887721075444</v>
      </c>
      <c r="AO75" s="15">
        <v>2.49999964462156</v>
      </c>
      <c r="AP75" s="15">
        <v>0.80000014757218196</v>
      </c>
      <c r="AQ75" s="15">
        <v>0.135883993662615</v>
      </c>
      <c r="AR75" s="14">
        <v>2.4999999964526101</v>
      </c>
      <c r="AS75" s="15">
        <v>0.80000000147306805</v>
      </c>
      <c r="AT75" s="16">
        <v>0.135883957061259</v>
      </c>
      <c r="AU75" s="15">
        <v>2.4999999999645302</v>
      </c>
      <c r="AV75" s="15">
        <v>0.80000000001472904</v>
      </c>
      <c r="AW75" s="15">
        <v>0.13588395669591</v>
      </c>
      <c r="AX75" s="14">
        <v>2.5</v>
      </c>
      <c r="AY75" s="15">
        <v>0.8</v>
      </c>
      <c r="AZ75" s="16">
        <v>0.13588395669222</v>
      </c>
    </row>
    <row r="76" spans="1:52" hidden="1" x14ac:dyDescent="0.25">
      <c r="A76" s="1">
        <v>0.62</v>
      </c>
      <c r="B76" s="14">
        <v>2.0678619999999999</v>
      </c>
      <c r="C76" s="15">
        <v>0.99999819999999995</v>
      </c>
      <c r="D76" s="16">
        <v>0.30144206003177698</v>
      </c>
      <c r="E76" s="15">
        <v>2.0678620000432102</v>
      </c>
      <c r="F76" s="15">
        <v>0.999998199970768</v>
      </c>
      <c r="G76" s="15">
        <v>0.30144205290466197</v>
      </c>
      <c r="H76" s="14">
        <v>2.0678620043222402</v>
      </c>
      <c r="I76" s="15">
        <v>0.99999819707618498</v>
      </c>
      <c r="J76" s="16">
        <v>0.30144134744060802</v>
      </c>
      <c r="K76" s="15">
        <v>2.0678624330031399</v>
      </c>
      <c r="L76" s="15">
        <v>0.99999790709189595</v>
      </c>
      <c r="M76" s="15">
        <v>0.301373346992798</v>
      </c>
      <c r="N76" s="14">
        <v>2.067906086717</v>
      </c>
      <c r="O76" s="15">
        <v>0.99996837861233201</v>
      </c>
      <c r="P76" s="16">
        <v>0.29866227087054997</v>
      </c>
      <c r="Q76" s="14">
        <v>2.07541026200873</v>
      </c>
      <c r="R76" s="15">
        <v>0.99493296414653798</v>
      </c>
      <c r="S76" s="16">
        <v>0.26695963419732299</v>
      </c>
      <c r="T76" s="14">
        <v>2.0932818823529402</v>
      </c>
      <c r="U76" s="15">
        <v>0.98325732079807004</v>
      </c>
      <c r="V76" s="16">
        <v>0.23325922445583</v>
      </c>
      <c r="W76" s="14">
        <v>2.2008275384615401</v>
      </c>
      <c r="X76" s="15">
        <v>0.921239500892296</v>
      </c>
      <c r="Y76" s="16">
        <v>0.178883081019657</v>
      </c>
      <c r="Z76" s="14">
        <v>2.2839309999999999</v>
      </c>
      <c r="AA76" s="15">
        <v>0.88124630694112505</v>
      </c>
      <c r="AB76" s="16">
        <v>0.16090264013688901</v>
      </c>
      <c r="AC76" s="14">
        <v>2.3670344615384602</v>
      </c>
      <c r="AD76" s="15">
        <v>0.84663415601033198</v>
      </c>
      <c r="AE76" s="16">
        <v>0.148963663230055</v>
      </c>
      <c r="AF76" s="14">
        <v>2.4745801176470601</v>
      </c>
      <c r="AG76" s="15">
        <v>0.80820133603689503</v>
      </c>
      <c r="AH76" s="16">
        <v>0.13800179852868599</v>
      </c>
      <c r="AI76" s="14">
        <v>2.4947300243902499</v>
      </c>
      <c r="AJ76" s="15">
        <v>0.80167514066690004</v>
      </c>
      <c r="AK76" s="16">
        <v>0.13631128787619801</v>
      </c>
      <c r="AL76" s="15">
        <v>2.4999559132829998</v>
      </c>
      <c r="AM76" s="15">
        <v>0.8000139600981</v>
      </c>
      <c r="AN76" s="16">
        <v>0.13588750718248399</v>
      </c>
      <c r="AO76" s="15">
        <v>2.49999956699686</v>
      </c>
      <c r="AP76" s="15">
        <v>0.80000013710645401</v>
      </c>
      <c r="AQ76" s="15">
        <v>0.13588399156181299</v>
      </c>
      <c r="AR76" s="14">
        <v>2.4999999956777601</v>
      </c>
      <c r="AS76" s="15">
        <v>0.80000000136859795</v>
      </c>
      <c r="AT76" s="16">
        <v>0.13588395704028899</v>
      </c>
      <c r="AU76" s="15">
        <v>2.4999999999567799</v>
      </c>
      <c r="AV76" s="15">
        <v>0.80000000001368399</v>
      </c>
      <c r="AW76" s="15">
        <v>0.1358839566957</v>
      </c>
      <c r="AX76" s="14">
        <v>2.5</v>
      </c>
      <c r="AY76" s="15">
        <v>0.8</v>
      </c>
      <c r="AZ76" s="16">
        <v>0.13588395669222</v>
      </c>
    </row>
    <row r="77" spans="1:52" hidden="1" x14ac:dyDescent="0.25">
      <c r="A77" s="1">
        <v>0.63</v>
      </c>
      <c r="B77" s="14">
        <v>2.0130701000000002</v>
      </c>
      <c r="C77" s="15">
        <v>0.99999760000000004</v>
      </c>
      <c r="D77" s="16">
        <v>0.30442517708253902</v>
      </c>
      <c r="E77" s="15">
        <v>2.0130701000486901</v>
      </c>
      <c r="F77" s="15">
        <v>0.99999759996915405</v>
      </c>
      <c r="G77" s="15">
        <v>0.30442517057374702</v>
      </c>
      <c r="H77" s="14">
        <v>2.0130701048702702</v>
      </c>
      <c r="I77" s="15">
        <v>0.999997596914866</v>
      </c>
      <c r="J77" s="16">
        <v>0.30442452628929001</v>
      </c>
      <c r="K77" s="15">
        <v>2.0130705879047301</v>
      </c>
      <c r="L77" s="15">
        <v>0.99999729093106504</v>
      </c>
      <c r="M77" s="15">
        <v>0.30436194479308598</v>
      </c>
      <c r="N77" s="14">
        <v>2.0131197765864099</v>
      </c>
      <c r="O77" s="15">
        <v>0.999966133511487</v>
      </c>
      <c r="P77" s="16">
        <v>0.30165422148276899</v>
      </c>
      <c r="Q77" s="14">
        <v>2.02157542576419</v>
      </c>
      <c r="R77" s="15">
        <v>0.99466035421184495</v>
      </c>
      <c r="S77" s="16">
        <v>0.26916071335692898</v>
      </c>
      <c r="T77" s="14">
        <v>2.0417130352941202</v>
      </c>
      <c r="U77" s="15">
        <v>0.98241427293119898</v>
      </c>
      <c r="V77" s="16">
        <v>0.23468520945535501</v>
      </c>
      <c r="W77" s="14">
        <v>2.16289468461538</v>
      </c>
      <c r="X77" s="15">
        <v>0.91866081195695404</v>
      </c>
      <c r="Y77" s="16">
        <v>0.17926929789541801</v>
      </c>
      <c r="Z77" s="14">
        <v>2.2565350500000001</v>
      </c>
      <c r="AA77" s="15">
        <v>0.87866870725438295</v>
      </c>
      <c r="AB77" s="16">
        <v>0.16102520358824499</v>
      </c>
      <c r="AC77" s="14">
        <v>2.3501754153846099</v>
      </c>
      <c r="AD77" s="15">
        <v>0.84474097166703299</v>
      </c>
      <c r="AE77" s="16">
        <v>0.14896774944784599</v>
      </c>
      <c r="AF77" s="14">
        <v>2.47135706470588</v>
      </c>
      <c r="AG77" s="15">
        <v>0.80778915354764502</v>
      </c>
      <c r="AH77" s="16">
        <v>0.137987878996678</v>
      </c>
      <c r="AI77" s="14">
        <v>2.4940618304878099</v>
      </c>
      <c r="AJ77" s="15">
        <v>0.80158823559963299</v>
      </c>
      <c r="AK77" s="16">
        <v>0.13630787335986799</v>
      </c>
      <c r="AL77" s="15">
        <v>2.4999503234135898</v>
      </c>
      <c r="AM77" s="15">
        <v>0.80001323010966596</v>
      </c>
      <c r="AN77" s="16">
        <v>0.13588747748334801</v>
      </c>
      <c r="AO77" s="15">
        <v>2.49999951209527</v>
      </c>
      <c r="AP77" s="15">
        <v>0.80000012993654201</v>
      </c>
      <c r="AQ77" s="15">
        <v>0.13588399127002601</v>
      </c>
      <c r="AR77" s="14">
        <v>2.49999999512973</v>
      </c>
      <c r="AS77" s="15">
        <v>0.80000000129702797</v>
      </c>
      <c r="AT77" s="16">
        <v>0.13588395703737599</v>
      </c>
      <c r="AU77" s="15">
        <v>2.4999999999512998</v>
      </c>
      <c r="AV77" s="15">
        <v>0.800000000012968</v>
      </c>
      <c r="AW77" s="15">
        <v>0.13588395669567099</v>
      </c>
      <c r="AX77" s="14">
        <v>2.5</v>
      </c>
      <c r="AY77" s="15">
        <v>0.8</v>
      </c>
      <c r="AZ77" s="16">
        <v>0.13588395669222</v>
      </c>
    </row>
    <row r="78" spans="1:52" hidden="1" x14ac:dyDescent="0.25">
      <c r="A78" s="1">
        <v>0.64</v>
      </c>
      <c r="B78" s="14">
        <v>2.0478844999999999</v>
      </c>
      <c r="C78" s="15">
        <v>0.99999760000000004</v>
      </c>
      <c r="D78" s="16">
        <v>0.304602564177816</v>
      </c>
      <c r="E78" s="15">
        <v>2.0478845000452099</v>
      </c>
      <c r="F78" s="15">
        <v>0.999997599970193</v>
      </c>
      <c r="G78" s="15">
        <v>0.30460255788841201</v>
      </c>
      <c r="H78" s="14">
        <v>2.0478845045220599</v>
      </c>
      <c r="I78" s="15">
        <v>0.99999759701887303</v>
      </c>
      <c r="J78" s="16">
        <v>0.30460193531466101</v>
      </c>
      <c r="K78" s="15">
        <v>2.04788495302064</v>
      </c>
      <c r="L78" s="15">
        <v>0.99999730135017895</v>
      </c>
      <c r="M78" s="15">
        <v>0.30454140225759802</v>
      </c>
      <c r="N78" s="14">
        <v>2.0479306248214701</v>
      </c>
      <c r="O78" s="15">
        <v>0.99996719412798996</v>
      </c>
      <c r="P78" s="16">
        <v>0.30189074304049501</v>
      </c>
      <c r="Q78" s="14">
        <v>2.0557817139738002</v>
      </c>
      <c r="R78" s="15">
        <v>0.99483563606009195</v>
      </c>
      <c r="S78" s="16">
        <v>0.26988208771611899</v>
      </c>
      <c r="T78" s="14">
        <v>2.0744795294117702</v>
      </c>
      <c r="U78" s="15">
        <v>0.98295652385655197</v>
      </c>
      <c r="V78" s="16">
        <v>0.235745220356467</v>
      </c>
      <c r="W78" s="14">
        <v>2.1869969615384601</v>
      </c>
      <c r="X78" s="15">
        <v>0.92031026920640202</v>
      </c>
      <c r="Y78" s="16">
        <v>0.18026369197015599</v>
      </c>
      <c r="Z78" s="14">
        <v>2.2739422500000002</v>
      </c>
      <c r="AA78" s="15">
        <v>0.880311154582053</v>
      </c>
      <c r="AB78" s="16">
        <v>0.161739189145436</v>
      </c>
      <c r="AC78" s="14">
        <v>2.3608875384615402</v>
      </c>
      <c r="AD78" s="15">
        <v>0.84594330171292098</v>
      </c>
      <c r="AE78" s="16">
        <v>0.149393831414003</v>
      </c>
      <c r="AF78" s="14">
        <v>2.4734049705882399</v>
      </c>
      <c r="AG78" s="15">
        <v>0.80804995950743896</v>
      </c>
      <c r="AH78" s="16">
        <v>0.13806531905268299</v>
      </c>
      <c r="AI78" s="14">
        <v>2.4944863963414701</v>
      </c>
      <c r="AJ78" s="15">
        <v>0.80164318984589</v>
      </c>
      <c r="AK78" s="16">
        <v>0.136323770192748</v>
      </c>
      <c r="AL78" s="15">
        <v>2.4999538751785302</v>
      </c>
      <c r="AM78" s="15">
        <v>0.80001369164288505</v>
      </c>
      <c r="AN78" s="16">
        <v>0.1358876101298</v>
      </c>
      <c r="AO78" s="15">
        <v>2.4999995469793701</v>
      </c>
      <c r="AP78" s="15">
        <v>0.80000013446969298</v>
      </c>
      <c r="AQ78" s="15">
        <v>0.13588399257280201</v>
      </c>
      <c r="AR78" s="14">
        <v>2.4999999954779399</v>
      </c>
      <c r="AS78" s="15">
        <v>0.800000001342279</v>
      </c>
      <c r="AT78" s="16">
        <v>0.135883957050381</v>
      </c>
      <c r="AU78" s="15">
        <v>2.4999999999547899</v>
      </c>
      <c r="AV78" s="15">
        <v>0.80000000001342098</v>
      </c>
      <c r="AW78" s="15">
        <v>0.135883956695801</v>
      </c>
      <c r="AX78" s="14">
        <v>2.5</v>
      </c>
      <c r="AY78" s="15">
        <v>0.8</v>
      </c>
      <c r="AZ78" s="16">
        <v>0.13588395669222</v>
      </c>
    </row>
    <row r="79" spans="1:52" hidden="1" x14ac:dyDescent="0.25">
      <c r="A79" s="1">
        <v>0.65</v>
      </c>
      <c r="B79" s="14">
        <v>2.1078855999999999</v>
      </c>
      <c r="C79" s="15">
        <v>0.99999729999999998</v>
      </c>
      <c r="D79" s="16">
        <v>0.30200575526810702</v>
      </c>
      <c r="E79" s="15">
        <v>2.1078856000392099</v>
      </c>
      <c r="F79" s="15">
        <v>0.99999729997186804</v>
      </c>
      <c r="G79" s="15">
        <v>0.30200574967341898</v>
      </c>
      <c r="H79" s="14">
        <v>2.1078856039219298</v>
      </c>
      <c r="I79" s="15">
        <v>0.99999729718617503</v>
      </c>
      <c r="J79" s="16">
        <v>0.30200519584083502</v>
      </c>
      <c r="K79" s="15">
        <v>2.1078859928994098</v>
      </c>
      <c r="L79" s="15">
        <v>0.99999701811076802</v>
      </c>
      <c r="M79" s="15">
        <v>0.30195109675572501</v>
      </c>
      <c r="N79" s="14">
        <v>2.1079256035094902</v>
      </c>
      <c r="O79" s="15">
        <v>0.99996860029974299</v>
      </c>
      <c r="P79" s="16">
        <v>0.29943572865731</v>
      </c>
      <c r="Q79" s="14">
        <v>2.1147347598253301</v>
      </c>
      <c r="R79" s="15">
        <v>0.99511796458377499</v>
      </c>
      <c r="S79" s="16">
        <v>0.26829886316906598</v>
      </c>
      <c r="T79" s="14">
        <v>2.1309511529411802</v>
      </c>
      <c r="U79" s="15">
        <v>0.98383530798880303</v>
      </c>
      <c r="V79" s="16">
        <v>0.23493322670355801</v>
      </c>
      <c r="W79" s="14">
        <v>2.2285361846153799</v>
      </c>
      <c r="X79" s="15">
        <v>0.92306181004766397</v>
      </c>
      <c r="Y79" s="16">
        <v>0.18030386477635299</v>
      </c>
      <c r="Z79" s="14">
        <v>2.3039428000000002</v>
      </c>
      <c r="AA79" s="15">
        <v>0.88310195867368002</v>
      </c>
      <c r="AB79" s="16">
        <v>0.16189998710006701</v>
      </c>
      <c r="AC79" s="14">
        <v>2.3793494153846102</v>
      </c>
      <c r="AD79" s="15">
        <v>0.848019000770874</v>
      </c>
      <c r="AE79" s="16">
        <v>0.14954930506271399</v>
      </c>
      <c r="AF79" s="14">
        <v>2.4769344470588202</v>
      </c>
      <c r="AG79" s="15">
        <v>0.80850820828569303</v>
      </c>
      <c r="AH79" s="16">
        <v>0.13810643122612101</v>
      </c>
      <c r="AI79" s="14">
        <v>2.4952181170731702</v>
      </c>
      <c r="AJ79" s="15">
        <v>0.80174003565307805</v>
      </c>
      <c r="AK79" s="16">
        <v>0.136332705055556</v>
      </c>
      <c r="AL79" s="15">
        <v>2.4999599964905102</v>
      </c>
      <c r="AM79" s="15">
        <v>0.80001450562012599</v>
      </c>
      <c r="AN79" s="16">
        <v>0.135887685761344</v>
      </c>
      <c r="AO79" s="15">
        <v>2.4999996071005901</v>
      </c>
      <c r="AP79" s="15">
        <v>0.80000014246457996</v>
      </c>
      <c r="AQ79" s="15">
        <v>0.135883993315699</v>
      </c>
      <c r="AR79" s="14">
        <v>2.4999999960780701</v>
      </c>
      <c r="AS79" s="15">
        <v>0.80000000142208305</v>
      </c>
      <c r="AT79" s="16">
        <v>0.13588395705779599</v>
      </c>
      <c r="AU79" s="15">
        <v>2.49999999996079</v>
      </c>
      <c r="AV79" s="15">
        <v>0.800000000014219</v>
      </c>
      <c r="AW79" s="15">
        <v>0.135883956695875</v>
      </c>
      <c r="AX79" s="14">
        <v>2.5</v>
      </c>
      <c r="AY79" s="15">
        <v>0.8</v>
      </c>
      <c r="AZ79" s="16">
        <v>0.13588395669222</v>
      </c>
    </row>
    <row r="80" spans="1:52" hidden="1" x14ac:dyDescent="0.25">
      <c r="A80" s="1">
        <v>0.66</v>
      </c>
      <c r="B80" s="14">
        <v>2.1379454</v>
      </c>
      <c r="C80" s="15">
        <v>0.99999689999999997</v>
      </c>
      <c r="D80" s="16">
        <v>0.30184232170575998</v>
      </c>
      <c r="E80" s="15">
        <v>2.1379454000362101</v>
      </c>
      <c r="F80" s="15">
        <v>0.99999689997265295</v>
      </c>
      <c r="G80" s="15">
        <v>0.301842316632635</v>
      </c>
      <c r="H80" s="14">
        <v>2.1379454036212699</v>
      </c>
      <c r="I80" s="15">
        <v>0.99999689726475205</v>
      </c>
      <c r="J80" s="16">
        <v>0.30184181439109697</v>
      </c>
      <c r="K80" s="15">
        <v>2.13794576277943</v>
      </c>
      <c r="L80" s="15">
        <v>0.99999662598237904</v>
      </c>
      <c r="M80" s="15">
        <v>0.30179257061501802</v>
      </c>
      <c r="N80" s="14">
        <v>2.1379823368088098</v>
      </c>
      <c r="O80" s="15">
        <v>0.99996900161348201</v>
      </c>
      <c r="P80" s="16">
        <v>0.29937224214577701</v>
      </c>
      <c r="Q80" s="14">
        <v>2.1442694978165902</v>
      </c>
      <c r="R80" s="15">
        <v>0.99525058439176695</v>
      </c>
      <c r="S80" s="16">
        <v>0.26864769052806797</v>
      </c>
      <c r="T80" s="14">
        <v>2.1592427294117602</v>
      </c>
      <c r="U80" s="15">
        <v>0.98425069337555204</v>
      </c>
      <c r="V80" s="16">
        <v>0.235576416147245</v>
      </c>
      <c r="W80" s="14">
        <v>2.2493468153846199</v>
      </c>
      <c r="X80" s="15">
        <v>0.92439776164565202</v>
      </c>
      <c r="Y80" s="16">
        <v>0.18098990990425501</v>
      </c>
      <c r="Z80" s="14">
        <v>2.3189727000000002</v>
      </c>
      <c r="AA80" s="15">
        <v>0.88448054185437597</v>
      </c>
      <c r="AB80" s="16">
        <v>0.16241058300993</v>
      </c>
      <c r="AC80" s="14">
        <v>2.3885985846153801</v>
      </c>
      <c r="AD80" s="15">
        <v>0.84905987776707303</v>
      </c>
      <c r="AE80" s="16">
        <v>0.14986315679152201</v>
      </c>
      <c r="AF80" s="14">
        <v>2.4787026705882398</v>
      </c>
      <c r="AG80" s="15">
        <v>0.80874190352452002</v>
      </c>
      <c r="AH80" s="16">
        <v>0.138165651890474</v>
      </c>
      <c r="AI80" s="14">
        <v>2.4955847000000002</v>
      </c>
      <c r="AJ80" s="15">
        <v>0.80178956674887303</v>
      </c>
      <c r="AK80" s="16">
        <v>0.136344951045168</v>
      </c>
      <c r="AL80" s="15">
        <v>2.49996306319118</v>
      </c>
      <c r="AM80" s="15">
        <v>0.80001492222802595</v>
      </c>
      <c r="AN80" s="16">
        <v>0.135887788140828</v>
      </c>
      <c r="AO80" s="15">
        <v>2.4999996372205699</v>
      </c>
      <c r="AP80" s="15">
        <v>0.80000014655652896</v>
      </c>
      <c r="AQ80" s="15">
        <v>0.135883994321226</v>
      </c>
      <c r="AR80" s="14">
        <v>2.49999999637873</v>
      </c>
      <c r="AS80" s="15">
        <v>0.80000000146292904</v>
      </c>
      <c r="AT80" s="16">
        <v>0.13588395706783299</v>
      </c>
      <c r="AU80" s="15">
        <v>2.4999999999637899</v>
      </c>
      <c r="AV80" s="15">
        <v>0.80000000001462801</v>
      </c>
      <c r="AW80" s="15">
        <v>0.135883956695976</v>
      </c>
      <c r="AX80" s="14">
        <v>2.5</v>
      </c>
      <c r="AY80" s="15">
        <v>0.8</v>
      </c>
      <c r="AZ80" s="16">
        <v>0.13588395669222</v>
      </c>
    </row>
    <row r="81" spans="1:52" hidden="1" x14ac:dyDescent="0.25">
      <c r="A81" s="1">
        <v>0.67</v>
      </c>
      <c r="B81" s="14">
        <v>2.1153993999999998</v>
      </c>
      <c r="C81" s="15">
        <v>0.99999649999999995</v>
      </c>
      <c r="D81" s="16">
        <v>0.301888891994956</v>
      </c>
      <c r="E81" s="15">
        <v>2.1153994000384602</v>
      </c>
      <c r="F81" s="15">
        <v>0.99999649997206697</v>
      </c>
      <c r="G81" s="15">
        <v>0.30188888712</v>
      </c>
      <c r="H81" s="14">
        <v>2.1153994038467698</v>
      </c>
      <c r="I81" s="15">
        <v>0.99999649720614103</v>
      </c>
      <c r="J81" s="16">
        <v>0.30188840449863302</v>
      </c>
      <c r="K81" s="15">
        <v>2.1153997853705699</v>
      </c>
      <c r="L81" s="15">
        <v>0.99999622011084099</v>
      </c>
      <c r="M81" s="15">
        <v>0.30184099038368001</v>
      </c>
      <c r="N81" s="14">
        <v>2.11543863695164</v>
      </c>
      <c r="O81" s="15">
        <v>0.99996800390264096</v>
      </c>
      <c r="P81" s="16">
        <v>0.29943345920359998</v>
      </c>
      <c r="Q81" s="14">
        <v>2.1221173144104801</v>
      </c>
      <c r="R81" s="15">
        <v>0.99515094643600199</v>
      </c>
      <c r="S81" s="16">
        <v>0.26843642023027797</v>
      </c>
      <c r="T81" s="14">
        <v>2.1380229647058799</v>
      </c>
      <c r="U81" s="15">
        <v>0.98393998029415697</v>
      </c>
      <c r="V81" s="16">
        <v>0.23514304452717399</v>
      </c>
      <c r="W81" s="14">
        <v>2.2337380461538499</v>
      </c>
      <c r="X81" s="15">
        <v>0.92339793456420605</v>
      </c>
      <c r="Y81" s="16">
        <v>0.18050679264030201</v>
      </c>
      <c r="Z81" s="14">
        <v>2.3076997000000001</v>
      </c>
      <c r="AA81" s="15">
        <v>0.88344749526556399</v>
      </c>
      <c r="AB81" s="16">
        <v>0.16204758131130001</v>
      </c>
      <c r="AC81" s="14">
        <v>2.38166135384615</v>
      </c>
      <c r="AD81" s="15">
        <v>0.84827896879772802</v>
      </c>
      <c r="AE81" s="16">
        <v>0.149638433311992</v>
      </c>
      <c r="AF81" s="14">
        <v>2.4773764352941199</v>
      </c>
      <c r="AG81" s="15">
        <v>0.80856633638175401</v>
      </c>
      <c r="AH81" s="16">
        <v>0.13812289569279301</v>
      </c>
      <c r="AI81" s="14">
        <v>2.4953097487804898</v>
      </c>
      <c r="AJ81" s="15">
        <v>0.80175234698069497</v>
      </c>
      <c r="AK81" s="16">
        <v>0.13633609614568101</v>
      </c>
      <c r="AL81" s="15">
        <v>2.4999607630483598</v>
      </c>
      <c r="AM81" s="15">
        <v>0.80001460915233003</v>
      </c>
      <c r="AN81" s="16">
        <v>0.13588771408231401</v>
      </c>
      <c r="AO81" s="15">
        <v>2.4999996146294299</v>
      </c>
      <c r="AP81" s="15">
        <v>0.80000014348147797</v>
      </c>
      <c r="AQ81" s="15">
        <v>0.135883993593853</v>
      </c>
      <c r="AR81" s="14">
        <v>2.49999999615323</v>
      </c>
      <c r="AS81" s="15">
        <v>0.80000000143223404</v>
      </c>
      <c r="AT81" s="16">
        <v>0.13588395706057199</v>
      </c>
      <c r="AU81" s="15">
        <v>2.4999999999615401</v>
      </c>
      <c r="AV81" s="15">
        <v>0.80000000001432103</v>
      </c>
      <c r="AW81" s="15">
        <v>0.135883956695903</v>
      </c>
      <c r="AX81" s="14">
        <v>2.5</v>
      </c>
      <c r="AY81" s="15">
        <v>0.8</v>
      </c>
      <c r="AZ81" s="16">
        <v>0.13588395669222</v>
      </c>
    </row>
    <row r="82" spans="1:52" hidden="1" x14ac:dyDescent="0.25">
      <c r="A82" s="1">
        <v>0.68</v>
      </c>
      <c r="B82" s="14">
        <v>2.0954518000000002</v>
      </c>
      <c r="C82" s="15">
        <v>0.99999610000000005</v>
      </c>
      <c r="D82" s="16">
        <v>0.303810838984445</v>
      </c>
      <c r="E82" s="15">
        <v>2.0954518000404501</v>
      </c>
      <c r="F82" s="15">
        <v>0.99999609997153305</v>
      </c>
      <c r="G82" s="15">
        <v>0.30381083427932598</v>
      </c>
      <c r="H82" s="14">
        <v>2.0954518040462902</v>
      </c>
      <c r="I82" s="15">
        <v>0.99999609715270199</v>
      </c>
      <c r="J82" s="16">
        <v>0.30381036846670501</v>
      </c>
      <c r="K82" s="15">
        <v>2.0954522053581099</v>
      </c>
      <c r="L82" s="15">
        <v>0.99999581475726296</v>
      </c>
      <c r="M82" s="15">
        <v>0.30376453150398097</v>
      </c>
      <c r="N82" s="14">
        <v>2.0954930720057101</v>
      </c>
      <c r="O82" s="15">
        <v>0.99996705892180704</v>
      </c>
      <c r="P82" s="16">
        <v>0.30136958282806398</v>
      </c>
      <c r="Q82" s="14">
        <v>2.1025181441048102</v>
      </c>
      <c r="R82" s="15">
        <v>0.99506015064791897</v>
      </c>
      <c r="S82" s="16">
        <v>0.27009337140881901</v>
      </c>
      <c r="T82" s="14">
        <v>2.1192487529411799</v>
      </c>
      <c r="U82" s="15">
        <v>0.98365755143080302</v>
      </c>
      <c r="V82" s="16">
        <v>0.236468568502854</v>
      </c>
      <c r="W82" s="14">
        <v>2.2199281692307702</v>
      </c>
      <c r="X82" s="15">
        <v>0.92250017600350298</v>
      </c>
      <c r="Y82" s="16">
        <v>0.18117091842493899</v>
      </c>
      <c r="Z82" s="14">
        <v>2.2977259000000001</v>
      </c>
      <c r="AA82" s="15">
        <v>0.88252732558709701</v>
      </c>
      <c r="AB82" s="16">
        <v>0.16243092669418199</v>
      </c>
      <c r="AC82" s="14">
        <v>2.37552363076923</v>
      </c>
      <c r="AD82" s="15">
        <v>0.84758828488743498</v>
      </c>
      <c r="AE82" s="16">
        <v>0.149824740515524</v>
      </c>
      <c r="AF82" s="14">
        <v>2.4762030470588199</v>
      </c>
      <c r="AG82" s="15">
        <v>0.80841228853426805</v>
      </c>
      <c r="AH82" s="16">
        <v>0.13814741226835001</v>
      </c>
      <c r="AI82" s="14">
        <v>2.49506648536586</v>
      </c>
      <c r="AJ82" s="15">
        <v>0.80171973395249796</v>
      </c>
      <c r="AK82" s="16">
        <v>0.13634076377031401</v>
      </c>
      <c r="AL82" s="15">
        <v>2.4999587279942901</v>
      </c>
      <c r="AM82" s="15">
        <v>0.80001433492225205</v>
      </c>
      <c r="AN82" s="16">
        <v>0.13588775223387101</v>
      </c>
      <c r="AO82" s="15">
        <v>2.4999995946419</v>
      </c>
      <c r="AP82" s="15">
        <v>0.80000014078797899</v>
      </c>
      <c r="AQ82" s="15">
        <v>0.13588399396848999</v>
      </c>
      <c r="AR82" s="14">
        <v>2.49999999595371</v>
      </c>
      <c r="AS82" s="15">
        <v>0.80000000140534799</v>
      </c>
      <c r="AT82" s="16">
        <v>0.135883957064312</v>
      </c>
      <c r="AU82" s="15">
        <v>2.4999999999595399</v>
      </c>
      <c r="AV82" s="15">
        <v>0.80000000001405203</v>
      </c>
      <c r="AW82" s="15">
        <v>0.13588395669594</v>
      </c>
      <c r="AX82" s="14">
        <v>2.5</v>
      </c>
      <c r="AY82" s="15">
        <v>0.8</v>
      </c>
      <c r="AZ82" s="16">
        <v>0.13588395669222</v>
      </c>
    </row>
    <row r="83" spans="1:52" hidden="1" x14ac:dyDescent="0.25">
      <c r="A83" s="1">
        <v>0.69</v>
      </c>
      <c r="B83" s="14">
        <v>2.0809836000000002</v>
      </c>
      <c r="C83" s="15">
        <v>0.99999559999999998</v>
      </c>
      <c r="D83" s="16">
        <v>0.30318478350317901</v>
      </c>
      <c r="E83" s="15">
        <v>2.0809836000419</v>
      </c>
      <c r="F83" s="15">
        <v>0.99999559997113496</v>
      </c>
      <c r="G83" s="15">
        <v>0.30318477901357999</v>
      </c>
      <c r="H83" s="14">
        <v>2.0809836041910001</v>
      </c>
      <c r="I83" s="15">
        <v>0.99999559711297903</v>
      </c>
      <c r="J83" s="16">
        <v>0.303184334541096</v>
      </c>
      <c r="K83" s="15">
        <v>2.0809840198552698</v>
      </c>
      <c r="L83" s="15">
        <v>0.99999531077785797</v>
      </c>
      <c r="M83" s="15">
        <v>0.30314052023230098</v>
      </c>
      <c r="N83" s="14">
        <v>2.0810263480514202</v>
      </c>
      <c r="O83" s="15">
        <v>0.99996615383058796</v>
      </c>
      <c r="P83" s="16">
        <v>0.30077330482132703</v>
      </c>
      <c r="Q83" s="14">
        <v>2.08830266375546</v>
      </c>
      <c r="R83" s="15">
        <v>0.99499251236299402</v>
      </c>
      <c r="S83" s="16">
        <v>0.269339215096698</v>
      </c>
      <c r="T83" s="14">
        <v>2.1056316235294101</v>
      </c>
      <c r="U83" s="15">
        <v>0.98344797600606904</v>
      </c>
      <c r="V83" s="16">
        <v>0.23561235655218299</v>
      </c>
      <c r="W83" s="14">
        <v>2.2099117230769201</v>
      </c>
      <c r="X83" s="15">
        <v>0.92184109931339797</v>
      </c>
      <c r="Y83" s="16">
        <v>0.18048908941015501</v>
      </c>
      <c r="Z83" s="14">
        <v>2.2904917999999999</v>
      </c>
      <c r="AA83" s="15">
        <v>0.88185625334513196</v>
      </c>
      <c r="AB83" s="16">
        <v>0.16195793103786199</v>
      </c>
      <c r="AC83" s="14">
        <v>2.3710718769230699</v>
      </c>
      <c r="AD83" s="15">
        <v>0.847087470027588</v>
      </c>
      <c r="AE83" s="16">
        <v>0.149549488609169</v>
      </c>
      <c r="AF83" s="14">
        <v>2.47535197647059</v>
      </c>
      <c r="AG83" s="15">
        <v>0.80830130742941397</v>
      </c>
      <c r="AH83" s="16">
        <v>0.13809888405697399</v>
      </c>
      <c r="AI83" s="14">
        <v>2.4948900439024402</v>
      </c>
      <c r="AJ83" s="15">
        <v>0.80169626436347297</v>
      </c>
      <c r="AK83" s="16">
        <v>0.13633085994517999</v>
      </c>
      <c r="AL83" s="15">
        <v>2.49995725194858</v>
      </c>
      <c r="AM83" s="15">
        <v>0.80001413763120699</v>
      </c>
      <c r="AN83" s="16">
        <v>0.135887669720585</v>
      </c>
      <c r="AO83" s="15">
        <v>2.4999995801447299</v>
      </c>
      <c r="AP83" s="15">
        <v>0.80000013885018395</v>
      </c>
      <c r="AQ83" s="15">
        <v>0.13588399315810301</v>
      </c>
      <c r="AR83" s="14">
        <v>2.499999995809</v>
      </c>
      <c r="AS83" s="15">
        <v>0.80000000138600502</v>
      </c>
      <c r="AT83" s="16">
        <v>0.135883957056223</v>
      </c>
      <c r="AU83" s="15">
        <v>2.4999999999581002</v>
      </c>
      <c r="AV83" s="15">
        <v>0.80000000001385796</v>
      </c>
      <c r="AW83" s="15">
        <v>0.13588395669585901</v>
      </c>
      <c r="AX83" s="14">
        <v>2.5</v>
      </c>
      <c r="AY83" s="15">
        <v>0.8</v>
      </c>
      <c r="AZ83" s="16">
        <v>0.13588395669222</v>
      </c>
    </row>
    <row r="84" spans="1:52" hidden="1" x14ac:dyDescent="0.25">
      <c r="A84" s="1">
        <v>0.7</v>
      </c>
      <c r="B84" s="14">
        <v>2.0904508000000002</v>
      </c>
      <c r="C84" s="15">
        <v>0.99999479999999996</v>
      </c>
      <c r="D84" s="16">
        <v>0.30352351985679399</v>
      </c>
      <c r="E84" s="15">
        <v>2.0904508000409598</v>
      </c>
      <c r="F84" s="15">
        <v>0.99999479997139495</v>
      </c>
      <c r="G84" s="15">
        <v>0.30352351576702002</v>
      </c>
      <c r="H84" s="14">
        <v>2.0904508040963101</v>
      </c>
      <c r="I84" s="15">
        <v>0.99999479713908002</v>
      </c>
      <c r="J84" s="16">
        <v>0.303523110853536</v>
      </c>
      <c r="K84" s="15">
        <v>2.0904512103691202</v>
      </c>
      <c r="L84" s="15">
        <v>0.99999451339271905</v>
      </c>
      <c r="M84" s="15">
        <v>0.303483094232116</v>
      </c>
      <c r="N84" s="14">
        <v>2.0904925822077201</v>
      </c>
      <c r="O84" s="15">
        <v>0.99996562001522504</v>
      </c>
      <c r="P84" s="16">
        <v>0.30120173901999903</v>
      </c>
      <c r="Q84" s="14">
        <v>2.0976044978165902</v>
      </c>
      <c r="R84" s="15">
        <v>0.99503582430772097</v>
      </c>
      <c r="S84" s="16">
        <v>0.26992669721430401</v>
      </c>
      <c r="T84" s="14">
        <v>2.1145419294117702</v>
      </c>
      <c r="U84" s="15">
        <v>0.98358451304512695</v>
      </c>
      <c r="V84" s="16">
        <v>0.23626281651073</v>
      </c>
      <c r="W84" s="14">
        <v>2.2164659384615399</v>
      </c>
      <c r="X84" s="15">
        <v>0.92227241838580298</v>
      </c>
      <c r="Y84" s="16">
        <v>0.180993184643581</v>
      </c>
      <c r="Z84" s="14">
        <v>2.2952254000000001</v>
      </c>
      <c r="AA84" s="15">
        <v>0.88229524079234201</v>
      </c>
      <c r="AB84" s="16">
        <v>0.16230466765867599</v>
      </c>
      <c r="AC84" s="14">
        <v>2.3739848615384598</v>
      </c>
      <c r="AD84" s="15">
        <v>0.84741488773721996</v>
      </c>
      <c r="AE84" s="16">
        <v>0.149749867539854</v>
      </c>
      <c r="AF84" s="14">
        <v>2.4759088705882402</v>
      </c>
      <c r="AG84" s="15">
        <v>0.80837380775053402</v>
      </c>
      <c r="AH84" s="16">
        <v>0.13813390601195599</v>
      </c>
      <c r="AI84" s="14">
        <v>2.4950054975609799</v>
      </c>
      <c r="AJ84" s="15">
        <v>0.80171159416390503</v>
      </c>
      <c r="AK84" s="16">
        <v>0.136337995377704</v>
      </c>
      <c r="AL84" s="15">
        <v>2.4999582177922899</v>
      </c>
      <c r="AM84" s="15">
        <v>0.80001426649266305</v>
      </c>
      <c r="AN84" s="16">
        <v>0.13588772914299599</v>
      </c>
      <c r="AO84" s="15">
        <v>2.4999995896308902</v>
      </c>
      <c r="AP84" s="15">
        <v>0.80000014011586296</v>
      </c>
      <c r="AQ84" s="15">
        <v>0.13588399374170501</v>
      </c>
      <c r="AR84" s="14">
        <v>2.49999999590369</v>
      </c>
      <c r="AS84" s="15">
        <v>0.80000000139863903</v>
      </c>
      <c r="AT84" s="16">
        <v>0.13588395706204801</v>
      </c>
      <c r="AU84" s="15">
        <v>2.4999999999590399</v>
      </c>
      <c r="AV84" s="15">
        <v>0.80000000001398497</v>
      </c>
      <c r="AW84" s="15">
        <v>0.13588395669591799</v>
      </c>
      <c r="AX84" s="14">
        <v>2.5</v>
      </c>
      <c r="AY84" s="15">
        <v>0.8</v>
      </c>
      <c r="AZ84" s="16">
        <v>0.13588395669222</v>
      </c>
    </row>
    <row r="85" spans="1:52" hidden="1" x14ac:dyDescent="0.25">
      <c r="A85" s="1">
        <v>0.71</v>
      </c>
      <c r="B85" s="14">
        <v>2.0973239000000001</v>
      </c>
      <c r="C85" s="15">
        <v>0.99999389999999999</v>
      </c>
      <c r="D85" s="16">
        <v>0.30278506386758303</v>
      </c>
      <c r="E85" s="15">
        <v>2.0973239000402701</v>
      </c>
      <c r="F85" s="15">
        <v>0.99999389997158405</v>
      </c>
      <c r="G85" s="15">
        <v>0.30278506011894601</v>
      </c>
      <c r="H85" s="14">
        <v>2.09732390402757</v>
      </c>
      <c r="I85" s="15">
        <v>0.99999389715781295</v>
      </c>
      <c r="J85" s="16">
        <v>0.302784688966236</v>
      </c>
      <c r="K85" s="15">
        <v>2.0973243034822602</v>
      </c>
      <c r="L85" s="15">
        <v>0.99999361526938901</v>
      </c>
      <c r="M85" s="15">
        <v>0.30274793393717497</v>
      </c>
      <c r="N85" s="14">
        <v>2.09736498101408</v>
      </c>
      <c r="O85" s="15">
        <v>0.99996491105497098</v>
      </c>
      <c r="P85" s="16">
        <v>0.300548165269518</v>
      </c>
      <c r="Q85" s="14">
        <v>2.1043575436681201</v>
      </c>
      <c r="R85" s="15">
        <v>0.99506659570733802</v>
      </c>
      <c r="S85" s="16">
        <v>0.269421495726968</v>
      </c>
      <c r="T85" s="14">
        <v>2.1210107294117599</v>
      </c>
      <c r="U85" s="15">
        <v>0.98368230797441802</v>
      </c>
      <c r="V85" s="16">
        <v>0.23587056101964299</v>
      </c>
      <c r="W85" s="14">
        <v>2.2212242384615402</v>
      </c>
      <c r="X85" s="15">
        <v>0.92258358815845898</v>
      </c>
      <c r="Y85" s="16">
        <v>0.18080655329103901</v>
      </c>
      <c r="Z85" s="14">
        <v>2.2986619500000001</v>
      </c>
      <c r="AA85" s="15">
        <v>0.88261300402989096</v>
      </c>
      <c r="AB85" s="16">
        <v>0.162199535540648</v>
      </c>
      <c r="AC85" s="14">
        <v>2.37609966153846</v>
      </c>
      <c r="AD85" s="15">
        <v>0.84765256090038998</v>
      </c>
      <c r="AE85" s="16">
        <v>0.14970001312353001</v>
      </c>
      <c r="AF85" s="14">
        <v>2.4763131705882402</v>
      </c>
      <c r="AG85" s="15">
        <v>0.80842660020359403</v>
      </c>
      <c r="AH85" s="16">
        <v>0.13812762391048899</v>
      </c>
      <c r="AI85" s="14">
        <v>2.4950893158536598</v>
      </c>
      <c r="AJ85" s="15">
        <v>0.80172276275150001</v>
      </c>
      <c r="AK85" s="16">
        <v>0.13633681305872</v>
      </c>
      <c r="AL85" s="15">
        <v>2.4999589189859202</v>
      </c>
      <c r="AM85" s="15">
        <v>0.80001436038784401</v>
      </c>
      <c r="AN85" s="16">
        <v>0.135887719510838</v>
      </c>
      <c r="AO85" s="15">
        <v>2.4999995965177502</v>
      </c>
      <c r="AP85" s="15">
        <v>0.80000014103810302</v>
      </c>
      <c r="AQ85" s="15">
        <v>0.135883993647123</v>
      </c>
      <c r="AR85" s="14">
        <v>2.4999999959724302</v>
      </c>
      <c r="AS85" s="15">
        <v>0.800000001407844</v>
      </c>
      <c r="AT85" s="16">
        <v>0.13588395706110401</v>
      </c>
      <c r="AU85" s="15">
        <v>2.49999999995973</v>
      </c>
      <c r="AV85" s="15">
        <v>0.80000000001407701</v>
      </c>
      <c r="AW85" s="15">
        <v>0.135883956695908</v>
      </c>
      <c r="AX85" s="14">
        <v>2.5</v>
      </c>
      <c r="AY85" s="15">
        <v>0.8</v>
      </c>
      <c r="AZ85" s="16">
        <v>0.13588395669222</v>
      </c>
    </row>
    <row r="86" spans="1:52" hidden="1" x14ac:dyDescent="0.25">
      <c r="A86" s="1">
        <v>0.72</v>
      </c>
      <c r="B86" s="14">
        <v>2.0968664000000001</v>
      </c>
      <c r="C86" s="15">
        <v>0.99999300000000002</v>
      </c>
      <c r="D86" s="16">
        <v>0.30215070418109702</v>
      </c>
      <c r="E86" s="15">
        <v>2.0968664000403101</v>
      </c>
      <c r="F86" s="15">
        <v>0.99999299997157198</v>
      </c>
      <c r="G86" s="15">
        <v>0.30215070068260602</v>
      </c>
      <c r="H86" s="14">
        <v>2.0968664040321401</v>
      </c>
      <c r="I86" s="15">
        <v>0.99999299715658496</v>
      </c>
      <c r="J86" s="16">
        <v>0.30215035428003501</v>
      </c>
      <c r="K86" s="15">
        <v>2.0968668039406801</v>
      </c>
      <c r="L86" s="15">
        <v>0.99999271514640997</v>
      </c>
      <c r="M86" s="15">
        <v>0.30211600032372898</v>
      </c>
      <c r="N86" s="14">
        <v>2.0969075276882299</v>
      </c>
      <c r="O86" s="15">
        <v>0.99996399853616502</v>
      </c>
      <c r="P86" s="16">
        <v>0.29997924168317203</v>
      </c>
      <c r="Q86" s="14">
        <v>2.1039080349344998</v>
      </c>
      <c r="R86" s="15">
        <v>0.99506362055158704</v>
      </c>
      <c r="S86" s="16">
        <v>0.26890075132077101</v>
      </c>
      <c r="T86" s="14">
        <v>2.12058014117647</v>
      </c>
      <c r="U86" s="15">
        <v>0.98367494364514496</v>
      </c>
      <c r="V86" s="16">
        <v>0.23538464249934399</v>
      </c>
      <c r="W86" s="14">
        <v>2.2209075076923099</v>
      </c>
      <c r="X86" s="15">
        <v>0.92256233334795101</v>
      </c>
      <c r="Y86" s="16">
        <v>0.180492807874678</v>
      </c>
      <c r="Z86" s="14">
        <v>2.2984331999999998</v>
      </c>
      <c r="AA86" s="15">
        <v>0.88259147723160603</v>
      </c>
      <c r="AB86" s="16">
        <v>0.16199638975127501</v>
      </c>
      <c r="AC86" s="14">
        <v>2.3759588923076902</v>
      </c>
      <c r="AD86" s="15">
        <v>0.84763651070609902</v>
      </c>
      <c r="AE86" s="16">
        <v>0.149588672553575</v>
      </c>
      <c r="AF86" s="14">
        <v>2.4762862588235302</v>
      </c>
      <c r="AG86" s="15">
        <v>0.80842304124026299</v>
      </c>
      <c r="AH86" s="16">
        <v>0.13810953836386</v>
      </c>
      <c r="AI86" s="14">
        <v>2.4950837365853702</v>
      </c>
      <c r="AJ86" s="15">
        <v>0.80172200996478904</v>
      </c>
      <c r="AK86" s="16">
        <v>0.136333183882616</v>
      </c>
      <c r="AL86" s="15">
        <v>2.4999588723117698</v>
      </c>
      <c r="AM86" s="15">
        <v>0.80001435405937105</v>
      </c>
      <c r="AN86" s="16">
        <v>0.13588768940982801</v>
      </c>
      <c r="AO86" s="15">
        <v>2.4999995960593302</v>
      </c>
      <c r="AP86" s="15">
        <v>0.80000014097594496</v>
      </c>
      <c r="AQ86" s="15">
        <v>0.135883993351504</v>
      </c>
      <c r="AR86" s="14">
        <v>2.49999999596786</v>
      </c>
      <c r="AS86" s="15">
        <v>0.80000000140722405</v>
      </c>
      <c r="AT86" s="16">
        <v>0.13588395705815301</v>
      </c>
      <c r="AU86" s="15">
        <v>2.4999999999596798</v>
      </c>
      <c r="AV86" s="15">
        <v>0.80000000001407101</v>
      </c>
      <c r="AW86" s="15">
        <v>0.13588395669587899</v>
      </c>
      <c r="AX86" s="14">
        <v>2.5</v>
      </c>
      <c r="AY86" s="15">
        <v>0.8</v>
      </c>
      <c r="AZ86" s="16">
        <v>0.13588395669222</v>
      </c>
    </row>
    <row r="87" spans="1:52" hidden="1" x14ac:dyDescent="0.25">
      <c r="A87" s="1">
        <v>0.73</v>
      </c>
      <c r="B87" s="14">
        <v>2.1035279999999998</v>
      </c>
      <c r="C87" s="15">
        <v>0.99999199999999999</v>
      </c>
      <c r="D87" s="16">
        <v>0.30253203485415497</v>
      </c>
      <c r="E87" s="15">
        <v>2.1035280000396499</v>
      </c>
      <c r="F87" s="15">
        <v>0.99999199997175203</v>
      </c>
      <c r="G87" s="15">
        <v>0.30253203160419301</v>
      </c>
      <c r="H87" s="14">
        <v>2.10352800396551</v>
      </c>
      <c r="I87" s="15">
        <v>0.99999199717458098</v>
      </c>
      <c r="J87" s="16">
        <v>0.30253170982251998</v>
      </c>
      <c r="K87" s="15">
        <v>2.1035283972657401</v>
      </c>
      <c r="L87" s="15">
        <v>0.99999171694915501</v>
      </c>
      <c r="M87" s="15">
        <v>0.302499756155648</v>
      </c>
      <c r="N87" s="14">
        <v>2.1035684480718202</v>
      </c>
      <c r="O87" s="15">
        <v>0.99996318205071399</v>
      </c>
      <c r="P87" s="16">
        <v>0.30043588375798602</v>
      </c>
      <c r="Q87" s="14">
        <v>2.1104532751091698</v>
      </c>
      <c r="R87" s="15">
        <v>0.99509305343966903</v>
      </c>
      <c r="S87" s="16">
        <v>0.26948549652234899</v>
      </c>
      <c r="T87" s="14">
        <v>2.12684988235294</v>
      </c>
      <c r="U87" s="15">
        <v>0.98376884471331905</v>
      </c>
      <c r="V87" s="16">
        <v>0.23600188572646999</v>
      </c>
      <c r="W87" s="14">
        <v>2.2255193846153798</v>
      </c>
      <c r="X87" s="15">
        <v>0.92286252872171004</v>
      </c>
      <c r="Y87" s="16">
        <v>0.18094937848838699</v>
      </c>
      <c r="Z87" s="14">
        <v>2.3017639999999999</v>
      </c>
      <c r="AA87" s="15">
        <v>0.88289880090250505</v>
      </c>
      <c r="AB87" s="16">
        <v>0.162305921153027</v>
      </c>
      <c r="AC87" s="14">
        <v>2.3780086153846098</v>
      </c>
      <c r="AD87" s="15">
        <v>0.84786686928166699</v>
      </c>
      <c r="AE87" s="16">
        <v>0.14976531852912101</v>
      </c>
      <c r="AF87" s="14">
        <v>2.4766781176470598</v>
      </c>
      <c r="AG87" s="15">
        <v>0.80847433134743996</v>
      </c>
      <c r="AH87" s="16">
        <v>0.138139890684463</v>
      </c>
      <c r="AI87" s="14">
        <v>2.49516497560976</v>
      </c>
      <c r="AJ87" s="15">
        <v>0.80173286513971098</v>
      </c>
      <c r="AK87" s="16">
        <v>0.136339346544782</v>
      </c>
      <c r="AL87" s="15">
        <v>2.4999595519281801</v>
      </c>
      <c r="AM87" s="15">
        <v>0.80001444532913202</v>
      </c>
      <c r="AN87" s="16">
        <v>0.13588774068423201</v>
      </c>
      <c r="AO87" s="15">
        <v>2.4999996027342699</v>
      </c>
      <c r="AP87" s="15">
        <v>0.80000014187239998</v>
      </c>
      <c r="AQ87" s="15">
        <v>0.13588399385507899</v>
      </c>
      <c r="AR87" s="14">
        <v>2.4999999960344899</v>
      </c>
      <c r="AS87" s="15">
        <v>0.800000001416172</v>
      </c>
      <c r="AT87" s="16">
        <v>0.13588395706317999</v>
      </c>
      <c r="AU87" s="15">
        <v>2.4999999999603499</v>
      </c>
      <c r="AV87" s="15">
        <v>0.80000000001416005</v>
      </c>
      <c r="AW87" s="15">
        <v>0.13588395669592901</v>
      </c>
      <c r="AX87" s="14">
        <v>2.5</v>
      </c>
      <c r="AY87" s="15">
        <v>0.8</v>
      </c>
      <c r="AZ87" s="16">
        <v>0.13588395669222</v>
      </c>
    </row>
    <row r="88" spans="1:52" hidden="1" x14ac:dyDescent="0.25">
      <c r="A88" s="1">
        <v>0.74</v>
      </c>
      <c r="B88" s="14">
        <v>2.0964624999999999</v>
      </c>
      <c r="C88" s="15">
        <v>0.9999903</v>
      </c>
      <c r="D88" s="16">
        <v>0.30209191321006301</v>
      </c>
      <c r="E88" s="15">
        <v>2.0964625000403498</v>
      </c>
      <c r="F88" s="15">
        <v>0.99999029997155997</v>
      </c>
      <c r="G88" s="15">
        <v>0.302091910241579</v>
      </c>
      <c r="H88" s="14">
        <v>2.0964625040361802</v>
      </c>
      <c r="I88" s="15">
        <v>0.99999029715553001</v>
      </c>
      <c r="J88" s="16">
        <v>0.30209161634258602</v>
      </c>
      <c r="K88" s="15">
        <v>2.0964629043453802</v>
      </c>
      <c r="L88" s="15">
        <v>0.99999001504048901</v>
      </c>
      <c r="M88" s="15">
        <v>0.30206238845036898</v>
      </c>
      <c r="N88" s="14">
        <v>2.0965036688941101</v>
      </c>
      <c r="O88" s="15">
        <v>0.99996128775367199</v>
      </c>
      <c r="P88" s="16">
        <v>0.30008273348209302</v>
      </c>
      <c r="Q88" s="14">
        <v>2.1035111899563299</v>
      </c>
      <c r="R88" s="15">
        <v>0.99505913441235805</v>
      </c>
      <c r="S88" s="16">
        <v>0.2691241383147</v>
      </c>
      <c r="T88" s="14">
        <v>2.1202000000000001</v>
      </c>
      <c r="U88" s="15">
        <v>0.98366668907126797</v>
      </c>
      <c r="V88" s="16">
        <v>0.23559460408418101</v>
      </c>
      <c r="W88" s="14">
        <v>2.22062788461538</v>
      </c>
      <c r="X88" s="15">
        <v>0.92254239587978204</v>
      </c>
      <c r="Y88" s="16">
        <v>0.18062473496560699</v>
      </c>
      <c r="Z88" s="14">
        <v>2.2982312500000002</v>
      </c>
      <c r="AA88" s="15">
        <v>0.88257168342117698</v>
      </c>
      <c r="AB88" s="16">
        <v>0.16208053727272001</v>
      </c>
      <c r="AC88" s="14">
        <v>2.3758346153846102</v>
      </c>
      <c r="AD88" s="15">
        <v>0.84762188745620104</v>
      </c>
      <c r="AE88" s="16">
        <v>0.14963409001132899</v>
      </c>
      <c r="AF88" s="14">
        <v>2.4762624999999998</v>
      </c>
      <c r="AG88" s="15">
        <v>0.80841981957554099</v>
      </c>
      <c r="AH88" s="16">
        <v>0.13811674075922101</v>
      </c>
      <c r="AI88" s="14">
        <v>2.4950788109756101</v>
      </c>
      <c r="AJ88" s="15">
        <v>0.80172132910916105</v>
      </c>
      <c r="AK88" s="16">
        <v>0.13633462144809899</v>
      </c>
      <c r="AL88" s="15">
        <v>2.4999588311059</v>
      </c>
      <c r="AM88" s="15">
        <v>0.80001434833680896</v>
      </c>
      <c r="AN88" s="16">
        <v>0.13588770131601399</v>
      </c>
      <c r="AO88" s="15">
        <v>2.4999995956546202</v>
      </c>
      <c r="AP88" s="15">
        <v>0.80000014091973803</v>
      </c>
      <c r="AQ88" s="15">
        <v>0.135883993468432</v>
      </c>
      <c r="AR88" s="14">
        <v>2.4999999959638202</v>
      </c>
      <c r="AS88" s="15">
        <v>0.80000000140666305</v>
      </c>
      <c r="AT88" s="16">
        <v>0.13588395705932099</v>
      </c>
      <c r="AU88" s="15">
        <v>2.4999999999596398</v>
      </c>
      <c r="AV88" s="15">
        <v>0.80000000001406502</v>
      </c>
      <c r="AW88" s="15">
        <v>0.13588395669589001</v>
      </c>
      <c r="AX88" s="14">
        <v>2.5</v>
      </c>
      <c r="AY88" s="15">
        <v>0.8</v>
      </c>
      <c r="AZ88" s="16">
        <v>0.13588395669222</v>
      </c>
    </row>
    <row r="89" spans="1:52" hidden="1" x14ac:dyDescent="0.25">
      <c r="A89" s="1">
        <v>0.75</v>
      </c>
      <c r="B89" s="14">
        <v>2.0980886999999999</v>
      </c>
      <c r="C89" s="15">
        <v>0.99999020000000005</v>
      </c>
      <c r="D89" s="16">
        <v>0.30177356322446902</v>
      </c>
      <c r="E89" s="15">
        <v>2.09808870004019</v>
      </c>
      <c r="F89" s="15">
        <v>0.99999019997160599</v>
      </c>
      <c r="G89" s="15">
        <v>0.30177356027618002</v>
      </c>
      <c r="H89" s="14">
        <v>2.0980887040199101</v>
      </c>
      <c r="I89" s="15">
        <v>0.99999019715993998</v>
      </c>
      <c r="J89" s="16">
        <v>0.30177326835479701</v>
      </c>
      <c r="K89" s="15">
        <v>2.0980891027159299</v>
      </c>
      <c r="L89" s="15">
        <v>0.99998991548219596</v>
      </c>
      <c r="M89" s="15">
        <v>0.30174423468151501</v>
      </c>
      <c r="N89" s="14">
        <v>2.0981297029891901</v>
      </c>
      <c r="O89" s="15">
        <v>0.99996123271821102</v>
      </c>
      <c r="P89" s="16">
        <v>0.29977200012522398</v>
      </c>
      <c r="Q89" s="14">
        <v>2.1051089847161601</v>
      </c>
      <c r="R89" s="15">
        <v>0.99506648994618396</v>
      </c>
      <c r="S89" s="16">
        <v>0.26884567131769599</v>
      </c>
      <c r="T89" s="14">
        <v>2.1217305411764702</v>
      </c>
      <c r="U89" s="15">
        <v>0.98368983017411205</v>
      </c>
      <c r="V89" s="16">
        <v>0.23535400351147601</v>
      </c>
      <c r="W89" s="14">
        <v>2.2217537153846201</v>
      </c>
      <c r="X89" s="15">
        <v>0.922615914531564</v>
      </c>
      <c r="Y89" s="16">
        <v>0.18048643654114699</v>
      </c>
      <c r="Z89" s="14">
        <v>2.29904435</v>
      </c>
      <c r="AA89" s="15">
        <v>0.88264683315944503</v>
      </c>
      <c r="AB89" s="16">
        <v>0.16199522395940799</v>
      </c>
      <c r="AC89" s="14">
        <v>2.3763349846153798</v>
      </c>
      <c r="AD89" s="15">
        <v>0.84767815182200401</v>
      </c>
      <c r="AE89" s="16">
        <v>0.14958949851384801</v>
      </c>
      <c r="AF89" s="14">
        <v>2.4763581588235302</v>
      </c>
      <c r="AG89" s="15">
        <v>0.80843233175604701</v>
      </c>
      <c r="AH89" s="16">
        <v>0.13811001859670999</v>
      </c>
      <c r="AI89" s="14">
        <v>2.49509864268293</v>
      </c>
      <c r="AJ89" s="15">
        <v>0.80172397668135797</v>
      </c>
      <c r="AK89" s="16">
        <v>0.13633329526982099</v>
      </c>
      <c r="AL89" s="15">
        <v>2.4999589970108098</v>
      </c>
      <c r="AM89" s="15">
        <v>0.80001437059631098</v>
      </c>
      <c r="AN89" s="16">
        <v>0.13588769036715201</v>
      </c>
      <c r="AO89" s="15">
        <v>2.4999995972840798</v>
      </c>
      <c r="AP89" s="15">
        <v>0.80000014113837203</v>
      </c>
      <c r="AQ89" s="15">
        <v>0.13588399336090801</v>
      </c>
      <c r="AR89" s="14">
        <v>2.49999999598008</v>
      </c>
      <c r="AS89" s="15">
        <v>0.80000000140884497</v>
      </c>
      <c r="AT89" s="16">
        <v>0.13588395705824699</v>
      </c>
      <c r="AU89" s="15">
        <v>2.4999999999598099</v>
      </c>
      <c r="AV89" s="15">
        <v>0.800000000014086</v>
      </c>
      <c r="AW89" s="15">
        <v>0.13588395669587899</v>
      </c>
      <c r="AX89" s="14">
        <v>2.5</v>
      </c>
      <c r="AY89" s="15">
        <v>0.8</v>
      </c>
      <c r="AZ89" s="16">
        <v>0.13588395669222</v>
      </c>
    </row>
    <row r="90" spans="1:52" hidden="1" x14ac:dyDescent="0.25">
      <c r="A90" s="1">
        <v>0.76</v>
      </c>
      <c r="B90" s="14">
        <v>2.1014781</v>
      </c>
      <c r="C90" s="15">
        <v>0.99998730000000002</v>
      </c>
      <c r="D90" s="16">
        <v>0.30265980883587101</v>
      </c>
      <c r="E90" s="15">
        <v>2.1014781000398499</v>
      </c>
      <c r="F90" s="15">
        <v>0.999987299971696</v>
      </c>
      <c r="G90" s="15">
        <v>0.30265980625803102</v>
      </c>
      <c r="H90" s="14">
        <v>2.1014781039860102</v>
      </c>
      <c r="I90" s="15">
        <v>0.99998729716913304</v>
      </c>
      <c r="J90" s="16">
        <v>0.30265955102497399</v>
      </c>
      <c r="K90" s="15">
        <v>2.10147849931974</v>
      </c>
      <c r="L90" s="15">
        <v>0.99998701640334497</v>
      </c>
      <c r="M90" s="15">
        <v>0.30263412425377401</v>
      </c>
      <c r="N90" s="14">
        <v>2.1015187572026099</v>
      </c>
      <c r="O90" s="15">
        <v>0.99995842648868605</v>
      </c>
      <c r="P90" s="16">
        <v>0.30079716112398103</v>
      </c>
      <c r="Q90" s="14">
        <v>2.1084391812227099</v>
      </c>
      <c r="R90" s="15">
        <v>0.99507914138684594</v>
      </c>
      <c r="S90" s="16">
        <v>0.27002838119191003</v>
      </c>
      <c r="T90" s="14">
        <v>2.1249205647058802</v>
      </c>
      <c r="U90" s="15">
        <v>0.98373543453458401</v>
      </c>
      <c r="V90" s="16">
        <v>0.23649641858620199</v>
      </c>
      <c r="W90" s="14">
        <v>2.22410022307692</v>
      </c>
      <c r="X90" s="15">
        <v>0.92276722691610003</v>
      </c>
      <c r="Y90" s="16">
        <v>0.18125091599373799</v>
      </c>
      <c r="Z90" s="14">
        <v>2.3007390499999998</v>
      </c>
      <c r="AA90" s="15">
        <v>0.88280222667002795</v>
      </c>
      <c r="AB90" s="16">
        <v>0.162496790430192</v>
      </c>
      <c r="AC90" s="14">
        <v>2.3773778769230698</v>
      </c>
      <c r="AD90" s="15">
        <v>0.847794783580615</v>
      </c>
      <c r="AE90" s="16">
        <v>0.14986775513585501</v>
      </c>
      <c r="AF90" s="14">
        <v>2.4765575352941198</v>
      </c>
      <c r="AG90" s="15">
        <v>0.80845832226006198</v>
      </c>
      <c r="AH90" s="16">
        <v>0.13815600788718399</v>
      </c>
      <c r="AI90" s="14">
        <v>2.4951399768292699</v>
      </c>
      <c r="AJ90" s="15">
        <v>0.80172947795925598</v>
      </c>
      <c r="AK90" s="16">
        <v>0.13634255773723999</v>
      </c>
      <c r="AL90" s="15">
        <v>2.4999593427973901</v>
      </c>
      <c r="AM90" s="15">
        <v>0.80001441685194996</v>
      </c>
      <c r="AN90" s="16">
        <v>0.135887767266996</v>
      </c>
      <c r="AO90" s="15">
        <v>2.4999996006802601</v>
      </c>
      <c r="AP90" s="15">
        <v>0.80000014159269595</v>
      </c>
      <c r="AQ90" s="15">
        <v>0.13588399411614099</v>
      </c>
      <c r="AR90" s="14">
        <v>2.49999999601398</v>
      </c>
      <c r="AS90" s="15">
        <v>0.80000000141338001</v>
      </c>
      <c r="AT90" s="16">
        <v>0.13588395706578599</v>
      </c>
      <c r="AU90" s="15">
        <v>2.4999999999601501</v>
      </c>
      <c r="AV90" s="15">
        <v>0.80000000001413196</v>
      </c>
      <c r="AW90" s="15">
        <v>0.13588395669595499</v>
      </c>
      <c r="AX90" s="14">
        <v>2.5</v>
      </c>
      <c r="AY90" s="15">
        <v>0.8</v>
      </c>
      <c r="AZ90" s="16">
        <v>0.13588395669222</v>
      </c>
    </row>
    <row r="91" spans="1:52" hidden="1" x14ac:dyDescent="0.25">
      <c r="A91" s="1">
        <v>0.77</v>
      </c>
      <c r="B91" s="14">
        <v>2.1019956999999998</v>
      </c>
      <c r="C91" s="15">
        <v>0.99998589999999998</v>
      </c>
      <c r="D91" s="16">
        <v>0.30256313238217503</v>
      </c>
      <c r="E91" s="15">
        <v>2.1019957000398</v>
      </c>
      <c r="F91" s="15">
        <v>0.99998589997171305</v>
      </c>
      <c r="G91" s="15">
        <v>0.30256312993871798</v>
      </c>
      <c r="H91" s="14">
        <v>2.1019957039808399</v>
      </c>
      <c r="I91" s="15">
        <v>0.99998589717054598</v>
      </c>
      <c r="J91" s="16">
        <v>0.302562887990732</v>
      </c>
      <c r="K91" s="15">
        <v>2.1019960988011102</v>
      </c>
      <c r="L91" s="15">
        <v>0.99998561654497797</v>
      </c>
      <c r="M91" s="15">
        <v>0.30253877142600299</v>
      </c>
      <c r="N91" s="14">
        <v>2.10203630439706</v>
      </c>
      <c r="O91" s="15">
        <v>0.99995704090666404</v>
      </c>
      <c r="P91" s="16">
        <v>0.30075614948026302</v>
      </c>
      <c r="Q91" s="14">
        <v>2.1089477401746701</v>
      </c>
      <c r="R91" s="15">
        <v>0.99508013333559997</v>
      </c>
      <c r="S91" s="16">
        <v>0.27005664154231801</v>
      </c>
      <c r="T91" s="14">
        <v>2.12540771764706</v>
      </c>
      <c r="U91" s="15">
        <v>0.98374150100792801</v>
      </c>
      <c r="V91" s="16">
        <v>0.23653193795701799</v>
      </c>
      <c r="W91" s="14">
        <v>2.22445856153846</v>
      </c>
      <c r="X91" s="15">
        <v>0.92278971436530499</v>
      </c>
      <c r="Y91" s="16">
        <v>0.18127953227194599</v>
      </c>
      <c r="Z91" s="14">
        <v>2.3009978499999999</v>
      </c>
      <c r="AA91" s="15">
        <v>0.88282554565562099</v>
      </c>
      <c r="AB91" s="16">
        <v>0.16251659494704601</v>
      </c>
      <c r="AC91" s="14">
        <v>2.3775371384615398</v>
      </c>
      <c r="AD91" s="15">
        <v>0.84781236619350597</v>
      </c>
      <c r="AE91" s="16">
        <v>0.149879240672247</v>
      </c>
      <c r="AF91" s="14">
        <v>2.4765879823529402</v>
      </c>
      <c r="AG91" s="15">
        <v>0.80846225382161496</v>
      </c>
      <c r="AH91" s="16">
        <v>0.138158020245195</v>
      </c>
      <c r="AI91" s="14">
        <v>2.4951462890243898</v>
      </c>
      <c r="AJ91" s="15">
        <v>0.80173031052965005</v>
      </c>
      <c r="AK91" s="16">
        <v>0.136342967834992</v>
      </c>
      <c r="AL91" s="15">
        <v>2.4999593956029398</v>
      </c>
      <c r="AM91" s="15">
        <v>0.80001442385316102</v>
      </c>
      <c r="AN91" s="16">
        <v>0.13588777068237601</v>
      </c>
      <c r="AO91" s="15">
        <v>2.4999996011988999</v>
      </c>
      <c r="AP91" s="15">
        <v>0.80000014166146205</v>
      </c>
      <c r="AQ91" s="15">
        <v>0.13588399414968499</v>
      </c>
      <c r="AR91" s="14">
        <v>2.4999999960191599</v>
      </c>
      <c r="AS91" s="15">
        <v>0.80000000141406702</v>
      </c>
      <c r="AT91" s="16">
        <v>0.135883957066121</v>
      </c>
      <c r="AU91" s="15">
        <v>2.4999999999601998</v>
      </c>
      <c r="AV91" s="15">
        <v>0.80000000001413896</v>
      </c>
      <c r="AW91" s="15">
        <v>0.13588395669595801</v>
      </c>
      <c r="AX91" s="14">
        <v>2.5</v>
      </c>
      <c r="AY91" s="15">
        <v>0.8</v>
      </c>
      <c r="AZ91" s="16">
        <v>0.13588395669222</v>
      </c>
    </row>
    <row r="92" spans="1:52" hidden="1" x14ac:dyDescent="0.25">
      <c r="A92" s="1">
        <v>0.78</v>
      </c>
      <c r="B92" s="14">
        <v>2.1001865999999998</v>
      </c>
      <c r="C92" s="15">
        <v>0.99998379999999998</v>
      </c>
      <c r="D92" s="16">
        <v>0.30153883756362299</v>
      </c>
      <c r="E92" s="15">
        <v>2.1001866000399798</v>
      </c>
      <c r="F92" s="15">
        <v>0.99998379997166298</v>
      </c>
      <c r="G92" s="15">
        <v>0.30153883528240699</v>
      </c>
      <c r="H92" s="14">
        <v>2.1001866039989299</v>
      </c>
      <c r="I92" s="15">
        <v>0.99998379716569896</v>
      </c>
      <c r="J92" s="16">
        <v>0.301538609400894</v>
      </c>
      <c r="K92" s="15">
        <v>2.1001870006138299</v>
      </c>
      <c r="L92" s="15">
        <v>0.99998351605941305</v>
      </c>
      <c r="M92" s="15">
        <v>0.30151607989134599</v>
      </c>
      <c r="N92" s="14">
        <v>2.1002273889614398</v>
      </c>
      <c r="O92" s="15">
        <v>0.99995489147757799</v>
      </c>
      <c r="P92" s="16">
        <v>0.29980299833009399</v>
      </c>
      <c r="Q92" s="14">
        <v>2.1071702401746801</v>
      </c>
      <c r="R92" s="15">
        <v>0.995069837406654</v>
      </c>
      <c r="S92" s="16">
        <v>0.269187100306017</v>
      </c>
      <c r="T92" s="14">
        <v>2.1237050352941198</v>
      </c>
      <c r="U92" s="15">
        <v>0.98371385176937098</v>
      </c>
      <c r="V92" s="16">
        <v>0.235710174759238</v>
      </c>
      <c r="W92" s="14">
        <v>2.22320610769231</v>
      </c>
      <c r="X92" s="15">
        <v>0.92270678803640704</v>
      </c>
      <c r="Y92" s="16">
        <v>0.180737334334691</v>
      </c>
      <c r="Z92" s="14">
        <v>2.3000932999999999</v>
      </c>
      <c r="AA92" s="15">
        <v>0.88274113016018196</v>
      </c>
      <c r="AB92" s="16">
        <v>0.16216191017145401</v>
      </c>
      <c r="AC92" s="14">
        <v>2.3769804923076898</v>
      </c>
      <c r="AD92" s="15">
        <v>0.84774924198503498</v>
      </c>
      <c r="AE92" s="16">
        <v>0.14968287140201</v>
      </c>
      <c r="AF92" s="14">
        <v>2.47648156470588</v>
      </c>
      <c r="AG92" s="15">
        <v>0.808448220236892</v>
      </c>
      <c r="AH92" s="16">
        <v>0.138125648354817</v>
      </c>
      <c r="AI92" s="14">
        <v>2.4951242268292702</v>
      </c>
      <c r="AJ92" s="15">
        <v>0.80172734097531595</v>
      </c>
      <c r="AK92" s="16">
        <v>0.13633645149912299</v>
      </c>
      <c r="AL92" s="15">
        <v>2.49995921103856</v>
      </c>
      <c r="AM92" s="15">
        <v>0.80001439888641401</v>
      </c>
      <c r="AN92" s="16">
        <v>0.135887716589602</v>
      </c>
      <c r="AO92" s="15">
        <v>2.4999995993861801</v>
      </c>
      <c r="AP92" s="15">
        <v>0.80000014141623799</v>
      </c>
      <c r="AQ92" s="15">
        <v>0.135883993618441</v>
      </c>
      <c r="AR92" s="14">
        <v>2.4999999960010699</v>
      </c>
      <c r="AS92" s="15">
        <v>0.80000000141161898</v>
      </c>
      <c r="AT92" s="16">
        <v>0.13588395706081799</v>
      </c>
      <c r="AU92" s="15">
        <v>2.49999999996002</v>
      </c>
      <c r="AV92" s="15">
        <v>0.80000000001411498</v>
      </c>
      <c r="AW92" s="15">
        <v>0.135883956695905</v>
      </c>
      <c r="AX92" s="14">
        <v>2.5</v>
      </c>
      <c r="AY92" s="15">
        <v>0.8</v>
      </c>
      <c r="AZ92" s="16">
        <v>0.13588395669222</v>
      </c>
    </row>
    <row r="93" spans="1:52" ht="15.75" hidden="1" thickBot="1" x14ac:dyDescent="0.3">
      <c r="A93" s="1">
        <v>0.79</v>
      </c>
      <c r="B93" s="14">
        <v>2.1049039</v>
      </c>
      <c r="C93" s="15">
        <v>0.99998100000000001</v>
      </c>
      <c r="D93" s="16">
        <v>0.30212529194036702</v>
      </c>
      <c r="E93" s="15">
        <v>2.1049039000395098</v>
      </c>
      <c r="F93" s="15">
        <v>0.99998099997179202</v>
      </c>
      <c r="G93" s="15">
        <v>0.30212528984583498</v>
      </c>
      <c r="H93" s="14">
        <v>2.1049039039517501</v>
      </c>
      <c r="I93" s="15">
        <v>0.99998099717842903</v>
      </c>
      <c r="J93" s="16">
        <v>0.30212508244014702</v>
      </c>
      <c r="K93" s="15">
        <v>2.1049042958870801</v>
      </c>
      <c r="L93" s="15">
        <v>0.99998071733462301</v>
      </c>
      <c r="M93" s="15">
        <v>0.30210438207201801</v>
      </c>
      <c r="N93" s="14">
        <v>2.10494420770251</v>
      </c>
      <c r="O93" s="15">
        <v>0.99995222129047501</v>
      </c>
      <c r="P93" s="16">
        <v>0.30047990829208299</v>
      </c>
      <c r="Q93" s="14">
        <v>2.1118051419213999</v>
      </c>
      <c r="R93" s="15">
        <v>0.99508856835391701</v>
      </c>
      <c r="S93" s="16">
        <v>0.27003169136425298</v>
      </c>
      <c r="T93" s="14">
        <v>2.1281448470588198</v>
      </c>
      <c r="U93" s="15">
        <v>0.98377822018142702</v>
      </c>
      <c r="V93" s="16">
        <v>0.23655298431865199</v>
      </c>
      <c r="W93" s="14">
        <v>2.2264719307692298</v>
      </c>
      <c r="X93" s="15">
        <v>0.92291772437318997</v>
      </c>
      <c r="Y93" s="16">
        <v>0.181323494291735</v>
      </c>
      <c r="Z93" s="14">
        <v>2.30245195</v>
      </c>
      <c r="AA93" s="15">
        <v>0.88295771859063299</v>
      </c>
      <c r="AB93" s="16">
        <v>0.16255192406258601</v>
      </c>
      <c r="AC93" s="14">
        <v>2.3784319692307698</v>
      </c>
      <c r="AD93" s="15">
        <v>0.84791186578259203</v>
      </c>
      <c r="AE93" s="16">
        <v>0.14990198028732099</v>
      </c>
      <c r="AF93" s="14">
        <v>2.4767590529411798</v>
      </c>
      <c r="AG93" s="15">
        <v>0.808484483767554</v>
      </c>
      <c r="AH93" s="16">
        <v>0.13816249971099001</v>
      </c>
      <c r="AI93" s="14">
        <v>2.4951817548780499</v>
      </c>
      <c r="AJ93" s="15">
        <v>0.80173501767722399</v>
      </c>
      <c r="AK93" s="16">
        <v>0.136343900488861</v>
      </c>
      <c r="AL93" s="15">
        <v>2.49995969229749</v>
      </c>
      <c r="AM93" s="15">
        <v>0.80001446343551696</v>
      </c>
      <c r="AN93" s="16">
        <v>0.13588777849306199</v>
      </c>
      <c r="AO93" s="15">
        <v>2.49999960411292</v>
      </c>
      <c r="AP93" s="15">
        <v>0.80000014205024195</v>
      </c>
      <c r="AQ93" s="15">
        <v>0.13588399422639999</v>
      </c>
      <c r="AR93" s="14">
        <v>2.49999999604825</v>
      </c>
      <c r="AS93" s="15">
        <v>0.80000000141794703</v>
      </c>
      <c r="AT93" s="16">
        <v>0.135883957066887</v>
      </c>
      <c r="AU93" s="15">
        <v>2.4999999999604898</v>
      </c>
      <c r="AV93" s="15">
        <v>0.80000000001417804</v>
      </c>
      <c r="AW93" s="15">
        <v>0.13588395669596601</v>
      </c>
      <c r="AX93" s="14">
        <v>2.5</v>
      </c>
      <c r="AY93" s="15">
        <v>0.8</v>
      </c>
      <c r="AZ93" s="16">
        <v>0.13588395669222</v>
      </c>
    </row>
    <row r="94" spans="1:52" ht="15.75" thickBot="1" x14ac:dyDescent="0.3">
      <c r="A94" s="42">
        <v>0.48</v>
      </c>
      <c r="B94" s="37">
        <v>2.0742712000000001</v>
      </c>
      <c r="C94" s="38">
        <v>0.99999990000000005</v>
      </c>
      <c r="D94" s="20">
        <v>0.30230270504283902</v>
      </c>
      <c r="E94" s="37">
        <v>2.074275457288</v>
      </c>
      <c r="F94" s="38">
        <v>0.99999748952096601</v>
      </c>
      <c r="G94" s="20">
        <v>0.301471840251681</v>
      </c>
      <c r="H94" s="37">
        <v>2.0743137728800001</v>
      </c>
      <c r="I94" s="38">
        <v>0.99997579565491301</v>
      </c>
      <c r="J94" s="20">
        <v>0.29930484064476298</v>
      </c>
      <c r="K94" s="37">
        <v>2.0746969287999999</v>
      </c>
      <c r="L94" s="38">
        <v>0.99975890106513898</v>
      </c>
      <c r="M94" s="20">
        <v>0.29258284814774299</v>
      </c>
      <c r="N94" s="37">
        <v>2.0785284879999999</v>
      </c>
      <c r="O94" s="38">
        <v>0.99759435322550705</v>
      </c>
      <c r="P94" s="20">
        <v>0.27290363817452901</v>
      </c>
      <c r="Q94" s="37">
        <v>0.27290363817452901</v>
      </c>
      <c r="R94" s="38">
        <v>0.97637984433675995</v>
      </c>
      <c r="S94" s="20">
        <v>0.223426030030312</v>
      </c>
      <c r="T94" s="37">
        <v>2.1594169600000002</v>
      </c>
      <c r="U94" s="38">
        <v>0.95369112691339797</v>
      </c>
      <c r="V94" s="20">
        <v>0.20046646233301901</v>
      </c>
      <c r="W94" s="37">
        <v>2.2445627199999998</v>
      </c>
      <c r="X94" s="38">
        <v>0.91089572918850203</v>
      </c>
      <c r="Y94" s="20">
        <v>0.174217447937628</v>
      </c>
      <c r="Z94" s="37">
        <v>2.2871356</v>
      </c>
      <c r="AA94" s="38">
        <v>0.890692924497542</v>
      </c>
      <c r="AB94" s="20">
        <v>0.16521251910336901</v>
      </c>
      <c r="AC94" s="37">
        <v>2.3297084799999999</v>
      </c>
      <c r="AD94" s="38">
        <v>0.87122848822233401</v>
      </c>
      <c r="AE94" s="20">
        <v>0.157690251287773</v>
      </c>
      <c r="AF94" s="37">
        <v>2.4148542399999999</v>
      </c>
      <c r="AG94" s="38">
        <v>0.83435851536719496</v>
      </c>
      <c r="AH94" s="20">
        <v>0.14554303582308101</v>
      </c>
      <c r="AI94" s="37">
        <v>2.4574271200000002</v>
      </c>
      <c r="AJ94" s="38">
        <v>0.81688164133929198</v>
      </c>
      <c r="AK94" s="20">
        <v>0.140471819685382</v>
      </c>
      <c r="AL94" s="37">
        <v>2.4957427120000002</v>
      </c>
      <c r="AM94" s="38">
        <v>0.80166224679562603</v>
      </c>
      <c r="AN94" s="20">
        <v>0.13632379945183101</v>
      </c>
      <c r="AO94" s="37">
        <v>2.4995742712000002</v>
      </c>
      <c r="AP94" s="38">
        <v>0.80016596987629196</v>
      </c>
      <c r="AQ94" s="20">
        <v>0.13592776405529799</v>
      </c>
      <c r="AR94" s="37">
        <v>2.49995742712</v>
      </c>
      <c r="AS94" s="38">
        <v>0.80001659444389195</v>
      </c>
      <c r="AT94" s="20">
        <v>0.13588833567102501</v>
      </c>
      <c r="AU94" s="37">
        <v>2.4999957427120001</v>
      </c>
      <c r="AV94" s="38">
        <v>0.80000165941895596</v>
      </c>
      <c r="AW94" s="20">
        <v>0.13588439457253701</v>
      </c>
      <c r="AX94" s="21">
        <f>AVERAGE(Table577911[Q(Dust)])</f>
        <v>2.5</v>
      </c>
      <c r="AY94" s="22">
        <f>AVERAGE(Table577911[W(Dust)])</f>
        <v>0.80000000000000038</v>
      </c>
      <c r="AZ94" s="20">
        <f>AVERAGE(Table577911[A(Dust)])</f>
        <v>0.13588395669222003</v>
      </c>
    </row>
    <row r="95" spans="1:52" x14ac:dyDescent="0.25">
      <c r="A95" s="23" t="s">
        <v>72</v>
      </c>
      <c r="B95" s="24"/>
      <c r="C95" s="25"/>
      <c r="D95" s="26"/>
      <c r="E95" s="24"/>
      <c r="F95" s="25"/>
      <c r="G95" s="26">
        <f>G94/D94</f>
        <v>0.99725154695178708</v>
      </c>
      <c r="H95" s="24"/>
      <c r="I95" s="25"/>
      <c r="J95" s="26">
        <f>J94/D94</f>
        <v>0.99008323660996944</v>
      </c>
      <c r="K95" s="25"/>
      <c r="L95" s="25"/>
      <c r="M95" s="25">
        <f>M94/D94</f>
        <v>0.96784727118561964</v>
      </c>
      <c r="N95" s="24"/>
      <c r="O95" s="25"/>
      <c r="P95" s="26">
        <f>P94/D94</f>
        <v>0.9027495739274185</v>
      </c>
      <c r="Q95" s="24"/>
      <c r="R95" s="25"/>
      <c r="S95" s="26">
        <f>S94/D94</f>
        <v>0.73908048556380113</v>
      </c>
      <c r="T95" s="24"/>
      <c r="U95" s="25"/>
      <c r="V95" s="26">
        <f>V94/G94</f>
        <v>0.66495916224102869</v>
      </c>
      <c r="W95" s="24"/>
      <c r="X95" s="25"/>
      <c r="Y95" s="26">
        <f>Y94/D94</f>
        <v>0.57630131994002443</v>
      </c>
      <c r="Z95" s="24"/>
      <c r="AA95" s="25"/>
      <c r="AB95" s="26">
        <f>AB94/D94</f>
        <v>0.54651353212323028</v>
      </c>
      <c r="AC95" s="24"/>
      <c r="AD95" s="25"/>
      <c r="AE95" s="26">
        <f>AE94/D94</f>
        <v>0.52163030187052706</v>
      </c>
      <c r="AF95" s="24"/>
      <c r="AG95" s="25"/>
      <c r="AH95" s="26">
        <f>AH94/D94</f>
        <v>0.48144801020704148</v>
      </c>
      <c r="AI95" s="27"/>
      <c r="AJ95" s="28"/>
      <c r="AK95" s="29">
        <f>AK94/D94</f>
        <v>0.46467271824602391</v>
      </c>
      <c r="AL95" s="24"/>
      <c r="AM95" s="25"/>
      <c r="AN95" s="26">
        <f>AN94/D94</f>
        <v>0.45095130535637351</v>
      </c>
      <c r="AO95" s="25"/>
      <c r="AP95" s="25"/>
      <c r="AQ95" s="25">
        <f>AQ94/D94</f>
        <v>0.44964124299197328</v>
      </c>
      <c r="AR95" s="24"/>
      <c r="AS95" s="25"/>
      <c r="AT95" s="26">
        <f>AT94/D94</f>
        <v>0.44951081615947963</v>
      </c>
      <c r="AU95" s="25"/>
      <c r="AV95" s="25"/>
      <c r="AW95" s="25">
        <f>AW94/D94</f>
        <v>0.44949777923184964</v>
      </c>
      <c r="AX95" s="24"/>
      <c r="AY95" s="25"/>
      <c r="AZ95" s="26">
        <f>AZ94/D94</f>
        <v>0.44949633074888978</v>
      </c>
    </row>
    <row r="96" spans="1:52" ht="15.75" thickBot="1" x14ac:dyDescent="0.3">
      <c r="A96" s="23" t="s">
        <v>73</v>
      </c>
      <c r="B96" s="30"/>
      <c r="C96" s="31"/>
      <c r="D96" s="32"/>
      <c r="E96" s="30"/>
      <c r="F96" s="31"/>
      <c r="G96" s="32">
        <f>(G94-D94)/D94</f>
        <v>-2.7484530482129615E-3</v>
      </c>
      <c r="H96" s="30"/>
      <c r="I96" s="31"/>
      <c r="J96" s="32">
        <f>(J94-D94)/D94</f>
        <v>-9.916763390030562E-3</v>
      </c>
      <c r="K96" s="31"/>
      <c r="L96" s="31"/>
      <c r="M96" s="31">
        <f>(M94-D94)/D94</f>
        <v>-3.2152728814380381E-2</v>
      </c>
      <c r="N96" s="30"/>
      <c r="O96" s="31"/>
      <c r="P96" s="32">
        <f>(P94-D94)/D94</f>
        <v>-9.7250426072581442E-2</v>
      </c>
      <c r="Q96" s="30"/>
      <c r="R96" s="31"/>
      <c r="S96" s="32">
        <f>(S94-D94)/D94</f>
        <v>-0.26091951443619893</v>
      </c>
      <c r="T96" s="30"/>
      <c r="U96" s="31"/>
      <c r="V96" s="32">
        <f>(V94-G94)/G94</f>
        <v>-0.33504083775897137</v>
      </c>
      <c r="W96" s="30"/>
      <c r="X96" s="31"/>
      <c r="Y96" s="32">
        <f>(Y94-D94)/D94</f>
        <v>-0.42369868005997557</v>
      </c>
      <c r="Z96" s="30"/>
      <c r="AA96" s="31"/>
      <c r="AB96" s="32">
        <f>(AB94-D94)/D94</f>
        <v>-0.45348646787676972</v>
      </c>
      <c r="AC96" s="30"/>
      <c r="AD96" s="31"/>
      <c r="AE96" s="32">
        <f>(AE94-D94)/D94</f>
        <v>-0.478369698129473</v>
      </c>
      <c r="AF96" s="30"/>
      <c r="AG96" s="31"/>
      <c r="AH96" s="32">
        <f>(AH94-D94)/D94</f>
        <v>-0.51855198979295847</v>
      </c>
      <c r="AI96" s="30"/>
      <c r="AJ96" s="31"/>
      <c r="AK96" s="32">
        <f>(AK94-D94)/D94</f>
        <v>-0.53532728175397615</v>
      </c>
      <c r="AL96" s="30"/>
      <c r="AM96" s="31"/>
      <c r="AN96" s="32">
        <f>(AN94-D94)/D94</f>
        <v>-0.54904869464362649</v>
      </c>
      <c r="AO96" s="31"/>
      <c r="AP96" s="31"/>
      <c r="AQ96" s="31">
        <f>(AQ94-D94)/D94</f>
        <v>-0.55035875700802672</v>
      </c>
      <c r="AR96" s="30"/>
      <c r="AS96" s="31"/>
      <c r="AT96" s="32">
        <f>(AT94-D94)/D94</f>
        <v>-0.55048918384052037</v>
      </c>
      <c r="AU96" s="31"/>
      <c r="AV96" s="31"/>
      <c r="AW96" s="31">
        <f>(AW94-D94)/D94</f>
        <v>-0.55050222076815036</v>
      </c>
      <c r="AX96" s="30"/>
      <c r="AY96" s="31"/>
      <c r="AZ96" s="32">
        <f>(AZ94-D94)/D94</f>
        <v>-0.55050366925111027</v>
      </c>
    </row>
    <row r="97" spans="1:52" ht="15.75" thickBot="1" x14ac:dyDescent="0.3">
      <c r="A97" s="33" t="s">
        <v>74</v>
      </c>
      <c r="B97" s="34"/>
      <c r="C97" s="35"/>
      <c r="D97" s="36">
        <f>D94*PI()</f>
        <v>0.94971195732290514</v>
      </c>
      <c r="E97" s="34"/>
      <c r="F97" s="35"/>
      <c r="G97" s="36">
        <f>G94*PI()</f>
        <v>0.94710171859887671</v>
      </c>
      <c r="H97" s="34"/>
      <c r="I97" s="35"/>
      <c r="J97" s="36">
        <f>J94*PI()</f>
        <v>0.94029388855345108</v>
      </c>
      <c r="K97" s="35"/>
      <c r="L97" s="35"/>
      <c r="M97" s="35">
        <f>M94*PI()</f>
        <v>0.91917612630732737</v>
      </c>
      <c r="N97" s="34"/>
      <c r="O97" s="35"/>
      <c r="P97" s="36">
        <f>P94*PI()</f>
        <v>0.8573520648270273</v>
      </c>
      <c r="Q97" s="34"/>
      <c r="R97" s="35"/>
      <c r="S97" s="36">
        <f>S94*PI()</f>
        <v>0.70191357456396064</v>
      </c>
      <c r="T97" s="34"/>
      <c r="U97" s="35"/>
      <c r="V97" s="36">
        <f>V94*PI()</f>
        <v>0.62978396535654746</v>
      </c>
      <c r="W97" s="34"/>
      <c r="X97" s="35"/>
      <c r="Y97" s="36">
        <f>Y94*PI()</f>
        <v>0.54732025456801436</v>
      </c>
      <c r="Z97" s="34"/>
      <c r="AA97" s="35"/>
      <c r="AB97" s="36">
        <f>AB94*PI()</f>
        <v>0.51903043629620749</v>
      </c>
      <c r="AC97" s="34"/>
      <c r="AD97" s="35"/>
      <c r="AE97" s="36">
        <f>AE94*PI()</f>
        <v>0.49539853498839609</v>
      </c>
      <c r="AF97" s="34"/>
      <c r="AG97" s="35"/>
      <c r="AH97" s="36">
        <f>AH94*PI()</f>
        <v>0.45723693212294736</v>
      </c>
      <c r="AI97" s="34"/>
      <c r="AJ97" s="35"/>
      <c r="AK97" s="36">
        <f>AK94*PI()</f>
        <v>0.44130523675998617</v>
      </c>
      <c r="AL97" s="34"/>
      <c r="AM97" s="35"/>
      <c r="AN97" s="36">
        <f>AN94*PI()</f>
        <v>0.42827384686732056</v>
      </c>
      <c r="AO97" s="35"/>
      <c r="AP97" s="35"/>
      <c r="AQ97" s="35">
        <f>AQ94*PI()</f>
        <v>0.42702966497501094</v>
      </c>
      <c r="AR97" s="34"/>
      <c r="AS97" s="35"/>
      <c r="AT97" s="36">
        <f>AT94*PI()</f>
        <v>0.42690579705263598</v>
      </c>
      <c r="AU97" s="35"/>
      <c r="AV97" s="35"/>
      <c r="AW97" s="35">
        <f>AW94*PI()</f>
        <v>0.42689341572657902</v>
      </c>
      <c r="AX97" s="34"/>
      <c r="AY97" s="35"/>
      <c r="AZ97" s="36">
        <f>AZ94*PI()</f>
        <v>0.42689204008499204</v>
      </c>
    </row>
    <row r="99" spans="1:52" ht="15.75" thickBot="1" x14ac:dyDescent="0.3"/>
    <row r="100" spans="1:52" x14ac:dyDescent="0.25">
      <c r="A100" s="53" t="s">
        <v>84</v>
      </c>
      <c r="B100" s="46" t="s">
        <v>85</v>
      </c>
      <c r="C100" s="47" t="s">
        <v>86</v>
      </c>
      <c r="D100" s="47" t="s">
        <v>87</v>
      </c>
      <c r="E100" s="48" t="s">
        <v>88</v>
      </c>
      <c r="F100" s="54" t="s">
        <v>89</v>
      </c>
      <c r="G100" s="47" t="s">
        <v>90</v>
      </c>
      <c r="H100" s="47" t="s">
        <v>91</v>
      </c>
      <c r="I100" s="48" t="s">
        <v>92</v>
      </c>
    </row>
    <row r="101" spans="1:52" ht="15.75" thickBot="1" x14ac:dyDescent="0.3">
      <c r="A101" s="58">
        <v>0.19735212899999999</v>
      </c>
      <c r="B101" s="55" t="s">
        <v>93</v>
      </c>
      <c r="C101" s="56">
        <v>2.0742712000000001</v>
      </c>
      <c r="D101" s="56">
        <v>0.87508730000000001</v>
      </c>
      <c r="E101" s="57">
        <v>0.99999990000000005</v>
      </c>
      <c r="F101" s="59">
        <v>2.0742712000000001</v>
      </c>
      <c r="G101" s="56">
        <v>0.99999990000000005</v>
      </c>
      <c r="H101" s="56">
        <v>0.87508730000000001</v>
      </c>
      <c r="I101" s="60">
        <v>0.30230270504283902</v>
      </c>
    </row>
    <row r="103" spans="1:52" ht="15.75" thickBot="1" x14ac:dyDescent="0.3"/>
    <row r="104" spans="1:52" ht="15.75" thickBot="1" x14ac:dyDescent="0.3">
      <c r="A104" s="2"/>
      <c r="B104" s="76" t="s">
        <v>2</v>
      </c>
      <c r="C104" s="77"/>
      <c r="D104" s="78"/>
      <c r="E104" s="79" t="s">
        <v>95</v>
      </c>
      <c r="F104" s="80"/>
      <c r="G104" s="81"/>
    </row>
    <row r="105" spans="1:52" ht="15.75" thickBot="1" x14ac:dyDescent="0.3">
      <c r="A105" s="3" t="s">
        <v>19</v>
      </c>
      <c r="B105" s="4" t="s">
        <v>20</v>
      </c>
      <c r="C105" s="5" t="s">
        <v>21</v>
      </c>
      <c r="D105" s="65" t="s">
        <v>22</v>
      </c>
      <c r="E105" s="4" t="s">
        <v>23</v>
      </c>
      <c r="F105" s="5" t="s">
        <v>24</v>
      </c>
      <c r="G105" s="13" t="s">
        <v>25</v>
      </c>
    </row>
    <row r="106" spans="1:52" ht="15.75" thickBot="1" x14ac:dyDescent="0.3">
      <c r="A106" s="42">
        <v>0.48</v>
      </c>
      <c r="B106" s="37">
        <v>2.0742712000000001</v>
      </c>
      <c r="C106" s="38">
        <v>0.99999990000000005</v>
      </c>
      <c r="D106" s="20">
        <v>0.30230270504283902</v>
      </c>
      <c r="E106" s="67"/>
      <c r="F106" s="68"/>
      <c r="G106" s="20">
        <v>0.28863120230235401</v>
      </c>
    </row>
    <row r="107" spans="1:52" x14ac:dyDescent="0.25">
      <c r="A107" s="23" t="s">
        <v>72</v>
      </c>
      <c r="B107" s="24"/>
      <c r="C107" s="25"/>
      <c r="D107" s="26"/>
      <c r="E107" s="24"/>
      <c r="F107" s="25"/>
      <c r="G107" s="26">
        <f>G106/D106</f>
        <v>0.95477545350264847</v>
      </c>
    </row>
    <row r="108" spans="1:52" ht="15.75" thickBot="1" x14ac:dyDescent="0.3">
      <c r="A108" s="23" t="s">
        <v>73</v>
      </c>
      <c r="B108" s="30"/>
      <c r="C108" s="31"/>
      <c r="D108" s="32"/>
      <c r="E108" s="30"/>
      <c r="F108" s="31"/>
      <c r="G108" s="32">
        <f>(G106-D106)/D106</f>
        <v>-4.5224546497351498E-2</v>
      </c>
      <c r="H108" s="75">
        <v>-4.8835913631422659E-2</v>
      </c>
    </row>
    <row r="109" spans="1:52" ht="15.75" thickBot="1" x14ac:dyDescent="0.3">
      <c r="A109" s="33" t="s">
        <v>74</v>
      </c>
      <c r="B109" s="34"/>
      <c r="C109" s="35"/>
      <c r="D109" s="36">
        <f>D106*PI()</f>
        <v>0.94971195732290514</v>
      </c>
      <c r="E109" s="34"/>
      <c r="F109" s="35"/>
      <c r="G109" s="36">
        <f>G106*PI()</f>
        <v>0.90676166474986475</v>
      </c>
    </row>
  </sheetData>
  <mergeCells count="40">
    <mergeCell ref="AU52:AW52"/>
    <mergeCell ref="AX52:AZ52"/>
    <mergeCell ref="Z52:AB52"/>
    <mergeCell ref="AC52:AE52"/>
    <mergeCell ref="AF52:AH52"/>
    <mergeCell ref="AI52:AK52"/>
    <mergeCell ref="AL52:AN52"/>
    <mergeCell ref="Q52:S52"/>
    <mergeCell ref="T52:V52"/>
    <mergeCell ref="W52:Y52"/>
    <mergeCell ref="AO52:AQ52"/>
    <mergeCell ref="AR52:AT52"/>
    <mergeCell ref="B52:D52"/>
    <mergeCell ref="E52:G52"/>
    <mergeCell ref="H52:J52"/>
    <mergeCell ref="K52:M52"/>
    <mergeCell ref="N52:P52"/>
    <mergeCell ref="AX2:AZ2"/>
    <mergeCell ref="AF2:AH2"/>
    <mergeCell ref="AI2:AK2"/>
    <mergeCell ref="AL2:AN2"/>
    <mergeCell ref="AO2:AQ2"/>
    <mergeCell ref="AR2:AT2"/>
    <mergeCell ref="AU2:AW2"/>
    <mergeCell ref="B104:D104"/>
    <mergeCell ref="E104:G104"/>
    <mergeCell ref="AC2:AE2"/>
    <mergeCell ref="A1:D1"/>
    <mergeCell ref="E1:I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51:D51"/>
    <mergeCell ref="E51:I51"/>
  </mergeCells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cols>
    <col min="1" max="1" width="15.28515625" bestFit="1" customWidth="1"/>
  </cols>
  <sheetData>
    <row r="1" spans="1:7" ht="15.75" thickBot="1" x14ac:dyDescent="0.3">
      <c r="A1" s="2"/>
      <c r="B1" s="76" t="s">
        <v>2</v>
      </c>
      <c r="C1" s="77"/>
      <c r="D1" s="78"/>
      <c r="E1" s="79" t="s">
        <v>95</v>
      </c>
      <c r="F1" s="80"/>
      <c r="G1" s="81"/>
    </row>
    <row r="2" spans="1:7" ht="15.75" thickBot="1" x14ac:dyDescent="0.3">
      <c r="A2" s="3" t="s">
        <v>19</v>
      </c>
      <c r="B2" s="4" t="s">
        <v>20</v>
      </c>
      <c r="C2" s="5" t="s">
        <v>21</v>
      </c>
      <c r="D2" s="65" t="s">
        <v>22</v>
      </c>
      <c r="E2" s="4" t="s">
        <v>23</v>
      </c>
      <c r="F2" s="5" t="s">
        <v>24</v>
      </c>
      <c r="G2" s="13" t="s">
        <v>25</v>
      </c>
    </row>
    <row r="3" spans="1:7" ht="15.75" thickBot="1" x14ac:dyDescent="0.3">
      <c r="A3" s="42">
        <v>0.48</v>
      </c>
      <c r="B3" s="37">
        <v>2.0742712000000001</v>
      </c>
      <c r="C3" s="38">
        <v>0.99999990000000005</v>
      </c>
      <c r="D3" s="20">
        <v>0.30230270504283902</v>
      </c>
      <c r="E3" s="67"/>
      <c r="F3" s="68"/>
      <c r="G3" s="20">
        <v>0.28863120230235401</v>
      </c>
    </row>
    <row r="4" spans="1:7" x14ac:dyDescent="0.25">
      <c r="A4" s="23" t="s">
        <v>72</v>
      </c>
      <c r="B4" s="24"/>
      <c r="C4" s="25"/>
      <c r="D4" s="26"/>
      <c r="E4" s="24"/>
      <c r="F4" s="25"/>
      <c r="G4" s="26">
        <f>G3/D3</f>
        <v>0.95477545350264847</v>
      </c>
    </row>
    <row r="5" spans="1:7" ht="15.75" thickBot="1" x14ac:dyDescent="0.3">
      <c r="A5" s="23" t="s">
        <v>73</v>
      </c>
      <c r="B5" s="30"/>
      <c r="C5" s="31"/>
      <c r="D5" s="32"/>
      <c r="E5" s="30"/>
      <c r="F5" s="31"/>
      <c r="G5" s="32">
        <f>(G3-D3)/D3</f>
        <v>-4.5224546497351498E-2</v>
      </c>
    </row>
    <row r="6" spans="1:7" ht="15.75" thickBot="1" x14ac:dyDescent="0.3">
      <c r="A6" s="33" t="s">
        <v>74</v>
      </c>
      <c r="B6" s="34"/>
      <c r="C6" s="35"/>
      <c r="D6" s="36">
        <f>D3*PI()</f>
        <v>0.94971195732290514</v>
      </c>
      <c r="E6" s="34"/>
      <c r="F6" s="35"/>
      <c r="G6" s="36">
        <f>G3*PI()</f>
        <v>0.90676166474986475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9"/>
  <sheetViews>
    <sheetView topLeftCell="A50" zoomScale="90" zoomScaleNormal="90" workbookViewId="0">
      <selection activeCell="G107" sqref="G107"/>
    </sheetView>
  </sheetViews>
  <sheetFormatPr defaultRowHeight="15" x14ac:dyDescent="0.25"/>
  <cols>
    <col min="1" max="1" width="41.28515625" bestFit="1" customWidth="1"/>
    <col min="2" max="2" width="13.7109375" bestFit="1" customWidth="1"/>
    <col min="3" max="4" width="11.140625" bestFit="1" customWidth="1"/>
    <col min="5" max="5" width="8.28515625" bestFit="1" customWidth="1"/>
    <col min="6" max="6" width="10.28515625" bestFit="1" customWidth="1"/>
    <col min="7" max="7" width="10.85546875" bestFit="1" customWidth="1"/>
    <col min="8" max="8" width="10.28515625" bestFit="1" customWidth="1"/>
    <col min="9" max="9" width="10.140625" bestFit="1" customWidth="1"/>
  </cols>
  <sheetData>
    <row r="1" spans="1:52" ht="15.75" thickBot="1" x14ac:dyDescent="0.3">
      <c r="A1" s="85" t="s">
        <v>75</v>
      </c>
      <c r="B1" s="85"/>
      <c r="C1" s="85"/>
      <c r="D1" s="85"/>
      <c r="E1" s="86" t="s">
        <v>1</v>
      </c>
      <c r="F1" s="87"/>
      <c r="G1" s="87"/>
      <c r="H1" s="87"/>
      <c r="I1" s="88"/>
      <c r="J1" s="1"/>
      <c r="K1" s="1"/>
      <c r="L1" s="1"/>
      <c r="M1" s="1"/>
    </row>
    <row r="2" spans="1:52" ht="15.75" thickBot="1" x14ac:dyDescent="0.3">
      <c r="A2" s="2"/>
      <c r="B2" s="76" t="s">
        <v>2</v>
      </c>
      <c r="C2" s="77"/>
      <c r="D2" s="78"/>
      <c r="E2" s="79" t="s">
        <v>3</v>
      </c>
      <c r="F2" s="80"/>
      <c r="G2" s="81"/>
      <c r="H2" s="76" t="s">
        <v>4</v>
      </c>
      <c r="I2" s="77"/>
      <c r="J2" s="78"/>
      <c r="K2" s="77" t="s">
        <v>5</v>
      </c>
      <c r="L2" s="77"/>
      <c r="M2" s="78"/>
      <c r="N2" s="76" t="s">
        <v>6</v>
      </c>
      <c r="O2" s="77"/>
      <c r="P2" s="78"/>
      <c r="Q2" s="76" t="s">
        <v>7</v>
      </c>
      <c r="R2" s="77"/>
      <c r="S2" s="78"/>
      <c r="T2" s="76" t="s">
        <v>8</v>
      </c>
      <c r="U2" s="77"/>
      <c r="V2" s="78"/>
      <c r="W2" s="82" t="s">
        <v>9</v>
      </c>
      <c r="X2" s="83"/>
      <c r="Y2" s="84"/>
      <c r="Z2" s="82" t="s">
        <v>10</v>
      </c>
      <c r="AA2" s="83"/>
      <c r="AB2" s="84"/>
      <c r="AC2" s="82" t="s">
        <v>11</v>
      </c>
      <c r="AD2" s="83"/>
      <c r="AE2" s="84"/>
      <c r="AF2" s="82" t="s">
        <v>12</v>
      </c>
      <c r="AG2" s="83"/>
      <c r="AH2" s="84"/>
      <c r="AI2" s="82" t="s">
        <v>13</v>
      </c>
      <c r="AJ2" s="83"/>
      <c r="AK2" s="84"/>
      <c r="AL2" s="83" t="s">
        <v>14</v>
      </c>
      <c r="AM2" s="83"/>
      <c r="AN2" s="84"/>
      <c r="AO2" s="82" t="s">
        <v>15</v>
      </c>
      <c r="AP2" s="83"/>
      <c r="AQ2" s="84"/>
      <c r="AR2" s="82" t="s">
        <v>16</v>
      </c>
      <c r="AS2" s="83"/>
      <c r="AT2" s="84"/>
      <c r="AU2" s="82" t="s">
        <v>17</v>
      </c>
      <c r="AV2" s="83"/>
      <c r="AW2" s="84"/>
      <c r="AX2" s="82" t="s">
        <v>18</v>
      </c>
      <c r="AY2" s="83"/>
      <c r="AZ2" s="84"/>
    </row>
    <row r="3" spans="1:52" ht="15.75" thickBot="1" x14ac:dyDescent="0.3">
      <c r="A3" s="3" t="s">
        <v>19</v>
      </c>
      <c r="B3" s="4" t="s">
        <v>20</v>
      </c>
      <c r="C3" s="5" t="s">
        <v>21</v>
      </c>
      <c r="D3" s="6" t="s">
        <v>22</v>
      </c>
      <c r="E3" s="3" t="s">
        <v>23</v>
      </c>
      <c r="F3" s="3" t="s">
        <v>24</v>
      </c>
      <c r="G3" s="3" t="s">
        <v>25</v>
      </c>
      <c r="H3" s="7" t="s">
        <v>26</v>
      </c>
      <c r="I3" s="3" t="s">
        <v>27</v>
      </c>
      <c r="J3" s="8" t="s">
        <v>28</v>
      </c>
      <c r="K3" s="3" t="s">
        <v>29</v>
      </c>
      <c r="L3" s="3" t="s">
        <v>30</v>
      </c>
      <c r="M3" s="3" t="s">
        <v>31</v>
      </c>
      <c r="N3" s="9" t="s">
        <v>32</v>
      </c>
      <c r="O3" s="10" t="s">
        <v>33</v>
      </c>
      <c r="P3" s="11" t="s">
        <v>34</v>
      </c>
      <c r="Q3" s="9" t="s">
        <v>35</v>
      </c>
      <c r="R3" s="10" t="s">
        <v>36</v>
      </c>
      <c r="S3" s="12" t="s">
        <v>37</v>
      </c>
      <c r="T3" s="9" t="s">
        <v>38</v>
      </c>
      <c r="U3" s="10" t="s">
        <v>39</v>
      </c>
      <c r="V3" s="12" t="s">
        <v>40</v>
      </c>
      <c r="W3" s="9" t="s">
        <v>41</v>
      </c>
      <c r="X3" s="10" t="s">
        <v>42</v>
      </c>
      <c r="Y3" s="12" t="s">
        <v>43</v>
      </c>
      <c r="Z3" s="9" t="s">
        <v>44</v>
      </c>
      <c r="AA3" s="10" t="s">
        <v>45</v>
      </c>
      <c r="AB3" s="12" t="s">
        <v>46</v>
      </c>
      <c r="AC3" s="9" t="s">
        <v>47</v>
      </c>
      <c r="AD3" s="10" t="s">
        <v>48</v>
      </c>
      <c r="AE3" s="12" t="s">
        <v>49</v>
      </c>
      <c r="AF3" s="9" t="s">
        <v>50</v>
      </c>
      <c r="AG3" s="10" t="s">
        <v>51</v>
      </c>
      <c r="AH3" s="12" t="s">
        <v>52</v>
      </c>
      <c r="AI3" s="7" t="s">
        <v>53</v>
      </c>
      <c r="AJ3" s="3" t="s">
        <v>54</v>
      </c>
      <c r="AK3" s="12" t="s">
        <v>55</v>
      </c>
      <c r="AL3" s="3" t="s">
        <v>56</v>
      </c>
      <c r="AM3" s="3" t="s">
        <v>57</v>
      </c>
      <c r="AN3" s="12" t="s">
        <v>58</v>
      </c>
      <c r="AO3" s="3" t="s">
        <v>59</v>
      </c>
      <c r="AP3" s="3" t="s">
        <v>60</v>
      </c>
      <c r="AQ3" s="10" t="s">
        <v>61</v>
      </c>
      <c r="AR3" s="7" t="s">
        <v>62</v>
      </c>
      <c r="AS3" s="3" t="s">
        <v>63</v>
      </c>
      <c r="AT3" s="12" t="s">
        <v>64</v>
      </c>
      <c r="AU3" s="3" t="s">
        <v>65</v>
      </c>
      <c r="AV3" s="3" t="s">
        <v>66</v>
      </c>
      <c r="AW3" s="10" t="s">
        <v>67</v>
      </c>
      <c r="AX3" s="4" t="s">
        <v>68</v>
      </c>
      <c r="AY3" s="5" t="s">
        <v>69</v>
      </c>
      <c r="AZ3" s="13" t="s">
        <v>70</v>
      </c>
    </row>
    <row r="4" spans="1:52" hidden="1" x14ac:dyDescent="0.25">
      <c r="A4" s="1">
        <v>0.4</v>
      </c>
      <c r="B4" s="14">
        <v>2.0640941000000002</v>
      </c>
      <c r="C4" s="15">
        <v>1</v>
      </c>
      <c r="D4" s="16">
        <v>5.8381738610394703E-2</v>
      </c>
      <c r="E4" s="15">
        <v>2.0640941000435902</v>
      </c>
      <c r="F4" s="15">
        <v>0.99999999997066102</v>
      </c>
      <c r="G4" s="15">
        <v>5.8380747462423797E-2</v>
      </c>
      <c r="H4" s="14">
        <v>2.0640941043599299</v>
      </c>
      <c r="I4" s="15">
        <v>0.99999999706547404</v>
      </c>
      <c r="J4" s="16">
        <v>5.8371826971846501E-2</v>
      </c>
      <c r="K4" s="15">
        <v>2.0640945367785899</v>
      </c>
      <c r="L4" s="15">
        <v>0.99999970601889798</v>
      </c>
      <c r="M4" s="15">
        <v>5.8282619530302802E-2</v>
      </c>
      <c r="N4" s="14">
        <v>2.0641385711181401</v>
      </c>
      <c r="O4" s="15">
        <v>0.99997006938500599</v>
      </c>
      <c r="P4" s="16">
        <v>5.7390342268364897E-2</v>
      </c>
      <c r="Q4" s="14">
        <v>2.0717081768558998</v>
      </c>
      <c r="R4" s="15">
        <v>0.99491667930095595</v>
      </c>
      <c r="S4" s="16">
        <v>4.8518840272739901E-2</v>
      </c>
      <c r="T4" s="14">
        <v>2.08973562352941</v>
      </c>
      <c r="U4" s="15">
        <v>0.98320293238022904</v>
      </c>
      <c r="V4" s="16">
        <v>3.9132705136822203E-2</v>
      </c>
      <c r="W4" s="14">
        <v>2.19821899230769</v>
      </c>
      <c r="X4" s="15">
        <v>0.92106637444190897</v>
      </c>
      <c r="Y4" s="16">
        <v>2.4315424114900199E-2</v>
      </c>
      <c r="Z4" s="14">
        <v>2.2820470500000001</v>
      </c>
      <c r="AA4" s="15">
        <v>0.88107113373205803</v>
      </c>
      <c r="AB4" s="16">
        <v>1.9674992907713601E-2</v>
      </c>
      <c r="AC4" s="14">
        <v>2.3658751076923101</v>
      </c>
      <c r="AD4" s="15">
        <v>0.84650426315026495</v>
      </c>
      <c r="AE4" s="16">
        <v>1.67404353024793E-2</v>
      </c>
      <c r="AF4" s="14">
        <v>2.4743584764705902</v>
      </c>
      <c r="AG4" s="15">
        <v>0.80817276934014004</v>
      </c>
      <c r="AH4" s="16">
        <v>1.4198333283068999E-2</v>
      </c>
      <c r="AI4" s="14">
        <v>2.4946840743902499</v>
      </c>
      <c r="AJ4" s="15">
        <v>0.80166910752409404</v>
      </c>
      <c r="AK4" s="16">
        <v>1.3822988429065699E-2</v>
      </c>
      <c r="AL4" s="15">
        <v>2.49995552888186</v>
      </c>
      <c r="AM4" s="15">
        <v>0.80001390939912198</v>
      </c>
      <c r="AN4" s="16">
        <v>1.38229884290658E-2</v>
      </c>
      <c r="AO4" s="15">
        <v>2.49999956322142</v>
      </c>
      <c r="AP4" s="15">
        <v>0.80000013660848901</v>
      </c>
      <c r="AQ4" s="15">
        <v>1.3728930536868999E-2</v>
      </c>
      <c r="AR4" s="14">
        <v>2.4999999956400698</v>
      </c>
      <c r="AS4" s="15">
        <v>0.80000000136362803</v>
      </c>
      <c r="AT4" s="16">
        <v>1.3728922951492801E-2</v>
      </c>
      <c r="AU4" s="15">
        <v>2.49999999995641</v>
      </c>
      <c r="AV4" s="15">
        <v>0.80000000001363503</v>
      </c>
      <c r="AW4" s="15">
        <v>1.3728922875776799E-2</v>
      </c>
      <c r="AX4" s="14">
        <v>2.5</v>
      </c>
      <c r="AY4" s="15">
        <v>0.8</v>
      </c>
      <c r="AZ4" s="16">
        <v>1.37289228750121E-2</v>
      </c>
    </row>
    <row r="5" spans="1:52" hidden="1" x14ac:dyDescent="0.25">
      <c r="A5" s="1">
        <v>0.41</v>
      </c>
      <c r="B5" s="14">
        <v>2.0649524000000001</v>
      </c>
      <c r="C5" s="15">
        <v>1</v>
      </c>
      <c r="D5" s="16">
        <v>5.8382564233166401E-2</v>
      </c>
      <c r="E5" s="15">
        <v>2.0649524000435102</v>
      </c>
      <c r="F5" s="15">
        <v>0.99999999997068401</v>
      </c>
      <c r="G5" s="15">
        <v>5.8381573482834598E-2</v>
      </c>
      <c r="H5" s="14">
        <v>2.0649524043513501</v>
      </c>
      <c r="I5" s="15">
        <v>0.99999999706791298</v>
      </c>
      <c r="J5" s="16">
        <v>5.8372656713750103E-2</v>
      </c>
      <c r="K5" s="15">
        <v>2.0649528359185698</v>
      </c>
      <c r="L5" s="15">
        <v>0.99999970626323398</v>
      </c>
      <c r="M5" s="15">
        <v>5.8283486311063601E-2</v>
      </c>
      <c r="N5" s="14">
        <v>2.0649967835543799</v>
      </c>
      <c r="O5" s="15">
        <v>0.99997009425750905</v>
      </c>
      <c r="P5" s="16">
        <v>5.7391575814044103E-2</v>
      </c>
      <c r="Q5" s="14">
        <v>2.0725514847161599</v>
      </c>
      <c r="R5" s="15">
        <v>0.99492079690411495</v>
      </c>
      <c r="S5" s="16">
        <v>4.8523292693089297E-2</v>
      </c>
      <c r="T5" s="14">
        <v>2.0905434352941201</v>
      </c>
      <c r="U5" s="15">
        <v>0.98321572133371804</v>
      </c>
      <c r="V5" s="16">
        <v>3.9139415839553798E-2</v>
      </c>
      <c r="W5" s="14">
        <v>2.1988132</v>
      </c>
      <c r="X5" s="15">
        <v>0.92110609971298696</v>
      </c>
      <c r="Y5" s="16">
        <v>2.4321553709563098E-2</v>
      </c>
      <c r="Z5" s="14">
        <v>2.2824762000000001</v>
      </c>
      <c r="AA5" s="15">
        <v>0.88111122105168005</v>
      </c>
      <c r="AB5" s="16">
        <v>1.9679246778892399E-2</v>
      </c>
      <c r="AC5" s="14">
        <v>2.3661392000000001</v>
      </c>
      <c r="AD5" s="15">
        <v>0.846533945959417</v>
      </c>
      <c r="AE5" s="16">
        <v>1.6742888306091001E-2</v>
      </c>
      <c r="AF5" s="14">
        <v>2.47440896470588</v>
      </c>
      <c r="AG5" s="15">
        <v>0.80817928959607099</v>
      </c>
      <c r="AH5" s="16">
        <v>1.4198760246456599E-2</v>
      </c>
      <c r="AI5" s="14">
        <v>2.4946945414634198</v>
      </c>
      <c r="AJ5" s="15">
        <v>0.80167048432636001</v>
      </c>
      <c r="AK5" s="16">
        <v>1.3823075378174799E-2</v>
      </c>
      <c r="AL5" s="15">
        <v>2.4999556164456198</v>
      </c>
      <c r="AM5" s="15">
        <v>0.80001392096844703</v>
      </c>
      <c r="AN5" s="16">
        <v>1.38230753781749E-2</v>
      </c>
      <c r="AO5" s="15">
        <v>2.4999995640814401</v>
      </c>
      <c r="AP5" s="15">
        <v>0.800000136722123</v>
      </c>
      <c r="AQ5" s="15">
        <v>1.3728930543979801E-2</v>
      </c>
      <c r="AR5" s="14">
        <v>2.4999999956486501</v>
      </c>
      <c r="AS5" s="15">
        <v>0.80000000136476201</v>
      </c>
      <c r="AT5" s="16">
        <v>1.37289229515637E-2</v>
      </c>
      <c r="AU5" s="15">
        <v>2.4999999999564899</v>
      </c>
      <c r="AV5" s="15">
        <v>0.80000000001364602</v>
      </c>
      <c r="AW5" s="15">
        <v>1.37289228757775E-2</v>
      </c>
      <c r="AX5" s="14">
        <v>2.5</v>
      </c>
      <c r="AY5" s="15">
        <v>0.8</v>
      </c>
      <c r="AZ5" s="16">
        <v>1.37289228750121E-2</v>
      </c>
    </row>
    <row r="6" spans="1:52" hidden="1" x14ac:dyDescent="0.25">
      <c r="A6" s="1">
        <v>0.42</v>
      </c>
      <c r="B6" s="14">
        <v>2.0675995</v>
      </c>
      <c r="C6" s="15">
        <v>1</v>
      </c>
      <c r="D6" s="16">
        <v>5.8391276396426502E-2</v>
      </c>
      <c r="E6" s="15">
        <v>2.0675995000432401</v>
      </c>
      <c r="F6" s="15">
        <v>0.99999999997075995</v>
      </c>
      <c r="G6" s="15">
        <v>5.8390286920740303E-2</v>
      </c>
      <c r="H6" s="14">
        <v>2.0675995043248698</v>
      </c>
      <c r="I6" s="15">
        <v>0.99999999707541598</v>
      </c>
      <c r="J6" s="16">
        <v>5.8381381560300503E-2</v>
      </c>
      <c r="K6" s="15">
        <v>2.0675999332661701</v>
      </c>
      <c r="L6" s="15">
        <v>0.99999970701487995</v>
      </c>
      <c r="M6" s="15">
        <v>5.8292325188210703E-2</v>
      </c>
      <c r="N6" s="14">
        <v>2.0676436134972498</v>
      </c>
      <c r="O6" s="15">
        <v>0.99997017077234196</v>
      </c>
      <c r="P6" s="16">
        <v>5.7401543202675598E-2</v>
      </c>
      <c r="Q6" s="14">
        <v>2.0751523471615698</v>
      </c>
      <c r="R6" s="15">
        <v>0.99493346489706602</v>
      </c>
      <c r="S6" s="16">
        <v>4.8543084787283003E-2</v>
      </c>
      <c r="T6" s="14">
        <v>2.0930348235294098</v>
      </c>
      <c r="U6" s="15">
        <v>0.98325507493886999</v>
      </c>
      <c r="V6" s="16">
        <v>3.91658329600518E-2</v>
      </c>
      <c r="W6" s="14">
        <v>2.2006458076923101</v>
      </c>
      <c r="X6" s="15">
        <v>0.92122846940887404</v>
      </c>
      <c r="Y6" s="16">
        <v>2.4344518846629901E-2</v>
      </c>
      <c r="Z6" s="14">
        <v>2.28379975</v>
      </c>
      <c r="AA6" s="15">
        <v>0.88123478983193604</v>
      </c>
      <c r="AB6" s="16">
        <v>1.9695237248829999E-2</v>
      </c>
      <c r="AC6" s="14">
        <v>2.3669536923076899</v>
      </c>
      <c r="AD6" s="15">
        <v>0.84662549665101305</v>
      </c>
      <c r="AE6" s="16">
        <v>1.67521902898282E-2</v>
      </c>
      <c r="AF6" s="14">
        <v>2.4745646764705902</v>
      </c>
      <c r="AG6" s="15">
        <v>0.80819941312283405</v>
      </c>
      <c r="AH6" s="16">
        <v>1.4200403438233301E-2</v>
      </c>
      <c r="AI6" s="14">
        <v>2.4947268231707298</v>
      </c>
      <c r="AJ6" s="15">
        <v>0.80167473403376199</v>
      </c>
      <c r="AK6" s="16">
        <v>1.38234110290272E-2</v>
      </c>
      <c r="AL6" s="15">
        <v>2.4999558865027498</v>
      </c>
      <c r="AM6" s="15">
        <v>0.80001395667991704</v>
      </c>
      <c r="AN6" s="16">
        <v>1.38234110290273E-2</v>
      </c>
      <c r="AO6" s="15">
        <v>2.4999995667338402</v>
      </c>
      <c r="AP6" s="15">
        <v>0.80000013707287998</v>
      </c>
      <c r="AQ6" s="15">
        <v>1.37289305714519E-2</v>
      </c>
      <c r="AR6" s="14">
        <v>2.4999999956751302</v>
      </c>
      <c r="AS6" s="15">
        <v>0.80000000136826299</v>
      </c>
      <c r="AT6" s="16">
        <v>1.3728922951838E-2</v>
      </c>
      <c r="AU6" s="15">
        <v>2.4999999999567599</v>
      </c>
      <c r="AV6" s="15">
        <v>0.80000000001368099</v>
      </c>
      <c r="AW6" s="15">
        <v>1.3728922875780199E-2</v>
      </c>
      <c r="AX6" s="14">
        <v>2.5</v>
      </c>
      <c r="AY6" s="15">
        <v>0.8</v>
      </c>
      <c r="AZ6" s="16">
        <v>1.37289228750121E-2</v>
      </c>
    </row>
    <row r="7" spans="1:52" hidden="1" x14ac:dyDescent="0.25">
      <c r="A7" s="1">
        <v>0.43</v>
      </c>
      <c r="B7" s="14">
        <v>2.0678839999999998</v>
      </c>
      <c r="C7" s="15">
        <v>1</v>
      </c>
      <c r="D7" s="16">
        <v>5.8385350481188397E-2</v>
      </c>
      <c r="E7" s="15">
        <v>2.0678840000432102</v>
      </c>
      <c r="F7" s="15">
        <v>0.99999999997076805</v>
      </c>
      <c r="G7" s="15">
        <v>5.8384361140760503E-2</v>
      </c>
      <c r="H7" s="14">
        <v>2.0678840043220199</v>
      </c>
      <c r="I7" s="15">
        <v>0.999999997076221</v>
      </c>
      <c r="J7" s="16">
        <v>5.8375457006924099E-2</v>
      </c>
      <c r="K7" s="15">
        <v>2.0678844329811001</v>
      </c>
      <c r="L7" s="15">
        <v>0.99999970709549302</v>
      </c>
      <c r="M7" s="15">
        <v>5.8286412880641798E-2</v>
      </c>
      <c r="N7" s="14">
        <v>2.0679280844725598</v>
      </c>
      <c r="O7" s="15">
        <v>0.99997017897838003</v>
      </c>
      <c r="P7" s="16">
        <v>5.7395752835388503E-2</v>
      </c>
      <c r="Q7" s="14">
        <v>2.07543187772926</v>
      </c>
      <c r="R7" s="15">
        <v>0.99493482360686303</v>
      </c>
      <c r="S7" s="16">
        <v>4.8538447200596399E-2</v>
      </c>
      <c r="T7" s="14">
        <v>2.0933025882352898</v>
      </c>
      <c r="U7" s="15">
        <v>0.98325929652296495</v>
      </c>
      <c r="V7" s="16">
        <v>3.9162280047433801E-2</v>
      </c>
      <c r="W7" s="14">
        <v>2.2008427692307699</v>
      </c>
      <c r="X7" s="15">
        <v>0.92124160795146803</v>
      </c>
      <c r="Y7" s="16">
        <v>2.4342463485114801E-2</v>
      </c>
      <c r="Z7" s="14">
        <v>2.2839420000000001</v>
      </c>
      <c r="AA7" s="15">
        <v>0.88124806464725902</v>
      </c>
      <c r="AB7" s="16">
        <v>1.96937648637656E-2</v>
      </c>
      <c r="AC7" s="14">
        <v>2.3670412307692299</v>
      </c>
      <c r="AD7" s="15">
        <v>0.84663533663761503</v>
      </c>
      <c r="AE7" s="16">
        <v>1.67512630583888E-2</v>
      </c>
      <c r="AF7" s="14">
        <v>2.47458141176471</v>
      </c>
      <c r="AG7" s="15">
        <v>0.80820157720392705</v>
      </c>
      <c r="AH7" s="16">
        <v>1.42002183975743E-2</v>
      </c>
      <c r="AI7" s="14">
        <v>2.49473029268293</v>
      </c>
      <c r="AJ7" s="15">
        <v>0.80167519108892704</v>
      </c>
      <c r="AK7" s="16">
        <v>1.38233723380091E-2</v>
      </c>
      <c r="AL7" s="15">
        <v>2.49995591552744</v>
      </c>
      <c r="AM7" s="15">
        <v>0.80001396052076901</v>
      </c>
      <c r="AN7" s="16">
        <v>1.3823372338009199E-2</v>
      </c>
      <c r="AO7" s="15">
        <v>2.4999995670189099</v>
      </c>
      <c r="AP7" s="15">
        <v>0.80000013711060503</v>
      </c>
      <c r="AQ7" s="15">
        <v>1.37289305682657E-2</v>
      </c>
      <c r="AR7" s="14">
        <v>2.4999999956779799</v>
      </c>
      <c r="AS7" s="15">
        <v>0.80000000136864002</v>
      </c>
      <c r="AT7" s="16">
        <v>1.3728922951806199E-2</v>
      </c>
      <c r="AU7" s="15">
        <v>2.4999999999567901</v>
      </c>
      <c r="AV7" s="15">
        <v>0.80000000001368499</v>
      </c>
      <c r="AW7" s="15">
        <v>1.3728922875779899E-2</v>
      </c>
      <c r="AX7" s="14">
        <v>2.5</v>
      </c>
      <c r="AY7" s="15">
        <v>0.8</v>
      </c>
      <c r="AZ7" s="16">
        <v>1.37289228750121E-2</v>
      </c>
    </row>
    <row r="8" spans="1:52" hidden="1" x14ac:dyDescent="0.25">
      <c r="A8" s="1">
        <v>0.44</v>
      </c>
      <c r="B8" s="14">
        <v>2.0669558000000001</v>
      </c>
      <c r="C8" s="15">
        <v>1</v>
      </c>
      <c r="D8" s="16">
        <v>5.8382487042763498E-2</v>
      </c>
      <c r="E8" s="15">
        <v>2.0669558000433099</v>
      </c>
      <c r="F8" s="15">
        <v>0.99999999997074196</v>
      </c>
      <c r="G8" s="15">
        <v>5.83814972609384E-2</v>
      </c>
      <c r="H8" s="14">
        <v>2.0669558043313101</v>
      </c>
      <c r="I8" s="15">
        <v>0.99999999707359499</v>
      </c>
      <c r="J8" s="16">
        <v>5.8372589126265598E-2</v>
      </c>
      <c r="K8" s="15">
        <v>2.06695623391116</v>
      </c>
      <c r="L8" s="15">
        <v>0.99999970683236805</v>
      </c>
      <c r="M8" s="15">
        <v>5.8283505059213397E-2</v>
      </c>
      <c r="N8" s="14">
        <v>2.06699997916752</v>
      </c>
      <c r="O8" s="15">
        <v>0.99997015219313801</v>
      </c>
      <c r="P8" s="16">
        <v>5.7392449714167397E-2</v>
      </c>
      <c r="Q8" s="14">
        <v>2.07451989082969</v>
      </c>
      <c r="R8" s="15">
        <v>0.99493038872557005</v>
      </c>
      <c r="S8" s="16">
        <v>4.85316996446543E-2</v>
      </c>
      <c r="T8" s="14">
        <v>2.09242898823529</v>
      </c>
      <c r="U8" s="15">
        <v>0.98324551761050605</v>
      </c>
      <c r="V8" s="16">
        <v>3.9153200096240903E-2</v>
      </c>
      <c r="W8" s="14">
        <v>2.20020016923077</v>
      </c>
      <c r="X8" s="15">
        <v>0.92119873308328204</v>
      </c>
      <c r="Y8" s="16">
        <v>2.43345378530926E-2</v>
      </c>
      <c r="Z8" s="14">
        <v>2.2834778999999998</v>
      </c>
      <c r="AA8" s="15">
        <v>0.881204750476001</v>
      </c>
      <c r="AB8" s="16">
        <v>1.9688246097721698E-2</v>
      </c>
      <c r="AC8" s="14">
        <v>2.3667556307692301</v>
      </c>
      <c r="AD8" s="15">
        <v>0.84660323337052401</v>
      </c>
      <c r="AE8" s="16">
        <v>1.6748054034439699E-2</v>
      </c>
      <c r="AF8" s="14">
        <v>2.4745268117647101</v>
      </c>
      <c r="AG8" s="15">
        <v>0.80819451766553696</v>
      </c>
      <c r="AH8" s="16">
        <v>1.4199652008173099E-2</v>
      </c>
      <c r="AI8" s="14">
        <v>2.49471897317073</v>
      </c>
      <c r="AJ8" s="15">
        <v>0.80167370014066197</v>
      </c>
      <c r="AK8" s="16">
        <v>1.3823256664389201E-2</v>
      </c>
      <c r="AL8" s="15">
        <v>2.4999558208324801</v>
      </c>
      <c r="AM8" s="15">
        <v>0.80001394799168701</v>
      </c>
      <c r="AN8" s="16">
        <v>1.38232566643893E-2</v>
      </c>
      <c r="AO8" s="15">
        <v>2.4999995660888499</v>
      </c>
      <c r="AP8" s="15">
        <v>0.80000013698754502</v>
      </c>
      <c r="AQ8" s="15">
        <v>1.37289305587987E-2</v>
      </c>
      <c r="AR8" s="14">
        <v>2.49999999566869</v>
      </c>
      <c r="AS8" s="15">
        <v>0.80000000136741201</v>
      </c>
      <c r="AT8" s="16">
        <v>1.37289229517117E-2</v>
      </c>
      <c r="AU8" s="15">
        <v>2.4999999999566902</v>
      </c>
      <c r="AV8" s="15">
        <v>0.800000000013672</v>
      </c>
      <c r="AW8" s="15">
        <v>1.3728922875779001E-2</v>
      </c>
      <c r="AX8" s="14">
        <v>2.5</v>
      </c>
      <c r="AY8" s="15">
        <v>0.8</v>
      </c>
      <c r="AZ8" s="16">
        <v>1.37289228750121E-2</v>
      </c>
    </row>
    <row r="9" spans="1:52" hidden="1" x14ac:dyDescent="0.25">
      <c r="A9" s="1">
        <v>0.45</v>
      </c>
      <c r="B9" s="14">
        <v>2.070713</v>
      </c>
      <c r="C9" s="15">
        <v>1</v>
      </c>
      <c r="D9" s="16">
        <v>5.8392554301413199E-2</v>
      </c>
      <c r="E9" s="15">
        <v>2.0707130000429301</v>
      </c>
      <c r="F9" s="15">
        <v>0.99999999997084699</v>
      </c>
      <c r="G9" s="15">
        <v>5.8391566310817003E-2</v>
      </c>
      <c r="H9" s="14">
        <v>2.0707130042937298</v>
      </c>
      <c r="I9" s="15">
        <v>0.99999999708420495</v>
      </c>
      <c r="J9" s="16">
        <v>5.8382674341704598E-2</v>
      </c>
      <c r="K9" s="15">
        <v>2.0707134301464398</v>
      </c>
      <c r="L9" s="15">
        <v>0.99999970789527504</v>
      </c>
      <c r="M9" s="15">
        <v>5.8293751729726298E-2</v>
      </c>
      <c r="N9" s="14">
        <v>2.07075679585799</v>
      </c>
      <c r="O9" s="15">
        <v>0.99997026039333703</v>
      </c>
      <c r="P9" s="16">
        <v>5.7404294513776599E-2</v>
      </c>
      <c r="Q9" s="14">
        <v>2.0782114628820998</v>
      </c>
      <c r="R9" s="15">
        <v>0.99494830486137198</v>
      </c>
      <c r="S9" s="16">
        <v>4.8557492386815497E-2</v>
      </c>
      <c r="T9" s="14">
        <v>2.0959651764705902</v>
      </c>
      <c r="U9" s="15">
        <v>0.98330119085406897</v>
      </c>
      <c r="V9" s="16">
        <v>3.9188512200940599E-2</v>
      </c>
      <c r="W9" s="14">
        <v>2.2028013076923099</v>
      </c>
      <c r="X9" s="15">
        <v>0.92137211441733302</v>
      </c>
      <c r="Y9" s="16">
        <v>2.4365614182587599E-2</v>
      </c>
      <c r="Z9" s="14">
        <v>2.2853564999999998</v>
      </c>
      <c r="AA9" s="15">
        <v>0.88138000409866601</v>
      </c>
      <c r="AB9" s="16">
        <v>1.97098838902517E-2</v>
      </c>
      <c r="AC9" s="14">
        <v>2.3679116923076902</v>
      </c>
      <c r="AD9" s="15">
        <v>0.84673318802429998</v>
      </c>
      <c r="AE9" s="16">
        <v>1.6760623781666699E-2</v>
      </c>
      <c r="AF9" s="14">
        <v>2.4747478235294098</v>
      </c>
      <c r="AG9" s="15">
        <v>0.80822310984958901</v>
      </c>
      <c r="AH9" s="16">
        <v>1.42018664985358E-2</v>
      </c>
      <c r="AI9" s="14">
        <v>2.4947647926829299</v>
      </c>
      <c r="AJ9" s="15">
        <v>0.80167973924315805</v>
      </c>
      <c r="AK9" s="16">
        <v>1.38237087531308E-2</v>
      </c>
      <c r="AL9" s="15">
        <v>2.49995620414201</v>
      </c>
      <c r="AM9" s="15">
        <v>0.80001399874202495</v>
      </c>
      <c r="AN9" s="16">
        <v>1.38237087531309E-2</v>
      </c>
      <c r="AO9" s="15">
        <v>2.49999956985357</v>
      </c>
      <c r="AP9" s="15">
        <v>0.80000013748601395</v>
      </c>
      <c r="AQ9" s="15">
        <v>1.37289305957952E-2</v>
      </c>
      <c r="AR9" s="14">
        <v>2.4999999957062702</v>
      </c>
      <c r="AS9" s="15">
        <v>0.80000000137238703</v>
      </c>
      <c r="AT9" s="16">
        <v>1.3728922952081E-2</v>
      </c>
      <c r="AU9" s="15">
        <v>2.4999999999570699</v>
      </c>
      <c r="AV9" s="15">
        <v>0.80000000001372196</v>
      </c>
      <c r="AW9" s="15">
        <v>1.37289228757826E-2</v>
      </c>
      <c r="AX9" s="14">
        <v>2.5</v>
      </c>
      <c r="AY9" s="15">
        <v>0.8</v>
      </c>
      <c r="AZ9" s="16">
        <v>1.37289228750121E-2</v>
      </c>
    </row>
    <row r="10" spans="1:52" hidden="1" x14ac:dyDescent="0.25">
      <c r="A10" s="1">
        <v>0.46</v>
      </c>
      <c r="B10" s="14">
        <v>2.0770862000000001</v>
      </c>
      <c r="C10" s="15">
        <v>1</v>
      </c>
      <c r="D10" s="16">
        <v>5.84282899390072E-2</v>
      </c>
      <c r="E10" s="15">
        <v>2.0770862000422898</v>
      </c>
      <c r="F10" s="15">
        <v>0.99999999997102595</v>
      </c>
      <c r="G10" s="15">
        <v>5.8427304980027697E-2</v>
      </c>
      <c r="H10" s="14">
        <v>2.07708620422998</v>
      </c>
      <c r="I10" s="15">
        <v>0.99999999710206999</v>
      </c>
      <c r="J10" s="16">
        <v>5.8418440291167502E-2</v>
      </c>
      <c r="K10" s="15">
        <v>2.0770866237604801</v>
      </c>
      <c r="L10" s="15">
        <v>0.99999970968507301</v>
      </c>
      <c r="M10" s="15">
        <v>5.8329790192328798E-2</v>
      </c>
      <c r="N10" s="14">
        <v>2.07712934566415</v>
      </c>
      <c r="O10" s="15">
        <v>0.99997044258867596</v>
      </c>
      <c r="P10" s="16">
        <v>5.7443028530035099E-2</v>
      </c>
      <c r="Q10" s="14">
        <v>2.0844733406113498</v>
      </c>
      <c r="R10" s="15">
        <v>0.99497848074877004</v>
      </c>
      <c r="S10" s="16">
        <v>4.8619521579926397E-2</v>
      </c>
      <c r="T10" s="14">
        <v>2.1019634823529398</v>
      </c>
      <c r="U10" s="15">
        <v>0.983395013842009</v>
      </c>
      <c r="V10" s="16">
        <v>3.9265652088412401E-2</v>
      </c>
      <c r="W10" s="14">
        <v>2.2072135230769199</v>
      </c>
      <c r="X10" s="15">
        <v>0.92166518968427602</v>
      </c>
      <c r="Y10" s="16">
        <v>2.4430644623570499E-2</v>
      </c>
      <c r="Z10" s="14">
        <v>2.2885431000000001</v>
      </c>
      <c r="AA10" s="15">
        <v>0.88167682397588898</v>
      </c>
      <c r="AB10" s="16">
        <v>1.9755335219711699E-2</v>
      </c>
      <c r="AC10" s="14">
        <v>2.3698726769230798</v>
      </c>
      <c r="AD10" s="15">
        <v>0.84695366021193397</v>
      </c>
      <c r="AE10" s="16">
        <v>1.6787256382978E-2</v>
      </c>
      <c r="AF10" s="14">
        <v>2.4751227176470598</v>
      </c>
      <c r="AG10" s="15">
        <v>0.80827170889607902</v>
      </c>
      <c r="AH10" s="16">
        <v>1.4206624863138E-2</v>
      </c>
      <c r="AI10" s="14">
        <v>2.4948425146341502</v>
      </c>
      <c r="AJ10" s="15">
        <v>0.80169000738648699</v>
      </c>
      <c r="AK10" s="16">
        <v>1.3824682939399899E-2</v>
      </c>
      <c r="AL10" s="15">
        <v>2.4999568543358501</v>
      </c>
      <c r="AM10" s="15">
        <v>0.800014085038663</v>
      </c>
      <c r="AN10" s="16">
        <v>1.3824682939399899E-2</v>
      </c>
      <c r="AO10" s="15">
        <v>2.4999995762395302</v>
      </c>
      <c r="AP10" s="15">
        <v>0.80000013833362005</v>
      </c>
      <c r="AQ10" s="15">
        <v>1.37289306755775E-2</v>
      </c>
      <c r="AR10" s="14">
        <v>2.4999999957700201</v>
      </c>
      <c r="AS10" s="15">
        <v>0.80000000138084804</v>
      </c>
      <c r="AT10" s="16">
        <v>1.37289229528774E-2</v>
      </c>
      <c r="AU10" s="15">
        <v>2.4999999999577098</v>
      </c>
      <c r="AV10" s="15">
        <v>0.800000000013807</v>
      </c>
      <c r="AW10" s="15">
        <v>1.3728922875790601E-2</v>
      </c>
      <c r="AX10" s="14">
        <v>2.5</v>
      </c>
      <c r="AY10" s="15">
        <v>0.8</v>
      </c>
      <c r="AZ10" s="16">
        <v>1.37289228750121E-2</v>
      </c>
    </row>
    <row r="11" spans="1:52" hidden="1" x14ac:dyDescent="0.25">
      <c r="A11" s="1">
        <v>0.47</v>
      </c>
      <c r="B11" s="14">
        <v>2.0744126000000001</v>
      </c>
      <c r="C11" s="15">
        <v>0.99999990000000005</v>
      </c>
      <c r="D11" s="16">
        <v>5.8344986715668297E-2</v>
      </c>
      <c r="E11" s="15">
        <v>2.0744126000425598</v>
      </c>
      <c r="F11" s="15">
        <v>0.99999989997095196</v>
      </c>
      <c r="G11" s="15">
        <v>5.8344978321064202E-2</v>
      </c>
      <c r="H11" s="14">
        <v>2.0744126042567199</v>
      </c>
      <c r="I11" s="15">
        <v>0.99999989709459802</v>
      </c>
      <c r="J11" s="16">
        <v>5.8344153073629099E-2</v>
      </c>
      <c r="K11" s="15">
        <v>2.07441302643943</v>
      </c>
      <c r="L11" s="15">
        <v>0.99999960893639495</v>
      </c>
      <c r="M11" s="15">
        <v>5.82885165632255E-2</v>
      </c>
      <c r="N11" s="14">
        <v>2.0744560184248102</v>
      </c>
      <c r="O11" s="15">
        <v>0.99997026637574105</v>
      </c>
      <c r="P11" s="16">
        <v>5.7414656775333597E-2</v>
      </c>
      <c r="Q11" s="14">
        <v>2.08184644104804</v>
      </c>
      <c r="R11" s="15">
        <v>0.99496575700492296</v>
      </c>
      <c r="S11" s="16">
        <v>4.8583064496146397E-2</v>
      </c>
      <c r="T11" s="14">
        <v>2.0994471529411798</v>
      </c>
      <c r="U11" s="15">
        <v>0.98335565639421596</v>
      </c>
      <c r="V11" s="16">
        <v>3.92235077346334E-2</v>
      </c>
      <c r="W11" s="14">
        <v>2.2053625692307701</v>
      </c>
      <c r="X11" s="15">
        <v>0.921542338722801</v>
      </c>
      <c r="Y11" s="16">
        <v>2.4396435542818201E-2</v>
      </c>
      <c r="Z11" s="14">
        <v>2.2872062999999998</v>
      </c>
      <c r="AA11" s="15">
        <v>0.88155233531824095</v>
      </c>
      <c r="AB11" s="16">
        <v>1.9731369505304099E-2</v>
      </c>
      <c r="AC11" s="14">
        <v>2.3690500307692299</v>
      </c>
      <c r="AD11" s="15">
        <v>0.84686114202699703</v>
      </c>
      <c r="AE11" s="16">
        <v>1.6773119676929502E-2</v>
      </c>
      <c r="AF11" s="14">
        <v>2.4749654470588198</v>
      </c>
      <c r="AG11" s="15">
        <v>0.80825130196116801</v>
      </c>
      <c r="AH11" s="16">
        <v>1.42040711641346E-2</v>
      </c>
      <c r="AI11" s="14">
        <v>2.4948099097560998</v>
      </c>
      <c r="AJ11" s="15">
        <v>0.80168569527628497</v>
      </c>
      <c r="AK11" s="16">
        <v>1.3824158955218799E-2</v>
      </c>
      <c r="AL11" s="15">
        <v>2.4999565815751899</v>
      </c>
      <c r="AM11" s="15">
        <v>0.80001404879734095</v>
      </c>
      <c r="AN11" s="16">
        <v>1.38241589552189E-2</v>
      </c>
      <c r="AO11" s="15">
        <v>2.4999995735605798</v>
      </c>
      <c r="AP11" s="15">
        <v>0.80000013797765701</v>
      </c>
      <c r="AQ11" s="15">
        <v>1.372893063264E-2</v>
      </c>
      <c r="AR11" s="14">
        <v>2.4999999957432801</v>
      </c>
      <c r="AS11" s="15">
        <v>0.80000000137729499</v>
      </c>
      <c r="AT11" s="16">
        <v>1.37289229524488E-2</v>
      </c>
      <c r="AU11" s="15">
        <v>2.4999999999574398</v>
      </c>
      <c r="AV11" s="15">
        <v>0.80000000001377103</v>
      </c>
      <c r="AW11" s="15">
        <v>1.37289228757863E-2</v>
      </c>
      <c r="AX11" s="14">
        <v>2.5</v>
      </c>
      <c r="AY11" s="15">
        <v>0.8</v>
      </c>
      <c r="AZ11" s="16">
        <v>1.37289228750121E-2</v>
      </c>
    </row>
    <row r="12" spans="1:52" hidden="1" x14ac:dyDescent="0.25">
      <c r="A12" s="1">
        <v>0.48</v>
      </c>
      <c r="B12" s="14">
        <v>2.0742712000000001</v>
      </c>
      <c r="C12" s="15">
        <v>0.99999990000000005</v>
      </c>
      <c r="D12" s="16">
        <v>5.8337942061843701E-2</v>
      </c>
      <c r="E12" s="15">
        <v>2.0742712000425798</v>
      </c>
      <c r="F12" s="15">
        <v>0.99999989997094596</v>
      </c>
      <c r="G12" s="15">
        <v>5.8337933665668501E-2</v>
      </c>
      <c r="H12" s="14">
        <v>2.0742712042581402</v>
      </c>
      <c r="I12" s="15">
        <v>0.99999989709420301</v>
      </c>
      <c r="J12" s="16">
        <v>5.8337108307354703E-2</v>
      </c>
      <c r="K12" s="15">
        <v>2.0742716265811101</v>
      </c>
      <c r="L12" s="15">
        <v>0.99999960889671102</v>
      </c>
      <c r="M12" s="15">
        <v>5.8281466124923298E-2</v>
      </c>
      <c r="N12" s="14">
        <v>2.0743146328504398</v>
      </c>
      <c r="O12" s="15">
        <v>0.99997026233604203</v>
      </c>
      <c r="P12" s="16">
        <v>5.7407546492919598E-2</v>
      </c>
      <c r="Q12" s="14">
        <v>2.0817075109170302</v>
      </c>
      <c r="R12" s="15">
        <v>0.99496508791992999</v>
      </c>
      <c r="S12" s="16">
        <v>4.85755264235425E-2</v>
      </c>
      <c r="T12" s="14">
        <v>2.0993140705882398</v>
      </c>
      <c r="U12" s="15">
        <v>0.98335357596789497</v>
      </c>
      <c r="V12" s="16">
        <v>3.9215972694580603E-2</v>
      </c>
      <c r="W12" s="14">
        <v>2.2052646769230702</v>
      </c>
      <c r="X12" s="15">
        <v>0.92153583835310204</v>
      </c>
      <c r="Y12" s="16">
        <v>2.4390864695891998E-2</v>
      </c>
      <c r="Z12" s="14">
        <v>2.2871356</v>
      </c>
      <c r="AA12" s="15">
        <v>0.88154575076425201</v>
      </c>
      <c r="AB12" s="16">
        <v>1.9727445720142602E-2</v>
      </c>
      <c r="AC12" s="14">
        <v>2.3690065230769202</v>
      </c>
      <c r="AD12" s="15">
        <v>0.846856250420152</v>
      </c>
      <c r="AE12" s="16">
        <v>1.6770766371688998E-2</v>
      </c>
      <c r="AF12" s="14">
        <v>2.47495712941177</v>
      </c>
      <c r="AG12" s="15">
        <v>0.808250223519142</v>
      </c>
      <c r="AH12" s="16">
        <v>1.4203634402872201E-2</v>
      </c>
      <c r="AI12" s="14">
        <v>2.4948081853658599</v>
      </c>
      <c r="AJ12" s="15">
        <v>0.80168546741367097</v>
      </c>
      <c r="AK12" s="16">
        <v>1.38240688559313E-2</v>
      </c>
      <c r="AL12" s="15">
        <v>2.4999565671495598</v>
      </c>
      <c r="AM12" s="15">
        <v>0.80001404688230005</v>
      </c>
      <c r="AN12" s="16">
        <v>1.3824068855931401E-2</v>
      </c>
      <c r="AO12" s="15">
        <v>2.49999957341889</v>
      </c>
      <c r="AP12" s="15">
        <v>0.80000013795884695</v>
      </c>
      <c r="AQ12" s="15">
        <v>1.37289306252464E-2</v>
      </c>
      <c r="AR12" s="14">
        <v>2.4999999957418599</v>
      </c>
      <c r="AS12" s="15">
        <v>0.80000000137710703</v>
      </c>
      <c r="AT12" s="16">
        <v>1.3728922952374999E-2</v>
      </c>
      <c r="AU12" s="15">
        <v>2.4999999999574198</v>
      </c>
      <c r="AV12" s="15">
        <v>0.80000000001377003</v>
      </c>
      <c r="AW12" s="15">
        <v>1.37289228757856E-2</v>
      </c>
      <c r="AX12" s="14">
        <v>2.5</v>
      </c>
      <c r="AY12" s="15">
        <v>0.8</v>
      </c>
      <c r="AZ12" s="16">
        <v>1.37289228750121E-2</v>
      </c>
    </row>
    <row r="13" spans="1:52" hidden="1" x14ac:dyDescent="0.25">
      <c r="A13" s="1">
        <v>0.49</v>
      </c>
      <c r="B13" s="14">
        <v>2.0792742</v>
      </c>
      <c r="C13" s="15">
        <v>1</v>
      </c>
      <c r="D13" s="16">
        <v>5.8418897607316403E-2</v>
      </c>
      <c r="E13" s="15">
        <v>2.0792742000420699</v>
      </c>
      <c r="F13" s="15">
        <v>0.99999999997108802</v>
      </c>
      <c r="G13" s="15">
        <v>5.8417913692438102E-2</v>
      </c>
      <c r="H13" s="14">
        <v>2.0792742042081001</v>
      </c>
      <c r="I13" s="15">
        <v>0.99999999710816601</v>
      </c>
      <c r="J13" s="16">
        <v>5.8409058323215302E-2</v>
      </c>
      <c r="K13" s="15">
        <v>2.0792746215680902</v>
      </c>
      <c r="L13" s="15">
        <v>0.99999971029574197</v>
      </c>
      <c r="M13" s="15">
        <v>5.8320501422259897E-2</v>
      </c>
      <c r="N13" s="14">
        <v>2.0793171224444</v>
      </c>
      <c r="O13" s="15">
        <v>0.99997050475272997</v>
      </c>
      <c r="P13" s="16">
        <v>5.7434663989023499E-2</v>
      </c>
      <c r="Q13" s="14">
        <v>2.0866231222707401</v>
      </c>
      <c r="R13" s="15">
        <v>0.99498877872160796</v>
      </c>
      <c r="S13" s="16">
        <v>4.8619434150028902E-2</v>
      </c>
      <c r="T13" s="14">
        <v>2.1040227764705901</v>
      </c>
      <c r="U13" s="15">
        <v>0.98342704767335198</v>
      </c>
      <c r="V13" s="16">
        <v>3.9271915842268697E-2</v>
      </c>
      <c r="W13" s="14">
        <v>2.2087282923076899</v>
      </c>
      <c r="X13" s="15">
        <v>0.92176550935007895</v>
      </c>
      <c r="Y13" s="16">
        <v>2.44386652343653E-2</v>
      </c>
      <c r="Z13" s="14">
        <v>2.2896371000000002</v>
      </c>
      <c r="AA13" s="15">
        <v>0.88177859319556495</v>
      </c>
      <c r="AB13" s="16">
        <v>1.9760851255024799E-2</v>
      </c>
      <c r="AC13" s="14">
        <v>2.3705459076922999</v>
      </c>
      <c r="AD13" s="15">
        <v>0.84702936075831103</v>
      </c>
      <c r="AE13" s="16">
        <v>1.6790308305339199E-2</v>
      </c>
      <c r="AF13" s="14">
        <v>2.4752514235294099</v>
      </c>
      <c r="AG13" s="15">
        <v>0.80828842230592202</v>
      </c>
      <c r="AH13" s="16">
        <v>1.42071150816366E-2</v>
      </c>
      <c r="AI13" s="14">
        <v>2.49486919756098</v>
      </c>
      <c r="AJ13" s="15">
        <v>0.80169353959998202</v>
      </c>
      <c r="AK13" s="16">
        <v>1.3824780994150399E-2</v>
      </c>
      <c r="AL13" s="15">
        <v>2.4999570775555999</v>
      </c>
      <c r="AM13" s="15">
        <v>0.80001411472652095</v>
      </c>
      <c r="AN13" s="16">
        <v>1.3824780994150399E-2</v>
      </c>
      <c r="AO13" s="15">
        <v>2.4999995784319098</v>
      </c>
      <c r="AP13" s="15">
        <v>0.80000013862521402</v>
      </c>
      <c r="AQ13" s="15">
        <v>1.3728930683557799E-2</v>
      </c>
      <c r="AR13" s="14">
        <v>2.4999999957918999</v>
      </c>
      <c r="AS13" s="15">
        <v>0.80000000138375904</v>
      </c>
      <c r="AT13" s="16">
        <v>1.3728922952957001E-2</v>
      </c>
      <c r="AU13" s="15">
        <v>2.4999999999579199</v>
      </c>
      <c r="AV13" s="15">
        <v>0.80000000001383598</v>
      </c>
      <c r="AW13" s="15">
        <v>1.3728922875791401E-2</v>
      </c>
      <c r="AX13" s="14">
        <v>2.5</v>
      </c>
      <c r="AY13" s="15">
        <v>0.8</v>
      </c>
      <c r="AZ13" s="16">
        <v>1.37289228750121E-2</v>
      </c>
    </row>
    <row r="14" spans="1:52" hidden="1" x14ac:dyDescent="0.25">
      <c r="A14" s="1">
        <v>0.5</v>
      </c>
      <c r="B14" s="14">
        <v>2.0788422</v>
      </c>
      <c r="C14" s="15">
        <v>0.99999990000000005</v>
      </c>
      <c r="D14" s="16">
        <v>5.8363536912345297E-2</v>
      </c>
      <c r="E14" s="15">
        <v>2.0788422000421098</v>
      </c>
      <c r="F14" s="15">
        <v>0.99999989997107497</v>
      </c>
      <c r="G14" s="15">
        <v>5.8363528553637301E-2</v>
      </c>
      <c r="H14" s="14">
        <v>2.0788422042124202</v>
      </c>
      <c r="I14" s="15">
        <v>0.99999989710696502</v>
      </c>
      <c r="J14" s="16">
        <v>5.8362706793317801E-2</v>
      </c>
      <c r="K14" s="15">
        <v>2.0788426220009599</v>
      </c>
      <c r="L14" s="15">
        <v>0.99999961017547001</v>
      </c>
      <c r="M14" s="15">
        <v>5.8307247762446002E-2</v>
      </c>
      <c r="N14" s="14">
        <v>2.0788851665170398</v>
      </c>
      <c r="O14" s="15">
        <v>0.99997039250932396</v>
      </c>
      <c r="P14" s="16">
        <v>5.7435282709558701E-2</v>
      </c>
      <c r="Q14" s="14">
        <v>2.08619866812227</v>
      </c>
      <c r="R14" s="15">
        <v>0.994986650480295</v>
      </c>
      <c r="S14" s="16">
        <v>4.8619937394655102E-2</v>
      </c>
      <c r="T14" s="14">
        <v>2.1036161882352902</v>
      </c>
      <c r="U14" s="15">
        <v>0.98342063831180004</v>
      </c>
      <c r="V14" s="16">
        <v>3.92712134645977E-2</v>
      </c>
      <c r="W14" s="14">
        <v>2.2084292153846201</v>
      </c>
      <c r="X14" s="15">
        <v>0.92174565330492597</v>
      </c>
      <c r="Y14" s="16">
        <v>2.44374823371706E-2</v>
      </c>
      <c r="Z14" s="14">
        <v>2.2894211000000002</v>
      </c>
      <c r="AA14" s="15">
        <v>0.88175846432967697</v>
      </c>
      <c r="AB14" s="16">
        <v>1.9760047279015699E-2</v>
      </c>
      <c r="AC14" s="14">
        <v>2.3704129846153799</v>
      </c>
      <c r="AD14" s="15">
        <v>0.84701439051199501</v>
      </c>
      <c r="AE14" s="16">
        <v>1.6789878793448499E-2</v>
      </c>
      <c r="AF14" s="14">
        <v>2.4752260117647098</v>
      </c>
      <c r="AG14" s="15">
        <v>0.80828511709472595</v>
      </c>
      <c r="AH14" s="16">
        <v>1.42070509350283E-2</v>
      </c>
      <c r="AI14" s="14">
        <v>2.4948639292683001</v>
      </c>
      <c r="AJ14" s="15">
        <v>0.801692841066592</v>
      </c>
      <c r="AK14" s="16">
        <v>1.3824768388300501E-2</v>
      </c>
      <c r="AL14" s="15">
        <v>2.4999570334829602</v>
      </c>
      <c r="AM14" s="15">
        <v>0.80001410885540303</v>
      </c>
      <c r="AN14" s="16">
        <v>1.3824768388300599E-2</v>
      </c>
      <c r="AO14" s="15">
        <v>2.4999995779990498</v>
      </c>
      <c r="AP14" s="15">
        <v>0.80000013856754804</v>
      </c>
      <c r="AQ14" s="15">
        <v>1.3728930682536901E-2</v>
      </c>
      <c r="AR14" s="14">
        <v>2.4999999957875798</v>
      </c>
      <c r="AS14" s="15">
        <v>0.80000000138318295</v>
      </c>
      <c r="AT14" s="16">
        <v>1.3728922952946801E-2</v>
      </c>
      <c r="AU14" s="15">
        <v>2.4999999999578799</v>
      </c>
      <c r="AV14" s="15">
        <v>0.80000000001382998</v>
      </c>
      <c r="AW14" s="15">
        <v>1.37289228757913E-2</v>
      </c>
      <c r="AX14" s="14">
        <v>2.5</v>
      </c>
      <c r="AY14" s="15">
        <v>0.8</v>
      </c>
      <c r="AZ14" s="16">
        <v>1.37289228750121E-2</v>
      </c>
    </row>
    <row r="15" spans="1:52" hidden="1" x14ac:dyDescent="0.25">
      <c r="A15" s="1">
        <v>0.51</v>
      </c>
      <c r="B15" s="14">
        <v>2.0755110000000001</v>
      </c>
      <c r="C15" s="15">
        <v>0.99999979999999999</v>
      </c>
      <c r="D15" s="16">
        <v>5.8311648154027597E-2</v>
      </c>
      <c r="E15" s="15">
        <v>2.0755110000424501</v>
      </c>
      <c r="F15" s="15">
        <v>0.99999979997098098</v>
      </c>
      <c r="G15" s="15">
        <v>5.8311642227013898E-2</v>
      </c>
      <c r="H15" s="14">
        <v>2.0755110042457399</v>
      </c>
      <c r="I15" s="15">
        <v>0.99999979709767395</v>
      </c>
      <c r="J15" s="16">
        <v>5.8311057469344299E-2</v>
      </c>
      <c r="K15" s="15">
        <v>2.07551142533883</v>
      </c>
      <c r="L15" s="15">
        <v>0.99999950924453296</v>
      </c>
      <c r="M15" s="15">
        <v>5.8265388011552198E-2</v>
      </c>
      <c r="N15" s="14">
        <v>2.0755543063660502</v>
      </c>
      <c r="O15" s="15">
        <v>0.99997019774296003</v>
      </c>
      <c r="P15" s="16">
        <v>5.7404126475160001E-2</v>
      </c>
      <c r="Q15" s="14">
        <v>2.08292565502183</v>
      </c>
      <c r="R15" s="15">
        <v>0.99497085249429995</v>
      </c>
      <c r="S15" s="16">
        <v>4.8578288519937403E-2</v>
      </c>
      <c r="T15" s="14">
        <v>2.1004809411764702</v>
      </c>
      <c r="U15" s="15">
        <v>0.98337171265805001</v>
      </c>
      <c r="V15" s="16">
        <v>3.9222257148433901E-2</v>
      </c>
      <c r="W15" s="14">
        <v>2.2061229999999998</v>
      </c>
      <c r="X15" s="15">
        <v>0.921592751432734</v>
      </c>
      <c r="Y15" s="16">
        <v>2.4397355722294602E-2</v>
      </c>
      <c r="Z15" s="14">
        <v>2.2877554999999998</v>
      </c>
      <c r="AA15" s="15">
        <v>0.88160343390794305</v>
      </c>
      <c r="AB15" s="16">
        <v>1.97319402418045E-2</v>
      </c>
      <c r="AC15" s="14">
        <v>2.3693879999999998</v>
      </c>
      <c r="AD15" s="15">
        <v>0.84689911745566104</v>
      </c>
      <c r="AE15" s="16">
        <v>1.6773320094363001E-2</v>
      </c>
      <c r="AF15" s="14">
        <v>2.4750300588235299</v>
      </c>
      <c r="AG15" s="15">
        <v>0.80825967729577097</v>
      </c>
      <c r="AH15" s="16">
        <v>1.4204066446505801E-2</v>
      </c>
      <c r="AI15" s="14">
        <v>2.4948233048780502</v>
      </c>
      <c r="AJ15" s="15">
        <v>0.80168746498819099</v>
      </c>
      <c r="AK15" s="16">
        <v>1.38241562954386E-2</v>
      </c>
      <c r="AL15" s="15">
        <v>2.4999566936339499</v>
      </c>
      <c r="AM15" s="15">
        <v>0.80001406367085703</v>
      </c>
      <c r="AN15" s="16">
        <v>1.38241562954387E-2</v>
      </c>
      <c r="AO15" s="15">
        <v>2.4999995746611798</v>
      </c>
      <c r="AP15" s="15">
        <v>0.80000013812374504</v>
      </c>
      <c r="AQ15" s="15">
        <v>1.37289306323854E-2</v>
      </c>
      <c r="AR15" s="14">
        <v>2.4999999957542598</v>
      </c>
      <c r="AS15" s="15">
        <v>0.80000000137875305</v>
      </c>
      <c r="AT15" s="16">
        <v>1.3728922952446199E-2</v>
      </c>
      <c r="AU15" s="15">
        <v>2.49999999995755</v>
      </c>
      <c r="AV15" s="15">
        <v>0.80000000001378602</v>
      </c>
      <c r="AW15" s="15">
        <v>1.37289228757863E-2</v>
      </c>
      <c r="AX15" s="14">
        <v>2.5</v>
      </c>
      <c r="AY15" s="15">
        <v>0.8</v>
      </c>
      <c r="AZ15" s="16">
        <v>1.37289228750121E-2</v>
      </c>
    </row>
    <row r="16" spans="1:52" hidden="1" x14ac:dyDescent="0.25">
      <c r="A16" s="1">
        <v>0.52</v>
      </c>
      <c r="B16" s="14">
        <v>2.0781101999999998</v>
      </c>
      <c r="C16" s="15">
        <v>0.99999979999999999</v>
      </c>
      <c r="D16" s="16">
        <v>5.83114038472222E-2</v>
      </c>
      <c r="E16" s="15">
        <v>2.07811020004219</v>
      </c>
      <c r="F16" s="15">
        <v>0.99999979997105404</v>
      </c>
      <c r="G16" s="15">
        <v>5.8311397934834197E-2</v>
      </c>
      <c r="H16" s="14">
        <v>2.0781102042197399</v>
      </c>
      <c r="I16" s="15">
        <v>0.99999979710492903</v>
      </c>
      <c r="J16" s="16">
        <v>5.8310814633628798E-2</v>
      </c>
      <c r="K16" s="15">
        <v>2.0781106227344299</v>
      </c>
      <c r="L16" s="15">
        <v>0.99999950997140097</v>
      </c>
      <c r="M16" s="15">
        <v>5.8265238434443797E-2</v>
      </c>
      <c r="N16" s="14">
        <v>2.0781532411956798</v>
      </c>
      <c r="O16" s="15">
        <v>0.99997027173587405</v>
      </c>
      <c r="P16" s="16">
        <v>5.7405099198378502E-2</v>
      </c>
      <c r="Q16" s="14">
        <v>2.0854794541484698</v>
      </c>
      <c r="R16" s="15">
        <v>0.99498310920597899</v>
      </c>
      <c r="S16" s="16">
        <v>4.8588952604757298E-2</v>
      </c>
      <c r="T16" s="14">
        <v>2.1029272470588198</v>
      </c>
      <c r="U16" s="15">
        <v>0.98340983370245105</v>
      </c>
      <c r="V16" s="16">
        <v>3.9239876568840003E-2</v>
      </c>
      <c r="W16" s="14">
        <v>2.2079224461538498</v>
      </c>
      <c r="X16" s="15">
        <v>0.92171203716863404</v>
      </c>
      <c r="Y16" s="16">
        <v>2.4414079382119799E-2</v>
      </c>
      <c r="Z16" s="14">
        <v>2.2890551000000001</v>
      </c>
      <c r="AA16" s="15">
        <v>0.88172437945433901</v>
      </c>
      <c r="AB16" s="16">
        <v>1.9743564455009299E-2</v>
      </c>
      <c r="AC16" s="14">
        <v>2.37018775384615</v>
      </c>
      <c r="AD16" s="15">
        <v>0.84698904103495798</v>
      </c>
      <c r="AE16" s="16">
        <v>1.67800059729802E-2</v>
      </c>
      <c r="AF16" s="14">
        <v>2.47518295294118</v>
      </c>
      <c r="AG16" s="15">
        <v>0.80827952078675303</v>
      </c>
      <c r="AH16" s="16">
        <v>1.4205222728502101E-2</v>
      </c>
      <c r="AI16" s="14">
        <v>2.4948550024390301</v>
      </c>
      <c r="AJ16" s="15">
        <v>0.80169165834928002</v>
      </c>
      <c r="AK16" s="16">
        <v>1.38243914177509E-2</v>
      </c>
      <c r="AL16" s="15">
        <v>2.49995695880432</v>
      </c>
      <c r="AM16" s="15">
        <v>0.80001409891480801</v>
      </c>
      <c r="AN16" s="16">
        <v>1.3824391417751001E-2</v>
      </c>
      <c r="AO16" s="15">
        <v>2.4999995772655801</v>
      </c>
      <c r="AP16" s="15">
        <v>0.80000013846991103</v>
      </c>
      <c r="AQ16" s="15">
        <v>1.37289306516063E-2</v>
      </c>
      <c r="AR16" s="14">
        <v>2.4999999957802599</v>
      </c>
      <c r="AS16" s="15">
        <v>0.80000000138220895</v>
      </c>
      <c r="AT16" s="16">
        <v>1.37289229526381E-2</v>
      </c>
      <c r="AU16" s="15">
        <v>2.4999999999578102</v>
      </c>
      <c r="AV16" s="15">
        <v>0.80000000001381999</v>
      </c>
      <c r="AW16" s="15">
        <v>1.37289228757882E-2</v>
      </c>
      <c r="AX16" s="14">
        <v>2.5</v>
      </c>
      <c r="AY16" s="15">
        <v>0.8</v>
      </c>
      <c r="AZ16" s="16">
        <v>1.37289228750121E-2</v>
      </c>
    </row>
    <row r="17" spans="1:52" hidden="1" x14ac:dyDescent="0.25">
      <c r="A17" s="1">
        <v>0.53</v>
      </c>
      <c r="B17" s="14">
        <v>2.0835105999999999</v>
      </c>
      <c r="C17" s="15">
        <v>0.99999959999999999</v>
      </c>
      <c r="D17" s="16">
        <v>5.8334696845131498E-2</v>
      </c>
      <c r="E17" s="15">
        <v>2.0835106000416501</v>
      </c>
      <c r="F17" s="15">
        <v>0.99999959997120402</v>
      </c>
      <c r="G17" s="15">
        <v>5.8334692688951001E-2</v>
      </c>
      <c r="H17" s="14">
        <v>2.0835106041657299</v>
      </c>
      <c r="I17" s="15">
        <v>0.99999959711992004</v>
      </c>
      <c r="J17" s="16">
        <v>5.8334281890762403E-2</v>
      </c>
      <c r="K17" s="15">
        <v>2.0835110173232101</v>
      </c>
      <c r="L17" s="15">
        <v>0.99999931147323096</v>
      </c>
      <c r="M17" s="15">
        <v>5.8298684239201398E-2</v>
      </c>
      <c r="N17" s="14">
        <v>2.0835530902468902</v>
      </c>
      <c r="O17" s="15">
        <v>0.99997022461725305</v>
      </c>
      <c r="P17" s="16">
        <v>5.7461441575377303E-2</v>
      </c>
      <c r="Q17" s="14">
        <v>2.0907855240174702</v>
      </c>
      <c r="R17" s="15">
        <v>0.99500823853945597</v>
      </c>
      <c r="S17" s="16">
        <v>4.8667594433350697E-2</v>
      </c>
      <c r="T17" s="14">
        <v>2.1080099764705902</v>
      </c>
      <c r="U17" s="15">
        <v>0.98348844946889302</v>
      </c>
      <c r="V17" s="16">
        <v>3.93300093505555E-2</v>
      </c>
      <c r="W17" s="14">
        <v>2.2116611846153802</v>
      </c>
      <c r="X17" s="15">
        <v>0.921959073896087</v>
      </c>
      <c r="Y17" s="16">
        <v>2.4486919432956701E-2</v>
      </c>
      <c r="Z17" s="14">
        <v>2.2917553000000002</v>
      </c>
      <c r="AA17" s="15">
        <v>0.881975281049587</v>
      </c>
      <c r="AB17" s="16">
        <v>1.9794678046583102E-2</v>
      </c>
      <c r="AC17" s="14">
        <v>2.3718494153846099</v>
      </c>
      <c r="AD17" s="15">
        <v>0.84717585095300996</v>
      </c>
      <c r="AE17" s="16">
        <v>1.6810225410843802E-2</v>
      </c>
      <c r="AF17" s="14">
        <v>2.4755006235294101</v>
      </c>
      <c r="AG17" s="15">
        <v>0.80832080784184301</v>
      </c>
      <c r="AH17" s="16">
        <v>1.42106993294688E-2</v>
      </c>
      <c r="AI17" s="14">
        <v>2.4949208609756099</v>
      </c>
      <c r="AJ17" s="15">
        <v>0.80170038547435196</v>
      </c>
      <c r="AK17" s="16">
        <v>1.38255158372003E-2</v>
      </c>
      <c r="AL17" s="15">
        <v>2.4999575097531102</v>
      </c>
      <c r="AM17" s="15">
        <v>0.80001417226855398</v>
      </c>
      <c r="AN17" s="16">
        <v>1.3825515837200399E-2</v>
      </c>
      <c r="AO17" s="15">
        <v>2.4999995826767898</v>
      </c>
      <c r="AP17" s="15">
        <v>0.80000013919039203</v>
      </c>
      <c r="AQ17" s="15">
        <v>1.37289307437611E-2</v>
      </c>
      <c r="AR17" s="14">
        <v>2.49999999583427</v>
      </c>
      <c r="AS17" s="15">
        <v>0.80000000138939997</v>
      </c>
      <c r="AT17" s="16">
        <v>1.3728922953557999E-2</v>
      </c>
      <c r="AU17" s="15">
        <v>2.4999999999583502</v>
      </c>
      <c r="AV17" s="15">
        <v>0.80000000001389204</v>
      </c>
      <c r="AW17" s="15">
        <v>1.3728922875797399E-2</v>
      </c>
      <c r="AX17" s="14">
        <v>2.5</v>
      </c>
      <c r="AY17" s="15">
        <v>0.8</v>
      </c>
      <c r="AZ17" s="16">
        <v>1.37289228750121E-2</v>
      </c>
    </row>
    <row r="18" spans="1:52" hidden="1" x14ac:dyDescent="0.25">
      <c r="A18" s="1">
        <v>0.54</v>
      </c>
      <c r="B18" s="14">
        <v>2.0800046999999999</v>
      </c>
      <c r="C18" s="15">
        <v>0.99999950000000004</v>
      </c>
      <c r="D18" s="16">
        <v>5.8291766317487899E-2</v>
      </c>
      <c r="E18" s="15">
        <v>2.0800047000420001</v>
      </c>
      <c r="F18" s="15">
        <v>0.99999949997110704</v>
      </c>
      <c r="G18" s="15">
        <v>5.8291762588458501E-2</v>
      </c>
      <c r="H18" s="14">
        <v>2.0800047042007899</v>
      </c>
      <c r="I18" s="15">
        <v>0.99999949711020397</v>
      </c>
      <c r="J18" s="16">
        <v>5.8291393886571001E-2</v>
      </c>
      <c r="K18" s="15">
        <v>2.0800051208361299</v>
      </c>
      <c r="L18" s="15">
        <v>0.99999921049991902</v>
      </c>
      <c r="M18" s="15">
        <v>5.82586613714604E-2</v>
      </c>
      <c r="N18" s="14">
        <v>2.0800475479187899</v>
      </c>
      <c r="O18" s="15">
        <v>0.999970025537255</v>
      </c>
      <c r="P18" s="16">
        <v>5.7428873784970601E-2</v>
      </c>
      <c r="Q18" s="14">
        <v>2.08734086244541</v>
      </c>
      <c r="R18" s="15">
        <v>0.99499172239718103</v>
      </c>
      <c r="S18" s="16">
        <v>4.8623937272437301E-2</v>
      </c>
      <c r="T18" s="14">
        <v>2.10471030588235</v>
      </c>
      <c r="U18" s="15">
        <v>0.98343726408598597</v>
      </c>
      <c r="V18" s="16">
        <v>3.9278661316381101E-2</v>
      </c>
      <c r="W18" s="14">
        <v>2.2092340230769199</v>
      </c>
      <c r="X18" s="15">
        <v>0.92179866451133796</v>
      </c>
      <c r="Y18" s="16">
        <v>2.4444754766984898E-2</v>
      </c>
      <c r="Z18" s="14">
        <v>2.29000235</v>
      </c>
      <c r="AA18" s="15">
        <v>0.88181235085641096</v>
      </c>
      <c r="AB18" s="16">
        <v>1.9765114562765699E-2</v>
      </c>
      <c r="AC18" s="14">
        <v>2.3707706769230699</v>
      </c>
      <c r="AD18" s="15">
        <v>0.84705451806163901</v>
      </c>
      <c r="AE18" s="16">
        <v>1.6792795086201601E-2</v>
      </c>
      <c r="AF18" s="14">
        <v>2.47529439411765</v>
      </c>
      <c r="AG18" s="15">
        <v>0.808293984888106</v>
      </c>
      <c r="AH18" s="16">
        <v>1.42075551407784E-2</v>
      </c>
      <c r="AI18" s="14">
        <v>2.49487810609756</v>
      </c>
      <c r="AJ18" s="15">
        <v>0.80169471545112303</v>
      </c>
      <c r="AK18" s="16">
        <v>1.38248709013012E-2</v>
      </c>
      <c r="AL18" s="15">
        <v>2.4999571520812101</v>
      </c>
      <c r="AM18" s="15">
        <v>0.80001412460995003</v>
      </c>
      <c r="AN18" s="16">
        <v>1.38248709013013E-2</v>
      </c>
      <c r="AO18" s="15">
        <v>2.4999995791638701</v>
      </c>
      <c r="AP18" s="15">
        <v>0.80000013872228903</v>
      </c>
      <c r="AQ18" s="15">
        <v>1.37289306909168E-2</v>
      </c>
      <c r="AR18" s="14">
        <v>2.4999999957992101</v>
      </c>
      <c r="AS18" s="15">
        <v>0.80000000138472804</v>
      </c>
      <c r="AT18" s="16">
        <v>1.3728922953030499E-2</v>
      </c>
      <c r="AU18" s="15">
        <v>2.4999999999579998</v>
      </c>
      <c r="AV18" s="15">
        <v>0.80000000001384497</v>
      </c>
      <c r="AW18" s="15">
        <v>1.37289228757921E-2</v>
      </c>
      <c r="AX18" s="14">
        <v>2.5</v>
      </c>
      <c r="AY18" s="15">
        <v>0.8</v>
      </c>
      <c r="AZ18" s="16">
        <v>1.37289228750121E-2</v>
      </c>
    </row>
    <row r="19" spans="1:52" hidden="1" x14ac:dyDescent="0.25">
      <c r="A19" s="1">
        <v>0.55000000000000004</v>
      </c>
      <c r="B19" s="14">
        <v>2.0854764000000001</v>
      </c>
      <c r="C19" s="15">
        <v>0.99999939999999998</v>
      </c>
      <c r="D19" s="16">
        <v>5.8272943410065697E-2</v>
      </c>
      <c r="E19" s="15">
        <v>2.0854764000414501</v>
      </c>
      <c r="F19" s="15">
        <v>0.99999939997125797</v>
      </c>
      <c r="G19" s="15">
        <v>5.8272940024619302E-2</v>
      </c>
      <c r="H19" s="14">
        <v>2.0854764041460601</v>
      </c>
      <c r="I19" s="15">
        <v>0.99999939712535002</v>
      </c>
      <c r="J19" s="16">
        <v>5.8272605208934299E-2</v>
      </c>
      <c r="K19" s="15">
        <v>2.0854768153534802</v>
      </c>
      <c r="L19" s="15">
        <v>0.99999911201720104</v>
      </c>
      <c r="M19" s="15">
        <v>5.8242344812426197E-2</v>
      </c>
      <c r="N19" s="14">
        <v>2.0855186896959799</v>
      </c>
      <c r="O19" s="15">
        <v>0.99997007999167298</v>
      </c>
      <c r="P19" s="16">
        <v>5.7423261595648603E-2</v>
      </c>
      <c r="Q19" s="14">
        <v>2.0927169868995601</v>
      </c>
      <c r="R19" s="15">
        <v>0.99501721464618198</v>
      </c>
      <c r="S19" s="16">
        <v>4.8640241859118097E-2</v>
      </c>
      <c r="T19" s="14">
        <v>2.1098601411764699</v>
      </c>
      <c r="U19" s="15">
        <v>0.98351681448598705</v>
      </c>
      <c r="V19" s="16">
        <v>3.9309983465281598E-2</v>
      </c>
      <c r="W19" s="14">
        <v>2.2130221230769198</v>
      </c>
      <c r="X19" s="15">
        <v>0.922048691406961</v>
      </c>
      <c r="Y19" s="16">
        <v>2.4475977922854799E-2</v>
      </c>
      <c r="Z19" s="14">
        <v>2.2927382000000001</v>
      </c>
      <c r="AA19" s="15">
        <v>0.88206645632242597</v>
      </c>
      <c r="AB19" s="16">
        <v>1.9786820142204901E-2</v>
      </c>
      <c r="AC19" s="14">
        <v>2.3724542769230701</v>
      </c>
      <c r="AD19" s="15">
        <v>0.84724382839610302</v>
      </c>
      <c r="AE19" s="16">
        <v>1.6805219622262099E-2</v>
      </c>
      <c r="AF19" s="14">
        <v>2.4756162588235302</v>
      </c>
      <c r="AG19" s="15">
        <v>0.80833585360478699</v>
      </c>
      <c r="AH19" s="16">
        <v>1.42096828191745E-2</v>
      </c>
      <c r="AI19" s="14">
        <v>2.4949448341463398</v>
      </c>
      <c r="AJ19" s="15">
        <v>0.80170356658086495</v>
      </c>
      <c r="AK19" s="16">
        <v>1.3825302605470101E-2</v>
      </c>
      <c r="AL19" s="15">
        <v>2.4999577103040198</v>
      </c>
      <c r="AM19" s="15">
        <v>0.80001419900824799</v>
      </c>
      <c r="AN19" s="16">
        <v>1.3825302605470199E-2</v>
      </c>
      <c r="AO19" s="15">
        <v>2.4999995846465302</v>
      </c>
      <c r="AP19" s="15">
        <v>0.80000013945302895</v>
      </c>
      <c r="AQ19" s="15">
        <v>1.37289307261871E-2</v>
      </c>
      <c r="AR19" s="14">
        <v>2.4999999958539401</v>
      </c>
      <c r="AS19" s="15">
        <v>0.80000000139202199</v>
      </c>
      <c r="AT19" s="16">
        <v>1.37289229533826E-2</v>
      </c>
      <c r="AU19" s="15">
        <v>2.4999999999585398</v>
      </c>
      <c r="AV19" s="15">
        <v>0.80000000001391902</v>
      </c>
      <c r="AW19" s="15">
        <v>1.3728922875795699E-2</v>
      </c>
      <c r="AX19" s="14">
        <v>2.5</v>
      </c>
      <c r="AY19" s="15">
        <v>0.8</v>
      </c>
      <c r="AZ19" s="16">
        <v>1.37289228750121E-2</v>
      </c>
    </row>
    <row r="20" spans="1:52" hidden="1" x14ac:dyDescent="0.25">
      <c r="A20" s="1">
        <v>0.56000000000000005</v>
      </c>
      <c r="B20" s="14">
        <v>2.0944213999999999</v>
      </c>
      <c r="C20" s="15">
        <v>0.99999930000000004</v>
      </c>
      <c r="D20" s="16">
        <v>5.8256971935262199E-2</v>
      </c>
      <c r="E20" s="15">
        <v>2.0944214000405599</v>
      </c>
      <c r="F20" s="15">
        <v>0.99999929997150405</v>
      </c>
      <c r="G20" s="15">
        <v>5.8256968828485203E-2</v>
      </c>
      <c r="H20" s="14">
        <v>2.0944214040565998</v>
      </c>
      <c r="I20" s="15">
        <v>0.99999929714985303</v>
      </c>
      <c r="J20" s="16">
        <v>5.8256661504003E-2</v>
      </c>
      <c r="K20" s="15">
        <v>2.09442180639057</v>
      </c>
      <c r="L20" s="15">
        <v>0.99999901447196005</v>
      </c>
      <c r="M20" s="15">
        <v>5.8228505068455401E-2</v>
      </c>
      <c r="N20" s="14">
        <v>2.09446277712712</v>
      </c>
      <c r="O20" s="15">
        <v>0.99997022987892104</v>
      </c>
      <c r="P20" s="16">
        <v>5.7421076693417901E-2</v>
      </c>
      <c r="Q20" s="14">
        <v>2.1015057423580799</v>
      </c>
      <c r="R20" s="15">
        <v>0.99505853369668196</v>
      </c>
      <c r="S20" s="16">
        <v>4.8672649301055602E-2</v>
      </c>
      <c r="T20" s="14">
        <v>2.1182789647058802</v>
      </c>
      <c r="U20" s="15">
        <v>0.98364572439989695</v>
      </c>
      <c r="V20" s="16">
        <v>3.9366494337014502E-2</v>
      </c>
      <c r="W20" s="14">
        <v>2.2192148153846101</v>
      </c>
      <c r="X20" s="15">
        <v>0.92245543635421201</v>
      </c>
      <c r="Y20" s="16">
        <v>2.4530894510678899E-2</v>
      </c>
      <c r="Z20" s="14">
        <v>2.2972106999999999</v>
      </c>
      <c r="AA20" s="15">
        <v>0.88248096637927098</v>
      </c>
      <c r="AB20" s="16">
        <v>1.9825107380916002E-2</v>
      </c>
      <c r="AC20" s="14">
        <v>2.37520658461538</v>
      </c>
      <c r="AD20" s="15">
        <v>0.84755338102913103</v>
      </c>
      <c r="AE20" s="16">
        <v>1.6827254202214901E-2</v>
      </c>
      <c r="AF20" s="14">
        <v>2.4761424352941201</v>
      </c>
      <c r="AG20" s="15">
        <v>0.80840449943885395</v>
      </c>
      <c r="AH20" s="16">
        <v>1.42134889762064E-2</v>
      </c>
      <c r="AI20" s="14">
        <v>2.4950539195122001</v>
      </c>
      <c r="AJ20" s="15">
        <v>0.80171808508793696</v>
      </c>
      <c r="AK20" s="16">
        <v>1.38260762429401E-2</v>
      </c>
      <c r="AL20" s="15">
        <v>2.4999586228728798</v>
      </c>
      <c r="AM20" s="15">
        <v>0.80001432105799497</v>
      </c>
      <c r="AN20" s="16">
        <v>1.3826076242940201E-2</v>
      </c>
      <c r="AO20" s="15">
        <v>2.4999995936094299</v>
      </c>
      <c r="AP20" s="15">
        <v>0.80000014065180403</v>
      </c>
      <c r="AQ20" s="15">
        <v>1.37289307894233E-2</v>
      </c>
      <c r="AR20" s="14">
        <v>2.4999999959434001</v>
      </c>
      <c r="AS20" s="15">
        <v>0.80000000140398797</v>
      </c>
      <c r="AT20" s="16">
        <v>1.37289229540138E-2</v>
      </c>
      <c r="AU20" s="15">
        <v>2.49999999995944</v>
      </c>
      <c r="AV20" s="15">
        <v>0.80000000001403804</v>
      </c>
      <c r="AW20" s="15">
        <v>1.3728922875802E-2</v>
      </c>
      <c r="AX20" s="14">
        <v>2.5</v>
      </c>
      <c r="AY20" s="15">
        <v>0.8</v>
      </c>
      <c r="AZ20" s="16">
        <v>1.37289228750121E-2</v>
      </c>
    </row>
    <row r="21" spans="1:52" hidden="1" x14ac:dyDescent="0.25">
      <c r="A21" s="1">
        <v>0.56999999999999995</v>
      </c>
      <c r="B21" s="14">
        <v>2.0766106</v>
      </c>
      <c r="C21" s="15">
        <v>0.99999919999999998</v>
      </c>
      <c r="D21" s="16">
        <v>5.8241395345550999E-2</v>
      </c>
      <c r="E21" s="15">
        <v>2.0766106000423399</v>
      </c>
      <c r="F21" s="15">
        <v>0.99999919997101305</v>
      </c>
      <c r="G21" s="15">
        <v>5.8241392389953801E-2</v>
      </c>
      <c r="H21" s="14">
        <v>2.0766106042347401</v>
      </c>
      <c r="I21" s="15">
        <v>0.99999919710075402</v>
      </c>
      <c r="J21" s="16">
        <v>5.8241099989329498E-2</v>
      </c>
      <c r="K21" s="15">
        <v>2.0766110242370299</v>
      </c>
      <c r="L21" s="15">
        <v>0.999998909553241</v>
      </c>
      <c r="M21" s="15">
        <v>5.8214075611791698E-2</v>
      </c>
      <c r="N21" s="14">
        <v>2.07665379418486</v>
      </c>
      <c r="O21" s="15">
        <v>0.99996962916851795</v>
      </c>
      <c r="P21" s="16">
        <v>5.7406209536936002E-2</v>
      </c>
      <c r="Q21" s="14">
        <v>2.0840060480349298</v>
      </c>
      <c r="R21" s="15">
        <v>0.99497545823601996</v>
      </c>
      <c r="S21" s="16">
        <v>4.8593383408227303E-2</v>
      </c>
      <c r="T21" s="14">
        <v>2.1015158588235301</v>
      </c>
      <c r="U21" s="15">
        <v>0.98338730526060403</v>
      </c>
      <c r="V21" s="16">
        <v>3.9240161147807602E-2</v>
      </c>
      <c r="W21" s="14">
        <v>2.2068842615384598</v>
      </c>
      <c r="X21" s="15">
        <v>0.92164287683068302</v>
      </c>
      <c r="Y21" s="16">
        <v>2.44119717142787E-2</v>
      </c>
      <c r="Z21" s="14">
        <v>2.2883053000000002</v>
      </c>
      <c r="AA21" s="15">
        <v>0.88165436704793199</v>
      </c>
      <c r="AB21" s="16">
        <v>1.97421975526667E-2</v>
      </c>
      <c r="AC21" s="14">
        <v>2.3697263384615401</v>
      </c>
      <c r="AD21" s="15">
        <v>0.84693701826617296</v>
      </c>
      <c r="AE21" s="16">
        <v>1.6779381202716801E-2</v>
      </c>
      <c r="AF21" s="14">
        <v>2.4750947411764699</v>
      </c>
      <c r="AG21" s="15">
        <v>0.80826804481523196</v>
      </c>
      <c r="AH21" s="16">
        <v>1.42051638600845E-2</v>
      </c>
      <c r="AI21" s="14">
        <v>2.4948367146341499</v>
      </c>
      <c r="AJ21" s="15">
        <v>0.80168923331665598</v>
      </c>
      <c r="AK21" s="16">
        <v>1.3824381566868899E-2</v>
      </c>
      <c r="AL21" s="15">
        <v>2.49995680581514</v>
      </c>
      <c r="AM21" s="15">
        <v>0.80001407853330797</v>
      </c>
      <c r="AN21" s="16">
        <v>1.3824381566869E-2</v>
      </c>
      <c r="AO21" s="15">
        <v>2.4999995757629798</v>
      </c>
      <c r="AP21" s="15">
        <v>0.80000013826972405</v>
      </c>
      <c r="AQ21" s="15">
        <v>1.37289306508473E-2</v>
      </c>
      <c r="AR21" s="14">
        <v>2.4999999957652599</v>
      </c>
      <c r="AS21" s="15">
        <v>0.80000000138020999</v>
      </c>
      <c r="AT21" s="16">
        <v>1.37289229526305E-2</v>
      </c>
      <c r="AU21" s="15">
        <v>2.4999999999576601</v>
      </c>
      <c r="AV21" s="15">
        <v>0.80000000001380001</v>
      </c>
      <c r="AW21" s="15">
        <v>1.3728922875788099E-2</v>
      </c>
      <c r="AX21" s="14">
        <v>2.5</v>
      </c>
      <c r="AY21" s="15">
        <v>0.8</v>
      </c>
      <c r="AZ21" s="16">
        <v>1.37289228750121E-2</v>
      </c>
    </row>
    <row r="22" spans="1:52" hidden="1" x14ac:dyDescent="0.25">
      <c r="A22" s="1">
        <v>0.57999999999999996</v>
      </c>
      <c r="B22" s="14">
        <v>2.0490065</v>
      </c>
      <c r="C22" s="15">
        <v>0.99999890000000002</v>
      </c>
      <c r="D22" s="16">
        <v>5.82756896707253E-2</v>
      </c>
      <c r="E22" s="15">
        <v>2.0490065000450999</v>
      </c>
      <c r="F22" s="15">
        <v>0.99999889997022695</v>
      </c>
      <c r="G22" s="15">
        <v>5.8275687083226502E-2</v>
      </c>
      <c r="H22" s="14">
        <v>2.0490065045108299</v>
      </c>
      <c r="I22" s="15">
        <v>0.99999889702211697</v>
      </c>
      <c r="J22" s="16">
        <v>5.8275431040734502E-2</v>
      </c>
      <c r="K22" s="15">
        <v>2.04900695189639</v>
      </c>
      <c r="L22" s="15">
        <v>0.99999860167522103</v>
      </c>
      <c r="M22" s="15">
        <v>5.8251321841931901E-2</v>
      </c>
      <c r="N22" s="14">
        <v>2.0490525103550299</v>
      </c>
      <c r="O22" s="15">
        <v>0.99996852721583795</v>
      </c>
      <c r="P22" s="16">
        <v>5.7450871557209203E-2</v>
      </c>
      <c r="Q22" s="14">
        <v>2.05688411572052</v>
      </c>
      <c r="R22" s="15">
        <v>0.99484240848231298</v>
      </c>
      <c r="S22" s="16">
        <v>4.85373479327793E-2</v>
      </c>
      <c r="T22" s="14">
        <v>2.0755355294117601</v>
      </c>
      <c r="U22" s="15">
        <v>0.98297478271664496</v>
      </c>
      <c r="V22" s="16">
        <v>3.9106731869010203E-2</v>
      </c>
      <c r="W22" s="14">
        <v>2.18777373076923</v>
      </c>
      <c r="X22" s="15">
        <v>0.92036355858361996</v>
      </c>
      <c r="Y22" s="16">
        <v>2.4272949752341001E-2</v>
      </c>
      <c r="Z22" s="14">
        <v>2.27450325</v>
      </c>
      <c r="AA22" s="15">
        <v>0.88036433215665599</v>
      </c>
      <c r="AB22" s="16">
        <v>1.9646258353745501E-2</v>
      </c>
      <c r="AC22" s="14">
        <v>2.36123276923077</v>
      </c>
      <c r="AD22" s="15">
        <v>0.84598237974695101</v>
      </c>
      <c r="AE22" s="16">
        <v>1.6725086914943399E-2</v>
      </c>
      <c r="AF22" s="14">
        <v>2.4734709705882398</v>
      </c>
      <c r="AG22" s="15">
        <v>0.808058479654444</v>
      </c>
      <c r="AH22" s="16">
        <v>1.4196026027997201E-2</v>
      </c>
      <c r="AI22" s="14">
        <v>2.4945000792682999</v>
      </c>
      <c r="AJ22" s="15">
        <v>0.801644986767859</v>
      </c>
      <c r="AK22" s="16">
        <v>1.3822533974602501E-2</v>
      </c>
      <c r="AL22" s="15">
        <v>2.4999539896449701</v>
      </c>
      <c r="AM22" s="15">
        <v>0.80001370673788297</v>
      </c>
      <c r="AN22" s="16">
        <v>1.38225339746026E-2</v>
      </c>
      <c r="AO22" s="15">
        <v>2.4999995481036099</v>
      </c>
      <c r="AP22" s="15">
        <v>0.80000013461795605</v>
      </c>
      <c r="AQ22" s="15">
        <v>1.37289305000381E-2</v>
      </c>
      <c r="AR22" s="14">
        <v>2.4999999954891599</v>
      </c>
      <c r="AS22" s="15">
        <v>0.80000000134375804</v>
      </c>
      <c r="AT22" s="16">
        <v>1.37289229511251E-2</v>
      </c>
      <c r="AU22" s="15">
        <v>2.4999999999549001</v>
      </c>
      <c r="AV22" s="15">
        <v>0.80000000001343596</v>
      </c>
      <c r="AW22" s="15">
        <v>1.3728922875773099E-2</v>
      </c>
      <c r="AX22" s="14">
        <v>2.5</v>
      </c>
      <c r="AY22" s="15">
        <v>0.8</v>
      </c>
      <c r="AZ22" s="16">
        <v>1.37289228750121E-2</v>
      </c>
    </row>
    <row r="23" spans="1:52" hidden="1" x14ac:dyDescent="0.25">
      <c r="A23" s="1">
        <v>0.59</v>
      </c>
      <c r="B23" s="14">
        <v>2.0770197000000001</v>
      </c>
      <c r="C23" s="15">
        <v>0.99999899999999997</v>
      </c>
      <c r="D23" s="16">
        <v>5.8246553911794202E-2</v>
      </c>
      <c r="E23" s="15">
        <v>2.0770197000423001</v>
      </c>
      <c r="F23" s="15">
        <v>0.99999899997102504</v>
      </c>
      <c r="G23" s="15">
        <v>5.8246551270198101E-2</v>
      </c>
      <c r="H23" s="14">
        <v>2.0770197042306502</v>
      </c>
      <c r="I23" s="15">
        <v>0.99999899710189999</v>
      </c>
      <c r="J23" s="16">
        <v>5.8246289892822697E-2</v>
      </c>
      <c r="K23" s="15">
        <v>2.07702012382711</v>
      </c>
      <c r="L23" s="15">
        <v>0.99999870966793503</v>
      </c>
      <c r="M23" s="15">
        <v>5.8221775684443602E-2</v>
      </c>
      <c r="N23" s="14">
        <v>2.07706285244848</v>
      </c>
      <c r="O23" s="15">
        <v>0.99996944084404205</v>
      </c>
      <c r="P23" s="16">
        <v>5.7427557247910301E-2</v>
      </c>
      <c r="Q23" s="14">
        <v>2.0844080021834102</v>
      </c>
      <c r="R23" s="15">
        <v>0.99497719237846804</v>
      </c>
      <c r="S23" s="16">
        <v>4.8618913403329203E-2</v>
      </c>
      <c r="T23" s="14">
        <v>2.1019008941176498</v>
      </c>
      <c r="U23" s="15">
        <v>0.98339312185587702</v>
      </c>
      <c r="V23" s="16">
        <v>3.9265626388545E-2</v>
      </c>
      <c r="W23" s="14">
        <v>2.2071674846153799</v>
      </c>
      <c r="X23" s="15">
        <v>0.92166152998003903</v>
      </c>
      <c r="Y23" s="16">
        <v>2.44307357381639E-2</v>
      </c>
      <c r="Z23" s="14">
        <v>2.2885098500000001</v>
      </c>
      <c r="AA23" s="15">
        <v>0.88167332146560595</v>
      </c>
      <c r="AB23" s="16">
        <v>1.97554252085195E-2</v>
      </c>
      <c r="AC23" s="14">
        <v>2.36985221538461</v>
      </c>
      <c r="AD23" s="15">
        <v>0.84695112475985501</v>
      </c>
      <c r="AE23" s="16">
        <v>1.67873256507294E-2</v>
      </c>
      <c r="AF23" s="14">
        <v>2.4751188058823499</v>
      </c>
      <c r="AG23" s="15">
        <v>0.80827115979845099</v>
      </c>
      <c r="AH23" s="16">
        <v>1.42066412722143E-2</v>
      </c>
      <c r="AI23" s="14">
        <v>2.49484170365854</v>
      </c>
      <c r="AJ23" s="15">
        <v>0.80168989163849702</v>
      </c>
      <c r="AK23" s="16">
        <v>1.3824686457383399E-2</v>
      </c>
      <c r="AL23" s="15">
        <v>2.4999568475515201</v>
      </c>
      <c r="AM23" s="15">
        <v>0.80001408406642704</v>
      </c>
      <c r="AN23" s="16">
        <v>1.38246864573835E-2</v>
      </c>
      <c r="AO23" s="15">
        <v>2.4999995761728999</v>
      </c>
      <c r="AP23" s="15">
        <v>0.80000013832407002</v>
      </c>
      <c r="AQ23" s="15">
        <v>1.3728930675869101E-2</v>
      </c>
      <c r="AR23" s="14">
        <v>2.4999999957693499</v>
      </c>
      <c r="AS23" s="15">
        <v>0.800000001380752</v>
      </c>
      <c r="AT23" s="16">
        <v>1.37289229528803E-2</v>
      </c>
      <c r="AU23" s="15">
        <v>2.4999999999577001</v>
      </c>
      <c r="AV23" s="15">
        <v>0.800000000013806</v>
      </c>
      <c r="AW23" s="15">
        <v>1.3728922875790601E-2</v>
      </c>
      <c r="AX23" s="14">
        <v>2.5</v>
      </c>
      <c r="AY23" s="15">
        <v>0.8</v>
      </c>
      <c r="AZ23" s="16">
        <v>1.37289228750121E-2</v>
      </c>
    </row>
    <row r="24" spans="1:52" hidden="1" x14ac:dyDescent="0.25">
      <c r="A24" s="1">
        <v>0.6</v>
      </c>
      <c r="B24" s="14">
        <v>2.1451096999999999</v>
      </c>
      <c r="C24" s="15">
        <v>0.99999859999999996</v>
      </c>
      <c r="D24" s="16">
        <v>5.81602438449026E-2</v>
      </c>
      <c r="E24" s="15">
        <v>2.1451097000354902</v>
      </c>
      <c r="F24" s="15">
        <v>0.99999859997283502</v>
      </c>
      <c r="G24" s="15">
        <v>5.8160241753251497E-2</v>
      </c>
      <c r="H24" s="14">
        <v>2.1451097035496098</v>
      </c>
      <c r="I24" s="15">
        <v>0.99999859728296703</v>
      </c>
      <c r="J24" s="16">
        <v>5.8160034736509297E-2</v>
      </c>
      <c r="K24" s="15">
        <v>2.14511005560079</v>
      </c>
      <c r="L24" s="15">
        <v>0.99999832780734998</v>
      </c>
      <c r="M24" s="15">
        <v>5.8140219359850698E-2</v>
      </c>
      <c r="N24" s="14">
        <v>2.14514590590696</v>
      </c>
      <c r="O24" s="15">
        <v>0.99997088739264395</v>
      </c>
      <c r="P24" s="16">
        <v>5.7398414103950898E-2</v>
      </c>
      <c r="Q24" s="14">
        <v>2.1513086572052398</v>
      </c>
      <c r="R24" s="15">
        <v>0.99528314888963598</v>
      </c>
      <c r="S24" s="16">
        <v>4.8843800534888501E-2</v>
      </c>
      <c r="T24" s="14">
        <v>2.1659856</v>
      </c>
      <c r="U24" s="15">
        <v>0.984349047636777</v>
      </c>
      <c r="V24" s="16">
        <v>3.9673010687045603E-2</v>
      </c>
      <c r="W24" s="14">
        <v>2.2543067153846201</v>
      </c>
      <c r="X24" s="15">
        <v>0.92471318416827597</v>
      </c>
      <c r="Y24" s="16">
        <v>2.4835065993868099E-2</v>
      </c>
      <c r="Z24" s="14">
        <v>2.3225548499999999</v>
      </c>
      <c r="AA24" s="15">
        <v>0.88480791171217499</v>
      </c>
      <c r="AB24" s="16">
        <v>2.00386318617004E-2</v>
      </c>
      <c r="AC24" s="14">
        <v>2.3908029846153802</v>
      </c>
      <c r="AD24" s="15">
        <v>0.84930844934825001</v>
      </c>
      <c r="AE24" s="16">
        <v>1.6950673634062399E-2</v>
      </c>
      <c r="AF24" s="14">
        <v>2.4791240999999999</v>
      </c>
      <c r="AG24" s="15">
        <v>0.80879808340611103</v>
      </c>
      <c r="AH24" s="16">
        <v>1.42348727985808E-2</v>
      </c>
      <c r="AI24" s="14">
        <v>2.4956720695121999</v>
      </c>
      <c r="AJ24" s="15">
        <v>0.80180148769416204</v>
      </c>
      <c r="AK24" s="16">
        <v>1.3830423976085899E-2</v>
      </c>
      <c r="AL24" s="15">
        <v>2.4999637940930399</v>
      </c>
      <c r="AM24" s="15">
        <v>0.80001502252515999</v>
      </c>
      <c r="AN24" s="16">
        <v>1.3830423976086E-2</v>
      </c>
      <c r="AO24" s="15">
        <v>2.4999996443992099</v>
      </c>
      <c r="AP24" s="15">
        <v>0.80000014754165605</v>
      </c>
      <c r="AQ24" s="15">
        <v>1.37289311448238E-2</v>
      </c>
      <c r="AR24" s="14">
        <v>2.4999999964503901</v>
      </c>
      <c r="AS24" s="15">
        <v>0.80000000147276296</v>
      </c>
      <c r="AT24" s="16">
        <v>1.3728922957561399E-2</v>
      </c>
      <c r="AU24" s="15">
        <v>2.4999999999645102</v>
      </c>
      <c r="AV24" s="15">
        <v>0.80000000001472604</v>
      </c>
      <c r="AW24" s="15">
        <v>1.3728922875837501E-2</v>
      </c>
      <c r="AX24" s="14">
        <v>2.5</v>
      </c>
      <c r="AY24" s="15">
        <v>0.8</v>
      </c>
      <c r="AZ24" s="16">
        <v>1.37289228750121E-2</v>
      </c>
    </row>
    <row r="25" spans="1:52" hidden="1" x14ac:dyDescent="0.25">
      <c r="A25" s="1">
        <v>0.61</v>
      </c>
      <c r="B25" s="14">
        <v>2.1453316</v>
      </c>
      <c r="C25" s="15">
        <v>0.99999859999999996</v>
      </c>
      <c r="D25" s="16">
        <v>5.81448782225477E-2</v>
      </c>
      <c r="E25" s="15">
        <v>2.1453316000354699</v>
      </c>
      <c r="F25" s="15">
        <v>0.99999859997284002</v>
      </c>
      <c r="G25" s="15">
        <v>5.8144876131112001E-2</v>
      </c>
      <c r="H25" s="14">
        <v>2.1453316035473899</v>
      </c>
      <c r="I25" s="15">
        <v>0.99999859728353002</v>
      </c>
      <c r="J25" s="16">
        <v>5.8144669157486201E-2</v>
      </c>
      <c r="K25" s="15">
        <v>2.1453319553784498</v>
      </c>
      <c r="L25" s="15">
        <v>0.99999832786365594</v>
      </c>
      <c r="M25" s="15">
        <v>5.8124857719794497E-2</v>
      </c>
      <c r="N25" s="14">
        <v>2.1453677832687199</v>
      </c>
      <c r="O25" s="15">
        <v>0.99997089312440002</v>
      </c>
      <c r="P25" s="16">
        <v>5.7383145554369103E-2</v>
      </c>
      <c r="Q25" s="14">
        <v>2.1515266812227098</v>
      </c>
      <c r="R25" s="15">
        <v>0.99528410132077305</v>
      </c>
      <c r="S25" s="16">
        <v>4.8829519642834503E-2</v>
      </c>
      <c r="T25" s="14">
        <v>2.1661944470588201</v>
      </c>
      <c r="U25" s="15">
        <v>0.98435203159885198</v>
      </c>
      <c r="V25" s="16">
        <v>3.9660085213595202E-2</v>
      </c>
      <c r="W25" s="14">
        <v>2.25446033846154</v>
      </c>
      <c r="X25" s="15">
        <v>0.9247228959853</v>
      </c>
      <c r="Y25" s="16">
        <v>2.48261045133128E-2</v>
      </c>
      <c r="Z25" s="14">
        <v>2.3226657999999998</v>
      </c>
      <c r="AA25" s="15">
        <v>0.88481801700585605</v>
      </c>
      <c r="AB25" s="16">
        <v>2.0032204288225799E-2</v>
      </c>
      <c r="AC25" s="14">
        <v>2.39087126153846</v>
      </c>
      <c r="AD25" s="15">
        <v>0.849316135648709</v>
      </c>
      <c r="AE25" s="16">
        <v>1.6946706473538499E-2</v>
      </c>
      <c r="AF25" s="14">
        <v>2.4791371529411799</v>
      </c>
      <c r="AG25" s="15">
        <v>0.80879982363542902</v>
      </c>
      <c r="AH25" s="16">
        <v>1.4234105060187401E-2</v>
      </c>
      <c r="AI25" s="14">
        <v>2.4956747756097601</v>
      </c>
      <c r="AJ25" s="15">
        <v>0.80180185706372897</v>
      </c>
      <c r="AK25" s="16">
        <v>1.38302643191769E-2</v>
      </c>
      <c r="AL25" s="15">
        <v>2.4999638167312801</v>
      </c>
      <c r="AM25" s="15">
        <v>0.80001502563308602</v>
      </c>
      <c r="AN25" s="16">
        <v>1.3830264319176999E-2</v>
      </c>
      <c r="AO25" s="15">
        <v>2.49999964462156</v>
      </c>
      <c r="AP25" s="15">
        <v>0.80000014757218196</v>
      </c>
      <c r="AQ25" s="15">
        <v>1.37289311316947E-2</v>
      </c>
      <c r="AR25" s="14">
        <v>2.4999999964526101</v>
      </c>
      <c r="AS25" s="15">
        <v>0.80000000147306805</v>
      </c>
      <c r="AT25" s="16">
        <v>1.3728922957430299E-2</v>
      </c>
      <c r="AU25" s="15">
        <v>2.4999999999645302</v>
      </c>
      <c r="AV25" s="15">
        <v>0.80000000001472904</v>
      </c>
      <c r="AW25" s="15">
        <v>1.3728922875836099E-2</v>
      </c>
      <c r="AX25" s="14">
        <v>2.5</v>
      </c>
      <c r="AY25" s="15">
        <v>0.8</v>
      </c>
      <c r="AZ25" s="16">
        <v>1.37289228750121E-2</v>
      </c>
    </row>
    <row r="26" spans="1:52" hidden="1" x14ac:dyDescent="0.25">
      <c r="A26" s="1">
        <v>0.62</v>
      </c>
      <c r="B26" s="14">
        <v>2.0678619999999999</v>
      </c>
      <c r="C26" s="15">
        <v>0.99999819999999995</v>
      </c>
      <c r="D26" s="16">
        <v>5.8145606807619099E-2</v>
      </c>
      <c r="E26" s="15">
        <v>2.0678620000432102</v>
      </c>
      <c r="F26" s="15">
        <v>0.999998199970768</v>
      </c>
      <c r="G26" s="15">
        <v>5.8145604823733502E-2</v>
      </c>
      <c r="H26" s="14">
        <v>2.0678620043222402</v>
      </c>
      <c r="I26" s="15">
        <v>0.99999819707618498</v>
      </c>
      <c r="J26" s="16">
        <v>5.8145408452574703E-2</v>
      </c>
      <c r="K26" s="15">
        <v>2.0678624330031399</v>
      </c>
      <c r="L26" s="15">
        <v>0.99999790709189595</v>
      </c>
      <c r="M26" s="15">
        <v>5.8126479992148997E-2</v>
      </c>
      <c r="N26" s="14">
        <v>2.067906086717</v>
      </c>
      <c r="O26" s="15">
        <v>0.99996837861233201</v>
      </c>
      <c r="P26" s="16">
        <v>5.7371781275730803E-2</v>
      </c>
      <c r="Q26" s="14">
        <v>2.07541026200873</v>
      </c>
      <c r="R26" s="15">
        <v>0.99493296414653798</v>
      </c>
      <c r="S26" s="16">
        <v>4.8541231037586903E-2</v>
      </c>
      <c r="T26" s="14">
        <v>2.0932818823529402</v>
      </c>
      <c r="U26" s="15">
        <v>0.98325732079807004</v>
      </c>
      <c r="V26" s="16">
        <v>3.9166175089023501E-2</v>
      </c>
      <c r="W26" s="14">
        <v>2.2008275384615401</v>
      </c>
      <c r="X26" s="15">
        <v>0.921239500892296</v>
      </c>
      <c r="Y26" s="16">
        <v>2.4345575111853101E-2</v>
      </c>
      <c r="Z26" s="14">
        <v>2.2839309999999999</v>
      </c>
      <c r="AA26" s="15">
        <v>0.88124630694112505</v>
      </c>
      <c r="AB26" s="16">
        <v>1.96959998233018E-2</v>
      </c>
      <c r="AC26" s="14">
        <v>2.3670344615384602</v>
      </c>
      <c r="AD26" s="15">
        <v>0.84663415601033198</v>
      </c>
      <c r="AE26" s="16">
        <v>1.6752627150018198E-2</v>
      </c>
      <c r="AF26" s="14">
        <v>2.4745801176470601</v>
      </c>
      <c r="AG26" s="15">
        <v>0.80820133603689503</v>
      </c>
      <c r="AH26" s="16">
        <v>1.4200476859334401E-2</v>
      </c>
      <c r="AI26" s="14">
        <v>2.4947300243902499</v>
      </c>
      <c r="AJ26" s="15">
        <v>0.80167514066690004</v>
      </c>
      <c r="AK26" s="16">
        <v>1.38234258509009E-2</v>
      </c>
      <c r="AL26" s="15">
        <v>2.4999559132829998</v>
      </c>
      <c r="AM26" s="15">
        <v>0.8000139600981</v>
      </c>
      <c r="AN26" s="16">
        <v>1.3823425850900999E-2</v>
      </c>
      <c r="AO26" s="15">
        <v>2.49999956699686</v>
      </c>
      <c r="AP26" s="15">
        <v>0.80000013710645401</v>
      </c>
      <c r="AQ26" s="15">
        <v>1.37289305726612E-2</v>
      </c>
      <c r="AR26" s="14">
        <v>2.4999999956777601</v>
      </c>
      <c r="AS26" s="15">
        <v>0.80000000136859795</v>
      </c>
      <c r="AT26" s="16">
        <v>1.37289229518501E-2</v>
      </c>
      <c r="AU26" s="15">
        <v>2.4999999999567799</v>
      </c>
      <c r="AV26" s="15">
        <v>0.80000000001368399</v>
      </c>
      <c r="AW26" s="15">
        <v>1.3728922875780401E-2</v>
      </c>
      <c r="AX26" s="14">
        <v>2.5</v>
      </c>
      <c r="AY26" s="15">
        <v>0.8</v>
      </c>
      <c r="AZ26" s="16">
        <v>1.37289228750121E-2</v>
      </c>
    </row>
    <row r="27" spans="1:52" hidden="1" x14ac:dyDescent="0.25">
      <c r="A27" s="1">
        <v>0.63</v>
      </c>
      <c r="B27" s="14">
        <v>2.0130701000000002</v>
      </c>
      <c r="C27" s="15">
        <v>0.99999760000000004</v>
      </c>
      <c r="D27" s="16">
        <v>5.8200289635081101E-2</v>
      </c>
      <c r="E27" s="15">
        <v>2.0130701000486901</v>
      </c>
      <c r="F27" s="15">
        <v>0.99999759996915405</v>
      </c>
      <c r="G27" s="15">
        <v>5.8200287823434699E-2</v>
      </c>
      <c r="H27" s="14">
        <v>2.0130701048702702</v>
      </c>
      <c r="I27" s="15">
        <v>0.999997596914866</v>
      </c>
      <c r="J27" s="16">
        <v>5.8200108494381203E-2</v>
      </c>
      <c r="K27" s="15">
        <v>2.0130705879047301</v>
      </c>
      <c r="L27" s="15">
        <v>0.99999729093106504</v>
      </c>
      <c r="M27" s="15">
        <v>5.8182689680864097E-2</v>
      </c>
      <c r="N27" s="14">
        <v>2.0131197765864099</v>
      </c>
      <c r="O27" s="15">
        <v>0.999966133511487</v>
      </c>
      <c r="P27" s="16">
        <v>5.7429057098305897E-2</v>
      </c>
      <c r="Q27" s="14">
        <v>2.02157542576419</v>
      </c>
      <c r="R27" s="15">
        <v>0.99466035421184495</v>
      </c>
      <c r="S27" s="16">
        <v>4.83944829048156E-2</v>
      </c>
      <c r="T27" s="14">
        <v>2.0417130352941202</v>
      </c>
      <c r="U27" s="15">
        <v>0.98241427293119898</v>
      </c>
      <c r="V27" s="16">
        <v>3.8866081533845798E-2</v>
      </c>
      <c r="W27" s="14">
        <v>2.16289468461538</v>
      </c>
      <c r="X27" s="15">
        <v>0.91866081195695404</v>
      </c>
      <c r="Y27" s="16">
        <v>2.4047111292181501E-2</v>
      </c>
      <c r="Z27" s="14">
        <v>2.2565350500000001</v>
      </c>
      <c r="AA27" s="15">
        <v>0.87866870725438295</v>
      </c>
      <c r="AB27" s="16">
        <v>1.9490948246511899E-2</v>
      </c>
      <c r="AC27" s="14">
        <v>2.3501754153846099</v>
      </c>
      <c r="AD27" s="15">
        <v>0.84474097166703299</v>
      </c>
      <c r="AE27" s="16">
        <v>1.6636532641150802E-2</v>
      </c>
      <c r="AF27" s="14">
        <v>2.47135706470588</v>
      </c>
      <c r="AG27" s="15">
        <v>0.80778915354764502</v>
      </c>
      <c r="AH27" s="16">
        <v>1.4180843571494E-2</v>
      </c>
      <c r="AI27" s="14">
        <v>2.4940618304878099</v>
      </c>
      <c r="AJ27" s="15">
        <v>0.80158823559963299</v>
      </c>
      <c r="AK27" s="16">
        <v>1.38194508455633E-2</v>
      </c>
      <c r="AL27" s="15">
        <v>2.4999503234135898</v>
      </c>
      <c r="AM27" s="15">
        <v>0.80001323010966596</v>
      </c>
      <c r="AN27" s="16">
        <v>1.3819450845563399E-2</v>
      </c>
      <c r="AO27" s="15">
        <v>2.49999951209527</v>
      </c>
      <c r="AP27" s="15">
        <v>0.80000012993654201</v>
      </c>
      <c r="AQ27" s="15">
        <v>1.37289302480821E-2</v>
      </c>
      <c r="AR27" s="14">
        <v>2.49999999512973</v>
      </c>
      <c r="AS27" s="15">
        <v>0.80000000129702797</v>
      </c>
      <c r="AT27" s="16">
        <v>1.3728922948610099E-2</v>
      </c>
      <c r="AU27" s="15">
        <v>2.4999999999512998</v>
      </c>
      <c r="AV27" s="15">
        <v>0.800000000012968</v>
      </c>
      <c r="AW27" s="15">
        <v>1.3728922875747901E-2</v>
      </c>
      <c r="AX27" s="14">
        <v>2.5</v>
      </c>
      <c r="AY27" s="15">
        <v>0.8</v>
      </c>
      <c r="AZ27" s="16">
        <v>1.37289228750121E-2</v>
      </c>
    </row>
    <row r="28" spans="1:52" hidden="1" x14ac:dyDescent="0.25">
      <c r="A28" s="1">
        <v>0.64</v>
      </c>
      <c r="B28" s="14">
        <v>2.0478844999999999</v>
      </c>
      <c r="C28" s="15">
        <v>0.99999760000000004</v>
      </c>
      <c r="D28" s="16">
        <v>5.8205949861006197E-2</v>
      </c>
      <c r="E28" s="15">
        <v>2.0478845000452099</v>
      </c>
      <c r="F28" s="15">
        <v>0.999997599970193</v>
      </c>
      <c r="G28" s="15">
        <v>5.8205948110431401E-2</v>
      </c>
      <c r="H28" s="14">
        <v>2.0478845045220599</v>
      </c>
      <c r="I28" s="15">
        <v>0.99999759701887303</v>
      </c>
      <c r="J28" s="16">
        <v>5.8205774825012803E-2</v>
      </c>
      <c r="K28" s="15">
        <v>2.04788495302064</v>
      </c>
      <c r="L28" s="15">
        <v>0.99999730135017895</v>
      </c>
      <c r="M28" s="15">
        <v>5.8188926241148603E-2</v>
      </c>
      <c r="N28" s="14">
        <v>2.0479306248214701</v>
      </c>
      <c r="O28" s="15">
        <v>0.99996719412798996</v>
      </c>
      <c r="P28" s="16">
        <v>5.7451182741389203E-2</v>
      </c>
      <c r="Q28" s="14">
        <v>2.0557817139738002</v>
      </c>
      <c r="R28" s="15">
        <v>0.99483563606009195</v>
      </c>
      <c r="S28" s="16">
        <v>4.8552023565569001E-2</v>
      </c>
      <c r="T28" s="14">
        <v>2.0744795294117702</v>
      </c>
      <c r="U28" s="15">
        <v>0.98295652385655197</v>
      </c>
      <c r="V28" s="16">
        <v>3.9118214921501498E-2</v>
      </c>
      <c r="W28" s="14">
        <v>2.1869969615384601</v>
      </c>
      <c r="X28" s="15">
        <v>0.92031026920640202</v>
      </c>
      <c r="Y28" s="16">
        <v>2.4279464531176201E-2</v>
      </c>
      <c r="Z28" s="14">
        <v>2.2739422500000002</v>
      </c>
      <c r="AA28" s="15">
        <v>0.880311154582053</v>
      </c>
      <c r="AB28" s="16">
        <v>1.9650929478901499E-2</v>
      </c>
      <c r="AC28" s="14">
        <v>2.3608875384615402</v>
      </c>
      <c r="AD28" s="15">
        <v>0.84594330171292098</v>
      </c>
      <c r="AE28" s="16">
        <v>1.6728038381081702E-2</v>
      </c>
      <c r="AF28" s="14">
        <v>2.4734049705882399</v>
      </c>
      <c r="AG28" s="15">
        <v>0.80804995950743896</v>
      </c>
      <c r="AH28" s="16">
        <v>1.4196617002449501E-2</v>
      </c>
      <c r="AI28" s="14">
        <v>2.4944863963414701</v>
      </c>
      <c r="AJ28" s="15">
        <v>0.80164318984589</v>
      </c>
      <c r="AK28" s="16">
        <v>1.3822657592636499E-2</v>
      </c>
      <c r="AL28" s="15">
        <v>2.4999538751785302</v>
      </c>
      <c r="AM28" s="15">
        <v>0.80001369164288505</v>
      </c>
      <c r="AN28" s="16">
        <v>1.38226575926366E-2</v>
      </c>
      <c r="AO28" s="15">
        <v>2.4999995469793701</v>
      </c>
      <c r="AP28" s="15">
        <v>0.80000013446969298</v>
      </c>
      <c r="AQ28" s="15">
        <v>1.37289305102188E-2</v>
      </c>
      <c r="AR28" s="14">
        <v>2.4999999954779399</v>
      </c>
      <c r="AS28" s="15">
        <v>0.800000001342279</v>
      </c>
      <c r="AT28" s="16">
        <v>1.37289229512268E-2</v>
      </c>
      <c r="AU28" s="15">
        <v>2.4999999999547899</v>
      </c>
      <c r="AV28" s="15">
        <v>0.80000000001342098</v>
      </c>
      <c r="AW28" s="15">
        <v>1.37289228757741E-2</v>
      </c>
      <c r="AX28" s="14">
        <v>2.5</v>
      </c>
      <c r="AY28" s="15">
        <v>0.8</v>
      </c>
      <c r="AZ28" s="16">
        <v>1.37289228750121E-2</v>
      </c>
    </row>
    <row r="29" spans="1:52" hidden="1" x14ac:dyDescent="0.25">
      <c r="A29" s="1">
        <v>0.65</v>
      </c>
      <c r="B29" s="14">
        <v>2.1078855999999999</v>
      </c>
      <c r="C29" s="15">
        <v>0.99999729999999998</v>
      </c>
      <c r="D29" s="16">
        <v>5.8112168274580003E-2</v>
      </c>
      <c r="E29" s="15">
        <v>2.1078856000392099</v>
      </c>
      <c r="F29" s="15">
        <v>0.99999729997186804</v>
      </c>
      <c r="G29" s="15">
        <v>5.8112166717273497E-2</v>
      </c>
      <c r="H29" s="14">
        <v>2.1078856039219298</v>
      </c>
      <c r="I29" s="15">
        <v>0.99999729718617503</v>
      </c>
      <c r="J29" s="16">
        <v>5.8112012555487001E-2</v>
      </c>
      <c r="K29" s="15">
        <v>2.1078859928994098</v>
      </c>
      <c r="L29" s="15">
        <v>0.99999701811076802</v>
      </c>
      <c r="M29" s="15">
        <v>5.8096953820455502E-2</v>
      </c>
      <c r="N29" s="14">
        <v>2.1079256035094902</v>
      </c>
      <c r="O29" s="15">
        <v>0.99996860029974299</v>
      </c>
      <c r="P29" s="16">
        <v>5.7396763972733002E-2</v>
      </c>
      <c r="Q29" s="14">
        <v>2.1147347598253301</v>
      </c>
      <c r="R29" s="15">
        <v>0.99511796458377499</v>
      </c>
      <c r="S29" s="16">
        <v>4.8727561000285503E-2</v>
      </c>
      <c r="T29" s="14">
        <v>2.1309511529411802</v>
      </c>
      <c r="U29" s="15">
        <v>0.98383530798880303</v>
      </c>
      <c r="V29" s="16">
        <v>3.9458560096708499E-2</v>
      </c>
      <c r="W29" s="14">
        <v>2.2285361846153799</v>
      </c>
      <c r="X29" s="15">
        <v>0.92306181004766397</v>
      </c>
      <c r="Y29" s="16">
        <v>2.4619264473833499E-2</v>
      </c>
      <c r="Z29" s="14">
        <v>2.3039428000000002</v>
      </c>
      <c r="AA29" s="15">
        <v>0.88310195867368002</v>
      </c>
      <c r="AB29" s="16">
        <v>1.9886992389171101E-2</v>
      </c>
      <c r="AC29" s="14">
        <v>2.3793494153846102</v>
      </c>
      <c r="AD29" s="15">
        <v>0.848019000770874</v>
      </c>
      <c r="AE29" s="16">
        <v>1.68630856169723E-2</v>
      </c>
      <c r="AF29" s="14">
        <v>2.4769344470588202</v>
      </c>
      <c r="AG29" s="15">
        <v>0.80850820828569303</v>
      </c>
      <c r="AH29" s="16">
        <v>1.42197333133846E-2</v>
      </c>
      <c r="AI29" s="14">
        <v>2.4952181170731702</v>
      </c>
      <c r="AJ29" s="15">
        <v>0.80174003565307805</v>
      </c>
      <c r="AK29" s="16">
        <v>1.38273476850925E-2</v>
      </c>
      <c r="AL29" s="15">
        <v>2.4999599964905102</v>
      </c>
      <c r="AM29" s="15">
        <v>0.80001450562012599</v>
      </c>
      <c r="AN29" s="16">
        <v>1.3827347685092599E-2</v>
      </c>
      <c r="AO29" s="15">
        <v>2.4999996071005901</v>
      </c>
      <c r="AP29" s="15">
        <v>0.80000014246457996</v>
      </c>
      <c r="AQ29" s="15">
        <v>1.37289308933974E-2</v>
      </c>
      <c r="AR29" s="14">
        <v>2.4999999960780701</v>
      </c>
      <c r="AS29" s="15">
        <v>0.80000000142208305</v>
      </c>
      <c r="AT29" s="16">
        <v>1.37289229550516E-2</v>
      </c>
      <c r="AU29" s="15">
        <v>2.49999999996079</v>
      </c>
      <c r="AV29" s="15">
        <v>0.800000000014219</v>
      </c>
      <c r="AW29" s="15">
        <v>1.3728922875812399E-2</v>
      </c>
      <c r="AX29" s="14">
        <v>2.5</v>
      </c>
      <c r="AY29" s="15">
        <v>0.8</v>
      </c>
      <c r="AZ29" s="16">
        <v>1.37289228750121E-2</v>
      </c>
    </row>
    <row r="30" spans="1:52" hidden="1" x14ac:dyDescent="0.25">
      <c r="A30" s="1">
        <v>0.66</v>
      </c>
      <c r="B30" s="14">
        <v>2.1379454</v>
      </c>
      <c r="C30" s="15">
        <v>0.99999689999999997</v>
      </c>
      <c r="D30" s="16">
        <v>5.8088319995340802E-2</v>
      </c>
      <c r="E30" s="15">
        <v>2.1379454000362101</v>
      </c>
      <c r="F30" s="15">
        <v>0.99999689997265295</v>
      </c>
      <c r="G30" s="15">
        <v>5.8088318583207198E-2</v>
      </c>
      <c r="H30" s="14">
        <v>2.1379454036212699</v>
      </c>
      <c r="I30" s="15">
        <v>0.99999689726475205</v>
      </c>
      <c r="J30" s="16">
        <v>5.8088178781375503E-2</v>
      </c>
      <c r="K30" s="15">
        <v>2.13794576277943</v>
      </c>
      <c r="L30" s="15">
        <v>0.99999662598237904</v>
      </c>
      <c r="M30" s="15">
        <v>5.8074471481570203E-2</v>
      </c>
      <c r="N30" s="14">
        <v>2.1379823368088098</v>
      </c>
      <c r="O30" s="15">
        <v>0.99996900161348201</v>
      </c>
      <c r="P30" s="16">
        <v>5.7400733413552799E-2</v>
      </c>
      <c r="Q30" s="14">
        <v>2.1442694978165902</v>
      </c>
      <c r="R30" s="15">
        <v>0.99525058439176695</v>
      </c>
      <c r="S30" s="16">
        <v>4.8845894045220398E-2</v>
      </c>
      <c r="T30" s="14">
        <v>2.1592427294117602</v>
      </c>
      <c r="U30" s="15">
        <v>0.98425069337555204</v>
      </c>
      <c r="V30" s="16">
        <v>3.9656196034188497E-2</v>
      </c>
      <c r="W30" s="14">
        <v>2.2493468153846199</v>
      </c>
      <c r="X30" s="15">
        <v>0.92439776164565202</v>
      </c>
      <c r="Y30" s="16">
        <v>2.4811309217806998E-2</v>
      </c>
      <c r="Z30" s="14">
        <v>2.3189727000000002</v>
      </c>
      <c r="AA30" s="15">
        <v>0.88448054185437597</v>
      </c>
      <c r="AB30" s="16">
        <v>2.0022077835953701E-2</v>
      </c>
      <c r="AC30" s="14">
        <v>2.3885985846153801</v>
      </c>
      <c r="AD30" s="15">
        <v>0.84905987776707303</v>
      </c>
      <c r="AE30" s="16">
        <v>1.6941506265027498E-2</v>
      </c>
      <c r="AF30" s="14">
        <v>2.4787026705882398</v>
      </c>
      <c r="AG30" s="15">
        <v>0.80874190352452002</v>
      </c>
      <c r="AH30" s="16">
        <v>1.4233421358769399E-2</v>
      </c>
      <c r="AI30" s="14">
        <v>2.4955847000000002</v>
      </c>
      <c r="AJ30" s="15">
        <v>0.80178956674887303</v>
      </c>
      <c r="AK30" s="16">
        <v>1.38301350752346E-2</v>
      </c>
      <c r="AL30" s="15">
        <v>2.49996306319118</v>
      </c>
      <c r="AM30" s="15">
        <v>0.80001492222802595</v>
      </c>
      <c r="AN30" s="16">
        <v>1.38301350752348E-2</v>
      </c>
      <c r="AO30" s="15">
        <v>2.4999996372205699</v>
      </c>
      <c r="AP30" s="15">
        <v>0.80000014655652896</v>
      </c>
      <c r="AQ30" s="15">
        <v>1.3728931121344601E-2</v>
      </c>
      <c r="AR30" s="14">
        <v>2.49999999637873</v>
      </c>
      <c r="AS30" s="15">
        <v>0.80000000146292904</v>
      </c>
      <c r="AT30" s="16">
        <v>1.3728922957327E-2</v>
      </c>
      <c r="AU30" s="15">
        <v>2.4999999999637899</v>
      </c>
      <c r="AV30" s="15">
        <v>0.80000000001462801</v>
      </c>
      <c r="AW30" s="15">
        <v>1.37289228758351E-2</v>
      </c>
      <c r="AX30" s="14">
        <v>2.5</v>
      </c>
      <c r="AY30" s="15">
        <v>0.8</v>
      </c>
      <c r="AZ30" s="16">
        <v>1.37289228750121E-2</v>
      </c>
    </row>
    <row r="31" spans="1:52" hidden="1" x14ac:dyDescent="0.25">
      <c r="A31" s="1">
        <v>0.67</v>
      </c>
      <c r="B31" s="14">
        <v>2.1153993999999998</v>
      </c>
      <c r="C31" s="15">
        <v>0.99999649999999995</v>
      </c>
      <c r="D31" s="16">
        <v>5.8071682262048001E-2</v>
      </c>
      <c r="E31" s="15">
        <v>2.1153994000384602</v>
      </c>
      <c r="F31" s="15">
        <v>0.99999649997206697</v>
      </c>
      <c r="G31" s="15">
        <v>5.8071680905077597E-2</v>
      </c>
      <c r="H31" s="14">
        <v>2.1153994038467698</v>
      </c>
      <c r="I31" s="15">
        <v>0.99999649720614103</v>
      </c>
      <c r="J31" s="16">
        <v>5.8071546564808403E-2</v>
      </c>
      <c r="K31" s="15">
        <v>2.1153997853705699</v>
      </c>
      <c r="L31" s="15">
        <v>0.99999622011084099</v>
      </c>
      <c r="M31" s="15">
        <v>5.8058348580547502E-2</v>
      </c>
      <c r="N31" s="14">
        <v>2.11543863695164</v>
      </c>
      <c r="O31" s="15">
        <v>0.99996800390264096</v>
      </c>
      <c r="P31" s="16">
        <v>5.7388176370716103E-2</v>
      </c>
      <c r="Q31" s="14">
        <v>2.1221173144104801</v>
      </c>
      <c r="R31" s="15">
        <v>0.99515094643600199</v>
      </c>
      <c r="S31" s="16">
        <v>4.8758049792919797E-2</v>
      </c>
      <c r="T31" s="14">
        <v>2.1380229647058799</v>
      </c>
      <c r="U31" s="15">
        <v>0.98393998029415697</v>
      </c>
      <c r="V31" s="16">
        <v>3.9509461387443899E-2</v>
      </c>
      <c r="W31" s="14">
        <v>2.2337380461538499</v>
      </c>
      <c r="X31" s="15">
        <v>0.92339793456420605</v>
      </c>
      <c r="Y31" s="16">
        <v>2.4668335009323802E-2</v>
      </c>
      <c r="Z31" s="14">
        <v>2.3076997000000001</v>
      </c>
      <c r="AA31" s="15">
        <v>0.88344749526556399</v>
      </c>
      <c r="AB31" s="16">
        <v>1.9921438490536202E-2</v>
      </c>
      <c r="AC31" s="14">
        <v>2.38166135384615</v>
      </c>
      <c r="AD31" s="15">
        <v>0.84827896879772802</v>
      </c>
      <c r="AE31" s="16">
        <v>1.68830652136224E-2</v>
      </c>
      <c r="AF31" s="14">
        <v>2.4773764352941199</v>
      </c>
      <c r="AG31" s="15">
        <v>0.80856633638175401</v>
      </c>
      <c r="AH31" s="16">
        <v>1.4223220786259001E-2</v>
      </c>
      <c r="AI31" s="14">
        <v>2.4953097487804898</v>
      </c>
      <c r="AJ31" s="15">
        <v>0.80175234698069497</v>
      </c>
      <c r="AK31" s="16">
        <v>1.38280579525243E-2</v>
      </c>
      <c r="AL31" s="15">
        <v>2.4999607630483598</v>
      </c>
      <c r="AM31" s="15">
        <v>0.80001460915233003</v>
      </c>
      <c r="AN31" s="16">
        <v>1.3828057952524399E-2</v>
      </c>
      <c r="AO31" s="15">
        <v>2.4999996146294299</v>
      </c>
      <c r="AP31" s="15">
        <v>0.80000014348147797</v>
      </c>
      <c r="AQ31" s="15">
        <v>1.3728930951483901E-2</v>
      </c>
      <c r="AR31" s="14">
        <v>2.49999999615323</v>
      </c>
      <c r="AS31" s="15">
        <v>0.80000000143223404</v>
      </c>
      <c r="AT31" s="16">
        <v>1.37289229556315E-2</v>
      </c>
      <c r="AU31" s="15">
        <v>2.4999999999615401</v>
      </c>
      <c r="AV31" s="15">
        <v>0.80000000001432103</v>
      </c>
      <c r="AW31" s="15">
        <v>1.37289228758181E-2</v>
      </c>
      <c r="AX31" s="14">
        <v>2.5</v>
      </c>
      <c r="AY31" s="15">
        <v>0.8</v>
      </c>
      <c r="AZ31" s="16">
        <v>1.37289228750121E-2</v>
      </c>
    </row>
    <row r="32" spans="1:52" hidden="1" x14ac:dyDescent="0.25">
      <c r="A32" s="1">
        <v>0.68</v>
      </c>
      <c r="B32" s="14">
        <v>2.0954518000000002</v>
      </c>
      <c r="C32" s="15">
        <v>0.99999610000000005</v>
      </c>
      <c r="D32" s="16">
        <v>5.81122922039864E-2</v>
      </c>
      <c r="E32" s="15">
        <v>2.0954518000404501</v>
      </c>
      <c r="F32" s="15">
        <v>0.99999609997153305</v>
      </c>
      <c r="G32" s="15">
        <v>5.8112290894368299E-2</v>
      </c>
      <c r="H32" s="14">
        <v>2.0954518040462902</v>
      </c>
      <c r="I32" s="15">
        <v>0.99999609715270199</v>
      </c>
      <c r="J32" s="16">
        <v>5.8112161240554197E-2</v>
      </c>
      <c r="K32" s="15">
        <v>2.0954522053581099</v>
      </c>
      <c r="L32" s="15">
        <v>0.99999581475726296</v>
      </c>
      <c r="M32" s="15">
        <v>5.8099403032544003E-2</v>
      </c>
      <c r="N32" s="14">
        <v>2.0954930720057101</v>
      </c>
      <c r="O32" s="15">
        <v>0.99996705892180704</v>
      </c>
      <c r="P32" s="16">
        <v>5.7432812806894301E-2</v>
      </c>
      <c r="Q32" s="14">
        <v>2.1025181441048102</v>
      </c>
      <c r="R32" s="15">
        <v>0.99506015064791897</v>
      </c>
      <c r="S32" s="16">
        <v>4.8734564209752397E-2</v>
      </c>
      <c r="T32" s="14">
        <v>2.1192487529411799</v>
      </c>
      <c r="U32" s="15">
        <v>0.98365755143080302</v>
      </c>
      <c r="V32" s="16">
        <v>3.9430423555748197E-2</v>
      </c>
      <c r="W32" s="14">
        <v>2.2199281692307702</v>
      </c>
      <c r="X32" s="15">
        <v>0.92250017600350298</v>
      </c>
      <c r="Y32" s="16">
        <v>2.4578807541720399E-2</v>
      </c>
      <c r="Z32" s="14">
        <v>2.2977259000000001</v>
      </c>
      <c r="AA32" s="15">
        <v>0.88252732558709701</v>
      </c>
      <c r="AB32" s="16">
        <v>1.9859046375475298E-2</v>
      </c>
      <c r="AC32" s="14">
        <v>2.37552363076923</v>
      </c>
      <c r="AD32" s="15">
        <v>0.84758828488743498</v>
      </c>
      <c r="AE32" s="16">
        <v>1.68477145213962E-2</v>
      </c>
      <c r="AF32" s="14">
        <v>2.4762030470588199</v>
      </c>
      <c r="AG32" s="15">
        <v>0.80841228853426805</v>
      </c>
      <c r="AH32" s="16">
        <v>1.4217310062498699E-2</v>
      </c>
      <c r="AI32" s="14">
        <v>2.49506648536586</v>
      </c>
      <c r="AJ32" s="15">
        <v>0.80171973395249796</v>
      </c>
      <c r="AK32" s="16">
        <v>1.3826865384675801E-2</v>
      </c>
      <c r="AL32" s="15">
        <v>2.4999587279942901</v>
      </c>
      <c r="AM32" s="15">
        <v>0.80001433492225205</v>
      </c>
      <c r="AN32" s="16">
        <v>1.3826865384675899E-2</v>
      </c>
      <c r="AO32" s="15">
        <v>2.4999995946419</v>
      </c>
      <c r="AP32" s="15">
        <v>0.80000014078797899</v>
      </c>
      <c r="AQ32" s="15">
        <v>1.37289308541993E-2</v>
      </c>
      <c r="AR32" s="14">
        <v>2.49999999595371</v>
      </c>
      <c r="AS32" s="15">
        <v>0.80000000140534799</v>
      </c>
      <c r="AT32" s="16">
        <v>1.37289229546604E-2</v>
      </c>
      <c r="AU32" s="15">
        <v>2.4999999999595399</v>
      </c>
      <c r="AV32" s="15">
        <v>0.80000000001405203</v>
      </c>
      <c r="AW32" s="15">
        <v>1.3728922875808401E-2</v>
      </c>
      <c r="AX32" s="14">
        <v>2.5</v>
      </c>
      <c r="AY32" s="15">
        <v>0.8</v>
      </c>
      <c r="AZ32" s="16">
        <v>1.37289228750121E-2</v>
      </c>
    </row>
    <row r="33" spans="1:52" hidden="1" x14ac:dyDescent="0.25">
      <c r="A33" s="1">
        <v>0.69</v>
      </c>
      <c r="B33" s="14">
        <v>2.0809836000000002</v>
      </c>
      <c r="C33" s="15">
        <v>0.99999559999999998</v>
      </c>
      <c r="D33" s="16">
        <v>5.80731351897881E-2</v>
      </c>
      <c r="E33" s="15">
        <v>2.0809836000419</v>
      </c>
      <c r="F33" s="15">
        <v>0.99999559997113496</v>
      </c>
      <c r="G33" s="15">
        <v>5.80731339401378E-2</v>
      </c>
      <c r="H33" s="14">
        <v>2.0809836041910001</v>
      </c>
      <c r="I33" s="15">
        <v>0.99999559711297903</v>
      </c>
      <c r="J33" s="16">
        <v>5.8073010224149901E-2</v>
      </c>
      <c r="K33" s="15">
        <v>2.0809840198552698</v>
      </c>
      <c r="L33" s="15">
        <v>0.99999531077785797</v>
      </c>
      <c r="M33" s="15">
        <v>5.8060814801820897E-2</v>
      </c>
      <c r="N33" s="14">
        <v>2.0810263480514202</v>
      </c>
      <c r="O33" s="15">
        <v>0.99996615383058796</v>
      </c>
      <c r="P33" s="16">
        <v>5.7401922468706998E-2</v>
      </c>
      <c r="Q33" s="14">
        <v>2.08830266375546</v>
      </c>
      <c r="R33" s="15">
        <v>0.99499251236299402</v>
      </c>
      <c r="S33" s="16">
        <v>4.8657235622571203E-2</v>
      </c>
      <c r="T33" s="14">
        <v>2.1056316235294101</v>
      </c>
      <c r="U33" s="15">
        <v>0.98344797600606904</v>
      </c>
      <c r="V33" s="16">
        <v>3.9315871752413599E-2</v>
      </c>
      <c r="W33" s="14">
        <v>2.2099117230769201</v>
      </c>
      <c r="X33" s="15">
        <v>0.92184109931339797</v>
      </c>
      <c r="Y33" s="16">
        <v>2.4473602966309599E-2</v>
      </c>
      <c r="Z33" s="14">
        <v>2.2904917999999999</v>
      </c>
      <c r="AA33" s="15">
        <v>0.88185625334513196</v>
      </c>
      <c r="AB33" s="16">
        <v>1.9785511616878401E-2</v>
      </c>
      <c r="AC33" s="14">
        <v>2.3710718769230699</v>
      </c>
      <c r="AD33" s="15">
        <v>0.847087470027588</v>
      </c>
      <c r="AE33" s="16">
        <v>1.6805027098255501E-2</v>
      </c>
      <c r="AF33" s="14">
        <v>2.47535197647059</v>
      </c>
      <c r="AG33" s="15">
        <v>0.80830130742941397</v>
      </c>
      <c r="AH33" s="16">
        <v>1.42098205212784E-2</v>
      </c>
      <c r="AI33" s="14">
        <v>2.4948900439024402</v>
      </c>
      <c r="AJ33" s="15">
        <v>0.80169626436347297</v>
      </c>
      <c r="AK33" s="16">
        <v>1.3825337985100701E-2</v>
      </c>
      <c r="AL33" s="15">
        <v>2.49995725194858</v>
      </c>
      <c r="AM33" s="15">
        <v>0.80001413763120699</v>
      </c>
      <c r="AN33" s="16">
        <v>1.38253379851008E-2</v>
      </c>
      <c r="AO33" s="15">
        <v>2.4999995801447299</v>
      </c>
      <c r="AP33" s="15">
        <v>0.80000013885018395</v>
      </c>
      <c r="AQ33" s="15">
        <v>1.3728930729240399E-2</v>
      </c>
      <c r="AR33" s="14">
        <v>2.499999995809</v>
      </c>
      <c r="AS33" s="15">
        <v>0.80000000138600502</v>
      </c>
      <c r="AT33" s="16">
        <v>1.3728922953413001E-2</v>
      </c>
      <c r="AU33" s="15">
        <v>2.4999999999581002</v>
      </c>
      <c r="AV33" s="15">
        <v>0.80000000001385796</v>
      </c>
      <c r="AW33" s="15">
        <v>1.3728922875795999E-2</v>
      </c>
      <c r="AX33" s="14">
        <v>2.5</v>
      </c>
      <c r="AY33" s="15">
        <v>0.8</v>
      </c>
      <c r="AZ33" s="16">
        <v>1.37289228750121E-2</v>
      </c>
    </row>
    <row r="34" spans="1:52" hidden="1" x14ac:dyDescent="0.25">
      <c r="A34" s="1">
        <v>0.7</v>
      </c>
      <c r="B34" s="14">
        <v>2.0904508000000002</v>
      </c>
      <c r="C34" s="15">
        <v>0.99999479999999996</v>
      </c>
      <c r="D34" s="16">
        <v>5.80540655759842E-2</v>
      </c>
      <c r="E34" s="15">
        <v>2.0904508000409598</v>
      </c>
      <c r="F34" s="15">
        <v>0.99999479997139495</v>
      </c>
      <c r="G34" s="15">
        <v>5.8054064437641599E-2</v>
      </c>
      <c r="H34" s="14">
        <v>2.0904508040963101</v>
      </c>
      <c r="I34" s="15">
        <v>0.99999479713908002</v>
      </c>
      <c r="J34" s="16">
        <v>5.8053951734536299E-2</v>
      </c>
      <c r="K34" s="15">
        <v>2.0904512103691202</v>
      </c>
      <c r="L34" s="15">
        <v>0.99999451339271905</v>
      </c>
      <c r="M34" s="15">
        <v>5.80428135629521E-2</v>
      </c>
      <c r="N34" s="14">
        <v>2.0904925822077201</v>
      </c>
      <c r="O34" s="15">
        <v>0.99996562001522504</v>
      </c>
      <c r="P34" s="16">
        <v>5.7407838357805101E-2</v>
      </c>
      <c r="Q34" s="14">
        <v>2.0976044978165902</v>
      </c>
      <c r="R34" s="15">
        <v>0.99503582430772097</v>
      </c>
      <c r="S34" s="16">
        <v>4.8709545136909303E-2</v>
      </c>
      <c r="T34" s="14">
        <v>2.1145419294117702</v>
      </c>
      <c r="U34" s="15">
        <v>0.98358451304512695</v>
      </c>
      <c r="V34" s="16">
        <v>3.93933154428905E-2</v>
      </c>
      <c r="W34" s="14">
        <v>2.2164659384615399</v>
      </c>
      <c r="X34" s="15">
        <v>0.92227241838580298</v>
      </c>
      <c r="Y34" s="16">
        <v>2.4544400790229501E-2</v>
      </c>
      <c r="Z34" s="14">
        <v>2.2952254000000001</v>
      </c>
      <c r="AA34" s="15">
        <v>0.88229524079234201</v>
      </c>
      <c r="AB34" s="16">
        <v>1.9835006029044099E-2</v>
      </c>
      <c r="AC34" s="14">
        <v>2.3739848615384598</v>
      </c>
      <c r="AD34" s="15">
        <v>0.84741488773721996</v>
      </c>
      <c r="AE34" s="16">
        <v>1.68337860853662E-2</v>
      </c>
      <c r="AF34" s="14">
        <v>2.4759088705882402</v>
      </c>
      <c r="AG34" s="15">
        <v>0.80837380775053402</v>
      </c>
      <c r="AH34" s="16">
        <v>1.4214875466218101E-2</v>
      </c>
      <c r="AI34" s="14">
        <v>2.4950054975609799</v>
      </c>
      <c r="AJ34" s="15">
        <v>0.80171159416390503</v>
      </c>
      <c r="AK34" s="16">
        <v>1.3826369284701E-2</v>
      </c>
      <c r="AL34" s="15">
        <v>2.4999582177922899</v>
      </c>
      <c r="AM34" s="15">
        <v>0.80001426649266305</v>
      </c>
      <c r="AN34" s="16">
        <v>1.3826369284701099E-2</v>
      </c>
      <c r="AO34" s="15">
        <v>2.4999995896308902</v>
      </c>
      <c r="AP34" s="15">
        <v>0.80000014011586296</v>
      </c>
      <c r="AQ34" s="15">
        <v>1.37289308136215E-2</v>
      </c>
      <c r="AR34" s="14">
        <v>2.49999999590369</v>
      </c>
      <c r="AS34" s="15">
        <v>0.80000000139863903</v>
      </c>
      <c r="AT34" s="16">
        <v>1.3728922954255301E-2</v>
      </c>
      <c r="AU34" s="15">
        <v>2.4999999999590399</v>
      </c>
      <c r="AV34" s="15">
        <v>0.80000000001398497</v>
      </c>
      <c r="AW34" s="15">
        <v>1.3728922875804401E-2</v>
      </c>
      <c r="AX34" s="14">
        <v>2.5</v>
      </c>
      <c r="AY34" s="15">
        <v>0.8</v>
      </c>
      <c r="AZ34" s="16">
        <v>1.37289228750121E-2</v>
      </c>
    </row>
    <row r="35" spans="1:52" hidden="1" x14ac:dyDescent="0.25">
      <c r="A35" s="1">
        <v>0.71</v>
      </c>
      <c r="B35" s="14">
        <v>2.0973239000000001</v>
      </c>
      <c r="C35" s="15">
        <v>0.99999389999999999</v>
      </c>
      <c r="D35" s="16">
        <v>5.8000810281682497E-2</v>
      </c>
      <c r="E35" s="15">
        <v>2.0973239000402701</v>
      </c>
      <c r="F35" s="15">
        <v>0.99999389997158405</v>
      </c>
      <c r="G35" s="15">
        <v>5.8000809238269502E-2</v>
      </c>
      <c r="H35" s="14">
        <v>2.09732390402757</v>
      </c>
      <c r="I35" s="15">
        <v>0.99999389715781295</v>
      </c>
      <c r="J35" s="16">
        <v>5.8000705929920501E-2</v>
      </c>
      <c r="K35" s="15">
        <v>2.0973243034822602</v>
      </c>
      <c r="L35" s="15">
        <v>0.99999361526938901</v>
      </c>
      <c r="M35" s="15">
        <v>5.7990475367108198E-2</v>
      </c>
      <c r="N35" s="14">
        <v>2.09736498101408</v>
      </c>
      <c r="O35" s="15">
        <v>0.99996491105497098</v>
      </c>
      <c r="P35" s="16">
        <v>5.7378184755315802E-2</v>
      </c>
      <c r="Q35" s="14">
        <v>2.1043575436681201</v>
      </c>
      <c r="R35" s="15">
        <v>0.99506659570733802</v>
      </c>
      <c r="S35" s="16">
        <v>4.87182116743975E-2</v>
      </c>
      <c r="T35" s="14">
        <v>2.1210107294117599</v>
      </c>
      <c r="U35" s="15">
        <v>0.98368230797441802</v>
      </c>
      <c r="V35" s="16">
        <v>3.9421993944138298E-2</v>
      </c>
      <c r="W35" s="14">
        <v>2.2212242384615402</v>
      </c>
      <c r="X35" s="15">
        <v>0.92258358815845898</v>
      </c>
      <c r="Y35" s="16">
        <v>2.4576413358039201E-2</v>
      </c>
      <c r="Z35" s="14">
        <v>2.2986619500000001</v>
      </c>
      <c r="AA35" s="15">
        <v>0.88261300402989096</v>
      </c>
      <c r="AB35" s="16">
        <v>1.98572956312001E-2</v>
      </c>
      <c r="AC35" s="14">
        <v>2.37609966153846</v>
      </c>
      <c r="AD35" s="15">
        <v>0.84765256090038998</v>
      </c>
      <c r="AE35" s="16">
        <v>1.6846434380813801E-2</v>
      </c>
      <c r="AF35" s="14">
        <v>2.4763131705882402</v>
      </c>
      <c r="AG35" s="15">
        <v>0.80842660020359403</v>
      </c>
      <c r="AH35" s="16">
        <v>1.42170001906645E-2</v>
      </c>
      <c r="AI35" s="14">
        <v>2.4950893158536598</v>
      </c>
      <c r="AJ35" s="15">
        <v>0.80172276275150001</v>
      </c>
      <c r="AK35" s="16">
        <v>1.3826798493750099E-2</v>
      </c>
      <c r="AL35" s="15">
        <v>2.4999589189859202</v>
      </c>
      <c r="AM35" s="15">
        <v>0.80001436038784401</v>
      </c>
      <c r="AN35" s="16">
        <v>1.38267984937502E-2</v>
      </c>
      <c r="AO35" s="15">
        <v>2.4999995965177502</v>
      </c>
      <c r="AP35" s="15">
        <v>0.80000014103810302</v>
      </c>
      <c r="AQ35" s="15">
        <v>1.37289308486462E-2</v>
      </c>
      <c r="AR35" s="14">
        <v>2.4999999959724302</v>
      </c>
      <c r="AS35" s="15">
        <v>0.800000001407844</v>
      </c>
      <c r="AT35" s="16">
        <v>1.3728922954605E-2</v>
      </c>
      <c r="AU35" s="15">
        <v>2.49999999995973</v>
      </c>
      <c r="AV35" s="15">
        <v>0.80000000001407701</v>
      </c>
      <c r="AW35" s="15">
        <v>1.3728922875807899E-2</v>
      </c>
      <c r="AX35" s="14">
        <v>2.5</v>
      </c>
      <c r="AY35" s="15">
        <v>0.8</v>
      </c>
      <c r="AZ35" s="16">
        <v>1.37289228750121E-2</v>
      </c>
    </row>
    <row r="36" spans="1:52" hidden="1" x14ac:dyDescent="0.25">
      <c r="A36" s="1">
        <v>0.72</v>
      </c>
      <c r="B36" s="14">
        <v>2.0968664000000001</v>
      </c>
      <c r="C36" s="15">
        <v>0.99999300000000002</v>
      </c>
      <c r="D36" s="16">
        <v>5.7953354714371602E-2</v>
      </c>
      <c r="E36" s="15">
        <v>2.0968664000403101</v>
      </c>
      <c r="F36" s="15">
        <v>0.99999299997157198</v>
      </c>
      <c r="G36" s="15">
        <v>5.7953353740565199E-2</v>
      </c>
      <c r="H36" s="14">
        <v>2.0968664040321401</v>
      </c>
      <c r="I36" s="15">
        <v>0.99999299715658496</v>
      </c>
      <c r="J36" s="16">
        <v>5.7953257319265601E-2</v>
      </c>
      <c r="K36" s="15">
        <v>2.0968668039406801</v>
      </c>
      <c r="L36" s="15">
        <v>0.99999271514640997</v>
      </c>
      <c r="M36" s="15">
        <v>5.7943694879772398E-2</v>
      </c>
      <c r="N36" s="14">
        <v>2.0969075276882299</v>
      </c>
      <c r="O36" s="15">
        <v>0.99996399853616502</v>
      </c>
      <c r="P36" s="16">
        <v>5.7348921910168098E-2</v>
      </c>
      <c r="Q36" s="14">
        <v>2.1039080349344998</v>
      </c>
      <c r="R36" s="15">
        <v>0.99506362055158704</v>
      </c>
      <c r="S36" s="16">
        <v>4.8699863921782098E-2</v>
      </c>
      <c r="T36" s="14">
        <v>2.12058014117647</v>
      </c>
      <c r="U36" s="15">
        <v>0.98367494364514496</v>
      </c>
      <c r="V36" s="16">
        <v>3.9403996054967499E-2</v>
      </c>
      <c r="W36" s="14">
        <v>2.2209075076923099</v>
      </c>
      <c r="X36" s="15">
        <v>0.92256233334795101</v>
      </c>
      <c r="Y36" s="16">
        <v>2.4563039452265401E-2</v>
      </c>
      <c r="Z36" s="14">
        <v>2.2984331999999998</v>
      </c>
      <c r="AA36" s="15">
        <v>0.88259147723160603</v>
      </c>
      <c r="AB36" s="16">
        <v>1.9847867499245699E-2</v>
      </c>
      <c r="AC36" s="14">
        <v>2.3759588923076902</v>
      </c>
      <c r="AD36" s="15">
        <v>0.84763651070609902</v>
      </c>
      <c r="AE36" s="16">
        <v>1.6840781962316E-2</v>
      </c>
      <c r="AF36" s="14">
        <v>2.4762862588235302</v>
      </c>
      <c r="AG36" s="15">
        <v>0.80842304124026299</v>
      </c>
      <c r="AH36" s="16">
        <v>1.42159523471776E-2</v>
      </c>
      <c r="AI36" s="14">
        <v>2.4950837365853702</v>
      </c>
      <c r="AJ36" s="15">
        <v>0.80172200996478904</v>
      </c>
      <c r="AK36" s="16">
        <v>1.3826582387346501E-2</v>
      </c>
      <c r="AL36" s="15">
        <v>2.4999588723117698</v>
      </c>
      <c r="AM36" s="15">
        <v>0.80001435405937105</v>
      </c>
      <c r="AN36" s="16">
        <v>1.38265823873466E-2</v>
      </c>
      <c r="AO36" s="15">
        <v>2.4999995960593302</v>
      </c>
      <c r="AP36" s="15">
        <v>0.80000014097594496</v>
      </c>
      <c r="AQ36" s="15">
        <v>1.3728930830913699E-2</v>
      </c>
      <c r="AR36" s="14">
        <v>2.49999999596786</v>
      </c>
      <c r="AS36" s="15">
        <v>0.80000000140722405</v>
      </c>
      <c r="AT36" s="16">
        <v>1.3728922954427999E-2</v>
      </c>
      <c r="AU36" s="15">
        <v>2.4999999999596798</v>
      </c>
      <c r="AV36" s="15">
        <v>0.80000000001407101</v>
      </c>
      <c r="AW36" s="15">
        <v>1.3728922875806101E-2</v>
      </c>
      <c r="AX36" s="14">
        <v>2.5</v>
      </c>
      <c r="AY36" s="15">
        <v>0.8</v>
      </c>
      <c r="AZ36" s="16">
        <v>1.37289228750121E-2</v>
      </c>
    </row>
    <row r="37" spans="1:52" hidden="1" x14ac:dyDescent="0.25">
      <c r="A37" s="1">
        <v>0.73</v>
      </c>
      <c r="B37" s="14">
        <v>2.1035279999999998</v>
      </c>
      <c r="C37" s="15">
        <v>0.99999199999999999</v>
      </c>
      <c r="D37" s="16">
        <v>5.7935216832039303E-2</v>
      </c>
      <c r="E37" s="15">
        <v>2.1035280000396499</v>
      </c>
      <c r="F37" s="15">
        <v>0.99999199997175203</v>
      </c>
      <c r="G37" s="15">
        <v>5.7935215927429999E-2</v>
      </c>
      <c r="H37" s="14">
        <v>2.10352800396551</v>
      </c>
      <c r="I37" s="15">
        <v>0.99999199717458098</v>
      </c>
      <c r="J37" s="16">
        <v>5.7935126361243601E-2</v>
      </c>
      <c r="K37" s="15">
        <v>2.1035283972657401</v>
      </c>
      <c r="L37" s="15">
        <v>0.99999171694915501</v>
      </c>
      <c r="M37" s="15">
        <v>5.7926232231565102E-2</v>
      </c>
      <c r="N37" s="14">
        <v>2.1035684480718202</v>
      </c>
      <c r="O37" s="15">
        <v>0.99996318205071399</v>
      </c>
      <c r="P37" s="16">
        <v>5.7351767087685697E-2</v>
      </c>
      <c r="Q37" s="14">
        <v>2.1104532751091698</v>
      </c>
      <c r="R37" s="15">
        <v>0.99509305343966903</v>
      </c>
      <c r="S37" s="16">
        <v>4.8740735692669603E-2</v>
      </c>
      <c r="T37" s="14">
        <v>2.12684988235294</v>
      </c>
      <c r="U37" s="15">
        <v>0.98376884471331905</v>
      </c>
      <c r="V37" s="16">
        <v>3.9462551259017702E-2</v>
      </c>
      <c r="W37" s="14">
        <v>2.2255193846153798</v>
      </c>
      <c r="X37" s="15">
        <v>0.92286252872171004</v>
      </c>
      <c r="Y37" s="16">
        <v>2.4616057437511399E-2</v>
      </c>
      <c r="Z37" s="14">
        <v>2.3017639999999999</v>
      </c>
      <c r="AA37" s="15">
        <v>0.88289880090250505</v>
      </c>
      <c r="AB37" s="16">
        <v>1.98850863357143E-2</v>
      </c>
      <c r="AC37" s="14">
        <v>2.3780086153846098</v>
      </c>
      <c r="AD37" s="15">
        <v>0.84786686928166699</v>
      </c>
      <c r="AE37" s="16">
        <v>1.6862521639486101E-2</v>
      </c>
      <c r="AF37" s="14">
        <v>2.4766781176470598</v>
      </c>
      <c r="AG37" s="15">
        <v>0.80847433134743996</v>
      </c>
      <c r="AH37" s="16">
        <v>1.42198011122635E-2</v>
      </c>
      <c r="AI37" s="14">
        <v>2.49516497560976</v>
      </c>
      <c r="AJ37" s="15">
        <v>0.80173286513971098</v>
      </c>
      <c r="AK37" s="16">
        <v>1.38273686812189E-2</v>
      </c>
      <c r="AL37" s="15">
        <v>2.4999595519281801</v>
      </c>
      <c r="AM37" s="15">
        <v>0.80001444532913202</v>
      </c>
      <c r="AN37" s="16">
        <v>1.3827368681218999E-2</v>
      </c>
      <c r="AO37" s="15">
        <v>2.4999996027342699</v>
      </c>
      <c r="AP37" s="15">
        <v>0.80000014187239998</v>
      </c>
      <c r="AQ37" s="15">
        <v>1.37289308952715E-2</v>
      </c>
      <c r="AR37" s="14">
        <v>2.4999999960344899</v>
      </c>
      <c r="AS37" s="15">
        <v>0.800000001416172</v>
      </c>
      <c r="AT37" s="16">
        <v>1.3728922955070401E-2</v>
      </c>
      <c r="AU37" s="15">
        <v>2.4999999999603499</v>
      </c>
      <c r="AV37" s="15">
        <v>0.80000000001416005</v>
      </c>
      <c r="AW37" s="15">
        <v>1.37289228758125E-2</v>
      </c>
      <c r="AX37" s="14">
        <v>2.5</v>
      </c>
      <c r="AY37" s="15">
        <v>0.8</v>
      </c>
      <c r="AZ37" s="16">
        <v>1.37289228750121E-2</v>
      </c>
    </row>
    <row r="38" spans="1:52" hidden="1" x14ac:dyDescent="0.25">
      <c r="A38" s="1">
        <v>0.74</v>
      </c>
      <c r="B38" s="14">
        <v>2.0964624999999999</v>
      </c>
      <c r="C38" s="15">
        <v>0.9999903</v>
      </c>
      <c r="D38" s="16">
        <v>5.78757835744238E-2</v>
      </c>
      <c r="E38" s="15">
        <v>2.0964625000403498</v>
      </c>
      <c r="F38" s="15">
        <v>0.99999029997155997</v>
      </c>
      <c r="G38" s="15">
        <v>5.7875782748152499E-2</v>
      </c>
      <c r="H38" s="14">
        <v>2.0964625040361802</v>
      </c>
      <c r="I38" s="15">
        <v>0.99999029715553001</v>
      </c>
      <c r="J38" s="16">
        <v>5.7875700942008002E-2</v>
      </c>
      <c r="K38" s="15">
        <v>2.0964629043453802</v>
      </c>
      <c r="L38" s="15">
        <v>0.99999001504048901</v>
      </c>
      <c r="M38" s="15">
        <v>5.7867565421556903E-2</v>
      </c>
      <c r="N38" s="14">
        <v>2.0965036688941101</v>
      </c>
      <c r="O38" s="15">
        <v>0.99996128775367199</v>
      </c>
      <c r="P38" s="16">
        <v>5.7316531751738099E-2</v>
      </c>
      <c r="Q38" s="14">
        <v>2.1035111899563299</v>
      </c>
      <c r="R38" s="15">
        <v>0.99505913441235805</v>
      </c>
      <c r="S38" s="16">
        <v>4.8702039383311697E-2</v>
      </c>
      <c r="T38" s="14">
        <v>2.1202000000000001</v>
      </c>
      <c r="U38" s="15">
        <v>0.98366668907126797</v>
      </c>
      <c r="V38" s="16">
        <v>3.9406914965964303E-2</v>
      </c>
      <c r="W38" s="14">
        <v>2.22062788461538</v>
      </c>
      <c r="X38" s="15">
        <v>0.92254239587978204</v>
      </c>
      <c r="Y38" s="16">
        <v>2.4565048036429098E-2</v>
      </c>
      <c r="Z38" s="14">
        <v>2.2982312500000002</v>
      </c>
      <c r="AA38" s="15">
        <v>0.88257168342117698</v>
      </c>
      <c r="AB38" s="16">
        <v>1.98493730382822E-2</v>
      </c>
      <c r="AC38" s="14">
        <v>2.3758346153846102</v>
      </c>
      <c r="AD38" s="15">
        <v>0.84762188745620104</v>
      </c>
      <c r="AE38" s="16">
        <v>1.6841763818376199E-2</v>
      </c>
      <c r="AF38" s="14">
        <v>2.4762624999999998</v>
      </c>
      <c r="AG38" s="15">
        <v>0.80841981957554099</v>
      </c>
      <c r="AH38" s="16">
        <v>1.4216155486607301E-2</v>
      </c>
      <c r="AI38" s="14">
        <v>2.4950788109756101</v>
      </c>
      <c r="AJ38" s="15">
        <v>0.80172132910916105</v>
      </c>
      <c r="AK38" s="16">
        <v>1.38266251139786E-2</v>
      </c>
      <c r="AL38" s="15">
        <v>2.4999588311059</v>
      </c>
      <c r="AM38" s="15">
        <v>0.80001434833680896</v>
      </c>
      <c r="AN38" s="16">
        <v>1.38266251139786E-2</v>
      </c>
      <c r="AO38" s="15">
        <v>2.4999995956546202</v>
      </c>
      <c r="AP38" s="15">
        <v>0.80000014091973803</v>
      </c>
      <c r="AQ38" s="15">
        <v>1.37289308344374E-2</v>
      </c>
      <c r="AR38" s="14">
        <v>2.4999999959638202</v>
      </c>
      <c r="AS38" s="15">
        <v>0.80000000140666305</v>
      </c>
      <c r="AT38" s="16">
        <v>1.37289229544631E-2</v>
      </c>
      <c r="AU38" s="15">
        <v>2.4999999999596398</v>
      </c>
      <c r="AV38" s="15">
        <v>0.80000000001406502</v>
      </c>
      <c r="AW38" s="15">
        <v>1.37289228758065E-2</v>
      </c>
      <c r="AX38" s="14">
        <v>2.5</v>
      </c>
      <c r="AY38" s="15">
        <v>0.8</v>
      </c>
      <c r="AZ38" s="16">
        <v>1.37289228750121E-2</v>
      </c>
    </row>
    <row r="39" spans="1:52" hidden="1" x14ac:dyDescent="0.25">
      <c r="A39" s="1">
        <v>0.75</v>
      </c>
      <c r="B39" s="14">
        <v>2.0980886999999999</v>
      </c>
      <c r="C39" s="15">
        <v>0.99999020000000005</v>
      </c>
      <c r="D39" s="16">
        <v>5.7863737662556598E-2</v>
      </c>
      <c r="E39" s="15">
        <v>2.09808870004019</v>
      </c>
      <c r="F39" s="15">
        <v>0.99999019997160599</v>
      </c>
      <c r="G39" s="15">
        <v>5.78637368418944E-2</v>
      </c>
      <c r="H39" s="14">
        <v>2.0980887040199101</v>
      </c>
      <c r="I39" s="15">
        <v>0.99999019715993998</v>
      </c>
      <c r="J39" s="16">
        <v>5.7863655584988502E-2</v>
      </c>
      <c r="K39" s="15">
        <v>2.0980891027159299</v>
      </c>
      <c r="L39" s="15">
        <v>0.99998991548219596</v>
      </c>
      <c r="M39" s="15">
        <v>5.78555740022886E-2</v>
      </c>
      <c r="N39" s="14">
        <v>2.0981297029891901</v>
      </c>
      <c r="O39" s="15">
        <v>0.99996123271821102</v>
      </c>
      <c r="P39" s="16">
        <v>5.7306593316234597E-2</v>
      </c>
      <c r="Q39" s="14">
        <v>2.1051089847161601</v>
      </c>
      <c r="R39" s="15">
        <v>0.99506648994618396</v>
      </c>
      <c r="S39" s="16">
        <v>4.86995906460558E-2</v>
      </c>
      <c r="T39" s="14">
        <v>2.1217305411764702</v>
      </c>
      <c r="U39" s="15">
        <v>0.98368983017411205</v>
      </c>
      <c r="V39" s="16">
        <v>3.9409352078303199E-2</v>
      </c>
      <c r="W39" s="14">
        <v>2.2217537153846201</v>
      </c>
      <c r="X39" s="15">
        <v>0.922615914531564</v>
      </c>
      <c r="Y39" s="16">
        <v>2.4569502310283799E-2</v>
      </c>
      <c r="Z39" s="14">
        <v>2.29904435</v>
      </c>
      <c r="AA39" s="15">
        <v>0.88264683315944503</v>
      </c>
      <c r="AB39" s="16">
        <v>1.98524346764264E-2</v>
      </c>
      <c r="AC39" s="14">
        <v>2.3763349846153798</v>
      </c>
      <c r="AD39" s="15">
        <v>0.84767815182200401</v>
      </c>
      <c r="AE39" s="16">
        <v>1.6843413768427299E-2</v>
      </c>
      <c r="AF39" s="14">
        <v>2.4763581588235302</v>
      </c>
      <c r="AG39" s="15">
        <v>0.80843233175604701</v>
      </c>
      <c r="AH39" s="16">
        <v>1.4216404422003399E-2</v>
      </c>
      <c r="AI39" s="14">
        <v>2.49509864268293</v>
      </c>
      <c r="AJ39" s="15">
        <v>0.80172397668135797</v>
      </c>
      <c r="AK39" s="16">
        <v>1.3826674126094301E-2</v>
      </c>
      <c r="AL39" s="15">
        <v>2.4999589970108098</v>
      </c>
      <c r="AM39" s="15">
        <v>0.80001437059631098</v>
      </c>
      <c r="AN39" s="16">
        <v>1.3826674126094399E-2</v>
      </c>
      <c r="AO39" s="15">
        <v>2.4999995972840798</v>
      </c>
      <c r="AP39" s="15">
        <v>0.80000014113837203</v>
      </c>
      <c r="AQ39" s="15">
        <v>1.37289308384089E-2</v>
      </c>
      <c r="AR39" s="14">
        <v>2.49999999598008</v>
      </c>
      <c r="AS39" s="15">
        <v>0.80000000140884497</v>
      </c>
      <c r="AT39" s="16">
        <v>1.3728922954502801E-2</v>
      </c>
      <c r="AU39" s="15">
        <v>2.4999999999598099</v>
      </c>
      <c r="AV39" s="15">
        <v>0.800000000014086</v>
      </c>
      <c r="AW39" s="15">
        <v>1.37289228758069E-2</v>
      </c>
      <c r="AX39" s="14">
        <v>2.5</v>
      </c>
      <c r="AY39" s="15">
        <v>0.8</v>
      </c>
      <c r="AZ39" s="16">
        <v>1.37289228750121E-2</v>
      </c>
    </row>
    <row r="40" spans="1:52" hidden="1" x14ac:dyDescent="0.25">
      <c r="A40" s="1">
        <v>0.76</v>
      </c>
      <c r="B40" s="14">
        <v>2.1014781</v>
      </c>
      <c r="C40" s="15">
        <v>0.99998730000000002</v>
      </c>
      <c r="D40" s="16">
        <v>5.7820767684702602E-2</v>
      </c>
      <c r="E40" s="15">
        <v>2.1014781000398499</v>
      </c>
      <c r="F40" s="15">
        <v>0.999987299971696</v>
      </c>
      <c r="G40" s="15">
        <v>5.7820766967199899E-2</v>
      </c>
      <c r="H40" s="14">
        <v>2.1014781039860102</v>
      </c>
      <c r="I40" s="15">
        <v>0.99998729716913304</v>
      </c>
      <c r="J40" s="16">
        <v>5.7820695926945199E-2</v>
      </c>
      <c r="K40" s="15">
        <v>2.10147849931974</v>
      </c>
      <c r="L40" s="15">
        <v>0.99998701640334497</v>
      </c>
      <c r="M40" s="15">
        <v>5.7813618772081299E-2</v>
      </c>
      <c r="N40" s="14">
        <v>2.1015187572026099</v>
      </c>
      <c r="O40" s="15">
        <v>0.99995842648868605</v>
      </c>
      <c r="P40" s="16">
        <v>5.7302337262237497E-2</v>
      </c>
      <c r="Q40" s="14">
        <v>2.1084391812227099</v>
      </c>
      <c r="R40" s="15">
        <v>0.99507914138684594</v>
      </c>
      <c r="S40" s="16">
        <v>4.87447414758959E-2</v>
      </c>
      <c r="T40" s="14">
        <v>2.1249205647058802</v>
      </c>
      <c r="U40" s="15">
        <v>0.98373543453458401</v>
      </c>
      <c r="V40" s="16">
        <v>3.9463987485877997E-2</v>
      </c>
      <c r="W40" s="14">
        <v>2.22410022307692</v>
      </c>
      <c r="X40" s="15">
        <v>0.92276722691610003</v>
      </c>
      <c r="Y40" s="16">
        <v>2.46147081394422E-2</v>
      </c>
      <c r="Z40" s="14">
        <v>2.3007390499999998</v>
      </c>
      <c r="AA40" s="15">
        <v>0.88280222667002795</v>
      </c>
      <c r="AB40" s="16">
        <v>1.9884342383476299E-2</v>
      </c>
      <c r="AC40" s="14">
        <v>2.3773778769230698</v>
      </c>
      <c r="AD40" s="15">
        <v>0.847794783580615</v>
      </c>
      <c r="AE40" s="16">
        <v>1.68623571711564E-2</v>
      </c>
      <c r="AF40" s="14">
        <v>2.4765575352941198</v>
      </c>
      <c r="AG40" s="15">
        <v>0.80845832226006198</v>
      </c>
      <c r="AH40" s="16">
        <v>1.4219852216747301E-2</v>
      </c>
      <c r="AI40" s="14">
        <v>2.4951399768292699</v>
      </c>
      <c r="AJ40" s="15">
        <v>0.80172947795925598</v>
      </c>
      <c r="AK40" s="16">
        <v>1.38273825122189E-2</v>
      </c>
      <c r="AL40" s="15">
        <v>2.4999593427973901</v>
      </c>
      <c r="AM40" s="15">
        <v>0.80001441685194996</v>
      </c>
      <c r="AN40" s="16">
        <v>1.3827382512219001E-2</v>
      </c>
      <c r="AO40" s="15">
        <v>2.4999996006802601</v>
      </c>
      <c r="AP40" s="15">
        <v>0.80000014159269595</v>
      </c>
      <c r="AQ40" s="15">
        <v>1.3728930896477301E-2</v>
      </c>
      <c r="AR40" s="14">
        <v>2.49999999601398</v>
      </c>
      <c r="AS40" s="15">
        <v>0.80000000141338001</v>
      </c>
      <c r="AT40" s="16">
        <v>1.37289229550824E-2</v>
      </c>
      <c r="AU40" s="15">
        <v>2.4999999999601501</v>
      </c>
      <c r="AV40" s="15">
        <v>0.80000000001413196</v>
      </c>
      <c r="AW40" s="15">
        <v>1.3728922875812699E-2</v>
      </c>
      <c r="AX40" s="14">
        <v>2.5</v>
      </c>
      <c r="AY40" s="15">
        <v>0.8</v>
      </c>
      <c r="AZ40" s="16">
        <v>1.37289228750121E-2</v>
      </c>
    </row>
    <row r="41" spans="1:52" hidden="1" x14ac:dyDescent="0.25">
      <c r="A41" s="1">
        <v>0.77</v>
      </c>
      <c r="B41" s="14">
        <v>2.1019956999999998</v>
      </c>
      <c r="C41" s="15">
        <v>0.99998589999999998</v>
      </c>
      <c r="D41" s="16">
        <v>5.7787071627337802E-2</v>
      </c>
      <c r="E41" s="15">
        <v>2.1019957000398</v>
      </c>
      <c r="F41" s="15">
        <v>0.99998589997171305</v>
      </c>
      <c r="G41" s="15">
        <v>5.7787070947241302E-2</v>
      </c>
      <c r="H41" s="14">
        <v>2.1019957039808399</v>
      </c>
      <c r="I41" s="15">
        <v>0.99998589717054598</v>
      </c>
      <c r="J41" s="16">
        <v>5.7787003604946201E-2</v>
      </c>
      <c r="K41" s="15">
        <v>2.1019960988011102</v>
      </c>
      <c r="L41" s="15">
        <v>0.99998561654497797</v>
      </c>
      <c r="M41" s="15">
        <v>5.7780291152150901E-2</v>
      </c>
      <c r="N41" s="14">
        <v>2.10203630439706</v>
      </c>
      <c r="O41" s="15">
        <v>0.99995704090666404</v>
      </c>
      <c r="P41" s="16">
        <v>5.7284136433491999E-2</v>
      </c>
      <c r="Q41" s="14">
        <v>2.1089477401746701</v>
      </c>
      <c r="R41" s="15">
        <v>0.99508013333559997</v>
      </c>
      <c r="S41" s="16">
        <v>4.8745948985379303E-2</v>
      </c>
      <c r="T41" s="14">
        <v>2.12540771764706</v>
      </c>
      <c r="U41" s="15">
        <v>0.98374150100792801</v>
      </c>
      <c r="V41" s="16">
        <v>3.9467668111994501E-2</v>
      </c>
      <c r="W41" s="14">
        <v>2.22445856153846</v>
      </c>
      <c r="X41" s="15">
        <v>0.92278971436530499</v>
      </c>
      <c r="Y41" s="16">
        <v>2.4618507300546998E-2</v>
      </c>
      <c r="Z41" s="14">
        <v>2.3009978499999999</v>
      </c>
      <c r="AA41" s="15">
        <v>0.88282554565562099</v>
      </c>
      <c r="AB41" s="16">
        <v>1.9887038058304399E-2</v>
      </c>
      <c r="AC41" s="14">
        <v>2.3775371384615398</v>
      </c>
      <c r="AD41" s="15">
        <v>0.84781236619350597</v>
      </c>
      <c r="AE41" s="16">
        <v>1.68639369715246E-2</v>
      </c>
      <c r="AF41" s="14">
        <v>2.4765879823529402</v>
      </c>
      <c r="AG41" s="15">
        <v>0.80846225382161496</v>
      </c>
      <c r="AH41" s="16">
        <v>1.42201320350566E-2</v>
      </c>
      <c r="AI41" s="14">
        <v>2.4951462890243898</v>
      </c>
      <c r="AJ41" s="15">
        <v>0.80173031052965005</v>
      </c>
      <c r="AK41" s="16">
        <v>1.3827439668640199E-2</v>
      </c>
      <c r="AL41" s="15">
        <v>2.4999593956029398</v>
      </c>
      <c r="AM41" s="15">
        <v>0.80001442385316102</v>
      </c>
      <c r="AN41" s="16">
        <v>1.38274396686403E-2</v>
      </c>
      <c r="AO41" s="15">
        <v>2.4999996011988999</v>
      </c>
      <c r="AP41" s="15">
        <v>0.80000014166146205</v>
      </c>
      <c r="AQ41" s="15">
        <v>1.3728930901155199E-2</v>
      </c>
      <c r="AR41" s="14">
        <v>2.4999999960191599</v>
      </c>
      <c r="AS41" s="15">
        <v>0.80000000141406702</v>
      </c>
      <c r="AT41" s="16">
        <v>1.37289229551291E-2</v>
      </c>
      <c r="AU41" s="15">
        <v>2.4999999999601998</v>
      </c>
      <c r="AV41" s="15">
        <v>0.80000000001413896</v>
      </c>
      <c r="AW41" s="15">
        <v>1.37289228758131E-2</v>
      </c>
      <c r="AX41" s="14">
        <v>2.5</v>
      </c>
      <c r="AY41" s="15">
        <v>0.8</v>
      </c>
      <c r="AZ41" s="16">
        <v>1.37289228750121E-2</v>
      </c>
    </row>
    <row r="42" spans="1:52" hidden="1" x14ac:dyDescent="0.25">
      <c r="A42" s="1">
        <v>0.78</v>
      </c>
      <c r="B42" s="14">
        <v>2.1001865999999998</v>
      </c>
      <c r="C42" s="15">
        <v>0.99998379999999998</v>
      </c>
      <c r="D42" s="16">
        <v>5.7712424990694698E-2</v>
      </c>
      <c r="E42" s="15">
        <v>2.1001866000399798</v>
      </c>
      <c r="F42" s="15">
        <v>0.99998379997166298</v>
      </c>
      <c r="G42" s="15">
        <v>5.7712424355723602E-2</v>
      </c>
      <c r="H42" s="14">
        <v>2.1001866039989299</v>
      </c>
      <c r="I42" s="15">
        <v>0.99998379716569896</v>
      </c>
      <c r="J42" s="16">
        <v>5.7712361482163299E-2</v>
      </c>
      <c r="K42" s="15">
        <v>2.1001870006138299</v>
      </c>
      <c r="L42" s="15">
        <v>0.99998351605941305</v>
      </c>
      <c r="M42" s="15">
        <v>5.7706090448827602E-2</v>
      </c>
      <c r="N42" s="14">
        <v>2.1002273889614398</v>
      </c>
      <c r="O42" s="15">
        <v>0.99995489147757799</v>
      </c>
      <c r="P42" s="16">
        <v>5.7229258295284399E-2</v>
      </c>
      <c r="Q42" s="14">
        <v>2.1071702401746801</v>
      </c>
      <c r="R42" s="15">
        <v>0.995069837406654</v>
      </c>
      <c r="S42" s="16">
        <v>4.8710328682998301E-2</v>
      </c>
      <c r="T42" s="14">
        <v>2.1237050352941198</v>
      </c>
      <c r="U42" s="15">
        <v>0.98371385176937098</v>
      </c>
      <c r="V42" s="16">
        <v>3.9430341451437097E-2</v>
      </c>
      <c r="W42" s="14">
        <v>2.22320610769231</v>
      </c>
      <c r="X42" s="15">
        <v>0.92270678803640704</v>
      </c>
      <c r="Y42" s="16">
        <v>2.45893646854215E-2</v>
      </c>
      <c r="Z42" s="14">
        <v>2.3000932999999999</v>
      </c>
      <c r="AA42" s="15">
        <v>0.88274113016018196</v>
      </c>
      <c r="AB42" s="16">
        <v>1.98665287036753E-2</v>
      </c>
      <c r="AC42" s="14">
        <v>2.3769804923076898</v>
      </c>
      <c r="AD42" s="15">
        <v>0.84774924198503498</v>
      </c>
      <c r="AE42" s="16">
        <v>1.6851737671977299E-2</v>
      </c>
      <c r="AF42" s="14">
        <v>2.47648156470588</v>
      </c>
      <c r="AG42" s="15">
        <v>0.808448220236892</v>
      </c>
      <c r="AH42" s="16">
        <v>1.42179006070611E-2</v>
      </c>
      <c r="AI42" s="14">
        <v>2.4951242268292702</v>
      </c>
      <c r="AJ42" s="15">
        <v>0.80172734097531595</v>
      </c>
      <c r="AK42" s="16">
        <v>1.3826980695530899E-2</v>
      </c>
      <c r="AL42" s="15">
        <v>2.49995921103856</v>
      </c>
      <c r="AM42" s="15">
        <v>0.80001439888641401</v>
      </c>
      <c r="AN42" s="16">
        <v>1.3826980695531E-2</v>
      </c>
      <c r="AO42" s="15">
        <v>2.4999995993861801</v>
      </c>
      <c r="AP42" s="15">
        <v>0.80000014141623799</v>
      </c>
      <c r="AQ42" s="15">
        <v>1.3728930863520899E-2</v>
      </c>
      <c r="AR42" s="14">
        <v>2.4999999960010699</v>
      </c>
      <c r="AS42" s="15">
        <v>0.80000000141161898</v>
      </c>
      <c r="AT42" s="16">
        <v>1.3728922954753401E-2</v>
      </c>
      <c r="AU42" s="15">
        <v>2.49999999996002</v>
      </c>
      <c r="AV42" s="15">
        <v>0.80000000001411498</v>
      </c>
      <c r="AW42" s="15">
        <v>1.37289228758094E-2</v>
      </c>
      <c r="AX42" s="14">
        <v>2.5</v>
      </c>
      <c r="AY42" s="15">
        <v>0.8</v>
      </c>
      <c r="AZ42" s="16">
        <v>1.37289228750121E-2</v>
      </c>
    </row>
    <row r="43" spans="1:52" ht="15.75" hidden="1" thickBot="1" x14ac:dyDescent="0.3">
      <c r="A43" s="1">
        <v>0.79</v>
      </c>
      <c r="B43" s="14">
        <v>2.1049039</v>
      </c>
      <c r="C43" s="15">
        <v>0.99998100000000001</v>
      </c>
      <c r="D43" s="16">
        <v>5.7676704065788197E-2</v>
      </c>
      <c r="E43" s="15">
        <v>2.1049039000395098</v>
      </c>
      <c r="F43" s="15">
        <v>0.99998099997179202</v>
      </c>
      <c r="G43" s="15">
        <v>5.7676703482812001E-2</v>
      </c>
      <c r="H43" s="14">
        <v>2.1049039039517501</v>
      </c>
      <c r="I43" s="15">
        <v>0.99998099717842903</v>
      </c>
      <c r="J43" s="16">
        <v>5.7676645755067701E-2</v>
      </c>
      <c r="K43" s="15">
        <v>2.1049042958870801</v>
      </c>
      <c r="L43" s="15">
        <v>0.99998071733462301</v>
      </c>
      <c r="M43" s="15">
        <v>5.7670884170935202E-2</v>
      </c>
      <c r="N43" s="14">
        <v>2.10494420770251</v>
      </c>
      <c r="O43" s="15">
        <v>0.99995222129047501</v>
      </c>
      <c r="P43" s="16">
        <v>5.7218747684114599E-2</v>
      </c>
      <c r="Q43" s="14">
        <v>2.1118051419213999</v>
      </c>
      <c r="R43" s="15">
        <v>0.99508856835391701</v>
      </c>
      <c r="S43" s="16">
        <v>4.8750270792978501E-2</v>
      </c>
      <c r="T43" s="14">
        <v>2.1281448470588198</v>
      </c>
      <c r="U43" s="15">
        <v>0.98377822018142702</v>
      </c>
      <c r="V43" s="16">
        <v>3.94837896985255E-2</v>
      </c>
      <c r="W43" s="14">
        <v>2.2264719307692298</v>
      </c>
      <c r="X43" s="15">
        <v>0.92291772437318997</v>
      </c>
      <c r="Y43" s="16">
        <v>2.4635956992593602E-2</v>
      </c>
      <c r="Z43" s="14">
        <v>2.30245195</v>
      </c>
      <c r="AA43" s="15">
        <v>0.88295771859063299</v>
      </c>
      <c r="AB43" s="16">
        <v>1.9899364143843499E-2</v>
      </c>
      <c r="AC43" s="14">
        <v>2.3784319692307698</v>
      </c>
      <c r="AD43" s="15">
        <v>0.84791186578259203</v>
      </c>
      <c r="AE43" s="16">
        <v>1.6871086232742302E-2</v>
      </c>
      <c r="AF43" s="14">
        <v>2.4767590529411798</v>
      </c>
      <c r="AG43" s="15">
        <v>0.808484483767554</v>
      </c>
      <c r="AH43" s="16">
        <v>1.42213760562431E-2</v>
      </c>
      <c r="AI43" s="14">
        <v>2.4951817548780499</v>
      </c>
      <c r="AJ43" s="15">
        <v>0.80173501767722399</v>
      </c>
      <c r="AK43" s="16">
        <v>1.38276928298477E-2</v>
      </c>
      <c r="AL43" s="15">
        <v>2.49995969229749</v>
      </c>
      <c r="AM43" s="15">
        <v>0.80001446343551696</v>
      </c>
      <c r="AN43" s="16">
        <v>1.3827692829847801E-2</v>
      </c>
      <c r="AO43" s="15">
        <v>2.49999960411292</v>
      </c>
      <c r="AP43" s="15">
        <v>0.80000014205024195</v>
      </c>
      <c r="AQ43" s="15">
        <v>1.3728930921854701E-2</v>
      </c>
      <c r="AR43" s="14">
        <v>2.49999999604825</v>
      </c>
      <c r="AS43" s="15">
        <v>0.80000000141794703</v>
      </c>
      <c r="AT43" s="16">
        <v>1.37289229553357E-2</v>
      </c>
      <c r="AU43" s="15">
        <v>2.4999999999604898</v>
      </c>
      <c r="AV43" s="15">
        <v>0.80000000001417804</v>
      </c>
      <c r="AW43" s="15">
        <v>1.3728922875815199E-2</v>
      </c>
      <c r="AX43" s="14">
        <v>2.5</v>
      </c>
      <c r="AY43" s="15">
        <v>0.8</v>
      </c>
      <c r="AZ43" s="16">
        <v>1.37289228750121E-2</v>
      </c>
    </row>
    <row r="44" spans="1:52" ht="15.75" thickBot="1" x14ac:dyDescent="0.3">
      <c r="A44" s="17" t="s">
        <v>71</v>
      </c>
      <c r="B44" s="18">
        <f>AVERAGE(Table573[Q(H20)])</f>
        <v>2.0858491150000003</v>
      </c>
      <c r="C44" s="19">
        <f>AVERAGE(Table573[W(H20)])</f>
        <v>0.99999648500000016</v>
      </c>
      <c r="D44" s="20">
        <f>AVERAGE(Table573[A(H20)])</f>
        <v>5.8168679926132061E-2</v>
      </c>
      <c r="E44" s="19">
        <f>AVERAGE(Table573[Qmix])</f>
        <v>2.0858491150414147</v>
      </c>
      <c r="F44" s="19">
        <f>AVERAGE(Table573[Wmix])</f>
        <v>0.99999648497125759</v>
      </c>
      <c r="G44" s="19">
        <f>AVERAGE(Table573[Amix])</f>
        <v>5.8168480129901202E-2</v>
      </c>
      <c r="H44" s="18">
        <f>AVERAGE(Table573[Qmix9])</f>
        <v>2.0858491191423356</v>
      </c>
      <c r="I44" s="19">
        <f>AVERAGE(Table573[Wmix9])</f>
        <v>0.99999648212520076</v>
      </c>
      <c r="J44" s="20">
        <f>AVERAGE(Table573[Amix9])</f>
        <v>5.8166492442475758E-2</v>
      </c>
      <c r="K44" s="19">
        <f>AVERAGE(Table573[Qmix8])</f>
        <v>2.0858495299800177</v>
      </c>
      <c r="L44" s="19">
        <f>AVERAGE(Table573[Wmix8])</f>
        <v>0.99999619700225373</v>
      </c>
      <c r="M44" s="19">
        <f>AVERAGE(Table573[Amix8])</f>
        <v>5.8131150564000797E-2</v>
      </c>
      <c r="N44" s="18">
        <f>AVERAGE(Table573[Qmix2])</f>
        <v>2.085891366671599</v>
      </c>
      <c r="O44" s="19">
        <f>AVERAGE(Table573[Wmix2])</f>
        <v>0.99996716347260095</v>
      </c>
      <c r="P44" s="20">
        <f>AVERAGE(Table573[Amix2])</f>
        <v>5.738844902926804E-2</v>
      </c>
      <c r="Q44" s="18">
        <f>AVERAGE(Table573[Qmix12])</f>
        <v>2.0930831915938866</v>
      </c>
      <c r="R44" s="19">
        <f>AVERAGE(Table573[Wmix1])</f>
        <v>0.99501411762868153</v>
      </c>
      <c r="S44" s="20">
        <f>AVERAGE(Table573[Amix1])</f>
        <v>4.8646432212832304E-2</v>
      </c>
      <c r="T44" s="18">
        <f>AVERAGE(Table573[Qmix3])</f>
        <v>2.1102109317647058</v>
      </c>
      <c r="U44" s="19">
        <f>AVERAGE(Table573[Wmix3])</f>
        <v>0.98351383791243896</v>
      </c>
      <c r="V44" s="20">
        <f>AVERAGE(Table573[Amix3])</f>
        <v>3.9318700011550911E-2</v>
      </c>
      <c r="W44" s="18">
        <f>AVERAGE(Table573[Qmix4])</f>
        <v>2.2132801565384614</v>
      </c>
      <c r="X44" s="19">
        <f>AVERAGE(Table573[Wmix4])</f>
        <v>0.92205421562738166</v>
      </c>
      <c r="Y44" s="20">
        <f>AVERAGE(Table573[Amix4])</f>
        <v>2.4484037068063173E-2</v>
      </c>
      <c r="Z44" s="18">
        <f>AVERAGE(Table573[Qmix5])</f>
        <v>2.292924557500001</v>
      </c>
      <c r="AA44" s="19">
        <f>AVERAGE(Table573[Wmix5])</f>
        <v>0.88207815382240662</v>
      </c>
      <c r="AB44" s="20">
        <f>AVERAGE(Table573[Amix5])</f>
        <v>1.9792891090411432E-2</v>
      </c>
      <c r="AC44" s="18">
        <f>AVERAGE(Table573[Qmix6])</f>
        <v>2.3725689584615361</v>
      </c>
      <c r="AD44" s="19">
        <f>AVERAGE(Table573[Wmix6])</f>
        <v>0.84725630673773189</v>
      </c>
      <c r="AE44" s="20">
        <f>AVERAGE(Table573[Amix6])</f>
        <v>1.680900487894612E-2</v>
      </c>
      <c r="AF44" s="18">
        <f>AVERAGE(Table573[Qmix7])</f>
        <v>2.4756381832352949</v>
      </c>
      <c r="AG44" s="19">
        <f>AVERAGE(Table573[Wmix7])</f>
        <v>0.80833952727320235</v>
      </c>
      <c r="AH44" s="19">
        <f>AVERAGE(Table573[Amix7])</f>
        <v>1.4210403704851562E-2</v>
      </c>
      <c r="AI44" s="18">
        <f>AVERAGE(Table573[Qmix10])</f>
        <v>2.4949493794512221</v>
      </c>
      <c r="AJ44" s="19">
        <f>AVERAGE(Table573[Wmix10])</f>
        <v>0.8017043759568887</v>
      </c>
      <c r="AK44" s="20">
        <f>AVERAGE(Table573[Amix80])</f>
        <v>1.3825451712101807E-2</v>
      </c>
      <c r="AL44" s="18">
        <f>AVERAGE(Table573[Qmix11])</f>
        <v>2.4999577483284017</v>
      </c>
      <c r="AM44" s="19">
        <f>AVERAGE(Table573[Wmix11])</f>
        <v>0.80001420588155603</v>
      </c>
      <c r="AN44" s="20">
        <f>AVERAGE(Table573[Amix77])</f>
        <v>1.3825451712101897E-2</v>
      </c>
      <c r="AO44" s="19">
        <f>AVERAGE(Table573[Qmix13])</f>
        <v>2.4999995850199879</v>
      </c>
      <c r="AP44" s="19">
        <f>AVERAGE(Table573[Wmix12])</f>
        <v>0.80000013952054494</v>
      </c>
      <c r="AQ44" s="19">
        <f>AVERAGE(Table573[Amix74])</f>
        <v>1.3728930738430173E-2</v>
      </c>
      <c r="AR44" s="18">
        <f>AVERAGE(Table573[Qmix14])</f>
        <v>2.4999999958576633</v>
      </c>
      <c r="AS44" s="19">
        <f>AVERAGE(Table573[Wmix13])</f>
        <v>0.80000000139269623</v>
      </c>
      <c r="AT44" s="20">
        <f>AVERAGE(Table573[Amix744])</f>
        <v>1.3728922953504769E-2</v>
      </c>
      <c r="AU44" s="18">
        <f>AVERAGE(Table573[Qmix15])</f>
        <v>2.4999999999585834</v>
      </c>
      <c r="AV44" s="19">
        <f>AVERAGE(Table573[Wmix14])</f>
        <v>0.80000000001392524</v>
      </c>
      <c r="AW44" s="20">
        <f>AVERAGE(Table573[Amix762])</f>
        <v>1.3728922875796887E-2</v>
      </c>
      <c r="AX44" s="21">
        <f>AVERAGE(Table573[Q(Dust)])</f>
        <v>2.5</v>
      </c>
      <c r="AY44" s="22">
        <f>AVERAGE(Table573[W(Dust)])</f>
        <v>0.80000000000000038</v>
      </c>
      <c r="AZ44" s="20">
        <f>AVERAGE(Table573[A(Dust)])</f>
        <v>1.37289228750121E-2</v>
      </c>
    </row>
    <row r="45" spans="1:52" x14ac:dyDescent="0.25">
      <c r="A45" s="23" t="s">
        <v>72</v>
      </c>
      <c r="B45" s="24"/>
      <c r="C45" s="25"/>
      <c r="D45" s="26"/>
      <c r="E45" s="24"/>
      <c r="F45" s="25"/>
      <c r="G45" s="26">
        <f>G44/D44</f>
        <v>0.99999656522666303</v>
      </c>
      <c r="H45" s="24"/>
      <c r="I45" s="25"/>
      <c r="J45" s="26">
        <f>J44/D44</f>
        <v>0.99996239413273469</v>
      </c>
      <c r="K45" s="25"/>
      <c r="L45" s="25"/>
      <c r="M45" s="25">
        <f>M44/D44</f>
        <v>0.99935481839747919</v>
      </c>
      <c r="N45" s="24"/>
      <c r="O45" s="25"/>
      <c r="P45" s="26">
        <f>P44/D44</f>
        <v>0.98658675256418349</v>
      </c>
      <c r="Q45" s="24"/>
      <c r="R45" s="25"/>
      <c r="S45" s="26">
        <f>S44/D44</f>
        <v>0.83629940157844418</v>
      </c>
      <c r="T45" s="24"/>
      <c r="U45" s="25"/>
      <c r="V45" s="26">
        <f>V44/G44</f>
        <v>0.67594511535705981</v>
      </c>
      <c r="W45" s="24"/>
      <c r="X45" s="25"/>
      <c r="Y45" s="26">
        <f>Y44/D44</f>
        <v>0.42091443538267082</v>
      </c>
      <c r="Z45" s="24"/>
      <c r="AA45" s="25"/>
      <c r="AB45" s="26">
        <f>AB44/D44</f>
        <v>0.34026715262485352</v>
      </c>
      <c r="AC45" s="24"/>
      <c r="AD45" s="25"/>
      <c r="AE45" s="26">
        <f>AE44/D44</f>
        <v>0.28897002476748207</v>
      </c>
      <c r="AF45" s="24"/>
      <c r="AG45" s="25"/>
      <c r="AH45" s="26">
        <f>AH44/D44</f>
        <v>0.2442964791860025</v>
      </c>
      <c r="AI45" s="27"/>
      <c r="AJ45" s="28"/>
      <c r="AK45" s="29">
        <f>AK44/D44</f>
        <v>0.23767862240743021</v>
      </c>
      <c r="AL45" s="24"/>
      <c r="AM45" s="25"/>
      <c r="AN45" s="26">
        <f>AN44/D44</f>
        <v>0.23767862240743176</v>
      </c>
      <c r="AO45" s="25"/>
      <c r="AP45" s="25"/>
      <c r="AQ45" s="25">
        <f>AQ44/D44</f>
        <v>0.23601929347312733</v>
      </c>
      <c r="AR45" s="24"/>
      <c r="AS45" s="25"/>
      <c r="AT45" s="26">
        <f>AT44/D44</f>
        <v>0.23601915963950046</v>
      </c>
      <c r="AU45" s="25"/>
      <c r="AV45" s="25"/>
      <c r="AW45" s="25">
        <f>AW44/D44</f>
        <v>0.23601915830359457</v>
      </c>
      <c r="AX45" s="24"/>
      <c r="AY45" s="25"/>
      <c r="AZ45" s="26">
        <f>AZ44/D44</f>
        <v>0.236019158290103</v>
      </c>
    </row>
    <row r="46" spans="1:52" ht="15.75" thickBot="1" x14ac:dyDescent="0.3">
      <c r="A46" s="23" t="s">
        <v>73</v>
      </c>
      <c r="B46" s="30"/>
      <c r="C46" s="31"/>
      <c r="D46" s="32"/>
      <c r="E46" s="30"/>
      <c r="F46" s="31"/>
      <c r="G46" s="32">
        <f>(G44-D44)/D44</f>
        <v>-3.4347733369930677E-6</v>
      </c>
      <c r="H46" s="30"/>
      <c r="I46" s="31"/>
      <c r="J46" s="32">
        <f>(J44-D44)/D44</f>
        <v>-3.7605867265358124E-5</v>
      </c>
      <c r="K46" s="31"/>
      <c r="L46" s="31"/>
      <c r="M46" s="31">
        <f>(M44-D44)/D44</f>
        <v>-6.4518160252084343E-4</v>
      </c>
      <c r="N46" s="30"/>
      <c r="O46" s="31"/>
      <c r="P46" s="32">
        <f>(P44-D44)/D44</f>
        <v>-1.341324743581648E-2</v>
      </c>
      <c r="Q46" s="30"/>
      <c r="R46" s="31"/>
      <c r="S46" s="32">
        <f>(S44-D44)/D44</f>
        <v>-0.16370059842155577</v>
      </c>
      <c r="T46" s="30"/>
      <c r="U46" s="31"/>
      <c r="V46" s="32">
        <f>(V44-G44)/G44</f>
        <v>-0.32405488464294019</v>
      </c>
      <c r="W46" s="30"/>
      <c r="X46" s="31"/>
      <c r="Y46" s="32">
        <f>(Y44-D44)/D44</f>
        <v>-0.57908556461732918</v>
      </c>
      <c r="Z46" s="30"/>
      <c r="AA46" s="31"/>
      <c r="AB46" s="32">
        <f>(AB44-D44)/D44</f>
        <v>-0.65973284737514637</v>
      </c>
      <c r="AC46" s="30"/>
      <c r="AD46" s="31"/>
      <c r="AE46" s="32">
        <f>(AE44-D44)/D44</f>
        <v>-0.71102997523251787</v>
      </c>
      <c r="AF46" s="30"/>
      <c r="AG46" s="31"/>
      <c r="AH46" s="32">
        <f>(AH44-D44)/D44</f>
        <v>-0.7557035208139975</v>
      </c>
      <c r="AI46" s="30"/>
      <c r="AJ46" s="31"/>
      <c r="AK46" s="32">
        <f>(AK44-D44)/D44</f>
        <v>-0.76232137759256968</v>
      </c>
      <c r="AL46" s="30"/>
      <c r="AM46" s="31"/>
      <c r="AN46" s="32">
        <f>(AN44-D44)/D44</f>
        <v>-0.76232137759256835</v>
      </c>
      <c r="AO46" s="31"/>
      <c r="AP46" s="31"/>
      <c r="AQ46" s="31">
        <f>(AQ44-D44)/D44</f>
        <v>-0.76398070652687267</v>
      </c>
      <c r="AR46" s="30"/>
      <c r="AS46" s="31"/>
      <c r="AT46" s="32">
        <f>(AT44-D44)/D44</f>
        <v>-0.76398084036049962</v>
      </c>
      <c r="AU46" s="31"/>
      <c r="AV46" s="31"/>
      <c r="AW46" s="31">
        <f>(AW44-D44)/D44</f>
        <v>-0.76398084169640545</v>
      </c>
      <c r="AX46" s="30"/>
      <c r="AY46" s="31"/>
      <c r="AZ46" s="32">
        <f>(AZ44-D44)/D44</f>
        <v>-0.763980841709897</v>
      </c>
    </row>
    <row r="47" spans="1:52" ht="15.75" thickBot="1" x14ac:dyDescent="0.3">
      <c r="A47" s="33" t="s">
        <v>74</v>
      </c>
      <c r="B47" s="34"/>
      <c r="C47" s="35"/>
      <c r="D47" s="36">
        <f>D44*PI()</f>
        <v>0.18274229752495255</v>
      </c>
      <c r="E47" s="34"/>
      <c r="F47" s="35"/>
      <c r="G47" s="36">
        <f>G44*PI()</f>
        <v>0.18274166984658147</v>
      </c>
      <c r="H47" s="34"/>
      <c r="I47" s="35"/>
      <c r="J47" s="36">
        <f>J44*PI()</f>
        <v>0.18273542534236806</v>
      </c>
      <c r="K47" s="35"/>
      <c r="L47" s="35"/>
      <c r="M47" s="35">
        <f>M44*PI()</f>
        <v>0.18262439555658705</v>
      </c>
      <c r="N47" s="34"/>
      <c r="O47" s="35"/>
      <c r="P47" s="36">
        <f>P44*PI()</f>
        <v>0.18029112987126078</v>
      </c>
      <c r="Q47" s="34"/>
      <c r="R47" s="35"/>
      <c r="S47" s="36">
        <f>S44*PI()</f>
        <v>0.15282727406318783</v>
      </c>
      <c r="T47" s="34"/>
      <c r="U47" s="35"/>
      <c r="V47" s="36">
        <f>V44*PI()</f>
        <v>0.12352333910498925</v>
      </c>
      <c r="W47" s="34"/>
      <c r="X47" s="35"/>
      <c r="Y47" s="36">
        <f>Y44*PI()</f>
        <v>7.6918870983247442E-2</v>
      </c>
      <c r="Z47" s="34"/>
      <c r="AA47" s="35"/>
      <c r="AB47" s="36">
        <f>AB44*PI()</f>
        <v>6.2181201242939424E-2</v>
      </c>
      <c r="AC47" s="34"/>
      <c r="AD47" s="35"/>
      <c r="AE47" s="36">
        <f>AE44*PI()</f>
        <v>5.2807046241852118E-2</v>
      </c>
      <c r="AF47" s="34"/>
      <c r="AG47" s="35"/>
      <c r="AH47" s="36">
        <f>AH44*PI()</f>
        <v>4.4643299883706848E-2</v>
      </c>
      <c r="AI47" s="34"/>
      <c r="AJ47" s="35"/>
      <c r="AK47" s="36">
        <f>AK44*PI()</f>
        <v>4.3433937531299462E-2</v>
      </c>
      <c r="AL47" s="34"/>
      <c r="AM47" s="35"/>
      <c r="AN47" s="36">
        <f>AN44*PI()</f>
        <v>4.3433937531299746E-2</v>
      </c>
      <c r="AO47" s="35"/>
      <c r="AP47" s="35"/>
      <c r="AQ47" s="35">
        <f>AQ44*PI()</f>
        <v>4.3130707949495327E-2</v>
      </c>
      <c r="AR47" s="34"/>
      <c r="AS47" s="35"/>
      <c r="AT47" s="36">
        <f>AT44*PI()</f>
        <v>4.313068349243087E-2</v>
      </c>
      <c r="AU47" s="35"/>
      <c r="AV47" s="35"/>
      <c r="AW47" s="35">
        <f>AW44*PI()</f>
        <v>4.3130683248304359E-2</v>
      </c>
      <c r="AX47" s="34"/>
      <c r="AY47" s="35"/>
      <c r="AZ47" s="36">
        <f>AZ44*PI()</f>
        <v>4.3130683245838873E-2</v>
      </c>
    </row>
    <row r="50" spans="1:52" x14ac:dyDescent="0.25">
      <c r="A50" t="s">
        <v>83</v>
      </c>
    </row>
    <row r="51" spans="1:52" ht="15.75" thickBot="1" x14ac:dyDescent="0.3">
      <c r="A51" s="85" t="s">
        <v>75</v>
      </c>
      <c r="B51" s="85"/>
      <c r="C51" s="85"/>
      <c r="D51" s="85"/>
      <c r="E51" s="86" t="s">
        <v>1</v>
      </c>
      <c r="F51" s="87"/>
      <c r="G51" s="87"/>
      <c r="H51" s="87"/>
      <c r="I51" s="88"/>
      <c r="J51" s="1"/>
      <c r="K51" s="1"/>
      <c r="L51" s="1"/>
      <c r="M51" s="1"/>
    </row>
    <row r="52" spans="1:52" ht="15.75" thickBot="1" x14ac:dyDescent="0.3">
      <c r="A52" s="2"/>
      <c r="B52" s="76" t="s">
        <v>2</v>
      </c>
      <c r="C52" s="77"/>
      <c r="D52" s="78"/>
      <c r="E52" s="79" t="s">
        <v>3</v>
      </c>
      <c r="F52" s="80"/>
      <c r="G52" s="81"/>
      <c r="H52" s="76" t="s">
        <v>4</v>
      </c>
      <c r="I52" s="77"/>
      <c r="J52" s="78"/>
      <c r="K52" s="77" t="s">
        <v>5</v>
      </c>
      <c r="L52" s="77"/>
      <c r="M52" s="78"/>
      <c r="N52" s="76" t="s">
        <v>6</v>
      </c>
      <c r="O52" s="77"/>
      <c r="P52" s="78"/>
      <c r="Q52" s="76" t="s">
        <v>7</v>
      </c>
      <c r="R52" s="77"/>
      <c r="S52" s="78"/>
      <c r="T52" s="76" t="s">
        <v>8</v>
      </c>
      <c r="U52" s="77"/>
      <c r="V52" s="78"/>
      <c r="W52" s="82" t="s">
        <v>9</v>
      </c>
      <c r="X52" s="83"/>
      <c r="Y52" s="84"/>
      <c r="Z52" s="82" t="s">
        <v>10</v>
      </c>
      <c r="AA52" s="83"/>
      <c r="AB52" s="83"/>
      <c r="AC52" s="82" t="s">
        <v>11</v>
      </c>
      <c r="AD52" s="83"/>
      <c r="AE52" s="84"/>
      <c r="AF52" s="83" t="s">
        <v>12</v>
      </c>
      <c r="AG52" s="83"/>
      <c r="AH52" s="83"/>
      <c r="AI52" s="82" t="s">
        <v>13</v>
      </c>
      <c r="AJ52" s="83"/>
      <c r="AK52" s="84"/>
      <c r="AL52" s="83" t="s">
        <v>14</v>
      </c>
      <c r="AM52" s="83"/>
      <c r="AN52" s="83"/>
      <c r="AO52" s="82" t="s">
        <v>15</v>
      </c>
      <c r="AP52" s="83"/>
      <c r="AQ52" s="84"/>
      <c r="AR52" s="83" t="s">
        <v>16</v>
      </c>
      <c r="AS52" s="83"/>
      <c r="AT52" s="84"/>
      <c r="AU52" s="82" t="s">
        <v>17</v>
      </c>
      <c r="AV52" s="83"/>
      <c r="AW52" s="84"/>
      <c r="AX52" s="82" t="s">
        <v>18</v>
      </c>
      <c r="AY52" s="83"/>
      <c r="AZ52" s="84"/>
    </row>
    <row r="53" spans="1:52" ht="15.75" thickBot="1" x14ac:dyDescent="0.3">
      <c r="A53" s="3" t="s">
        <v>19</v>
      </c>
      <c r="B53" s="4" t="s">
        <v>20</v>
      </c>
      <c r="C53" s="5" t="s">
        <v>21</v>
      </c>
      <c r="D53" s="6" t="s">
        <v>22</v>
      </c>
      <c r="E53" s="4" t="s">
        <v>23</v>
      </c>
      <c r="F53" s="5" t="s">
        <v>24</v>
      </c>
      <c r="G53" s="13" t="s">
        <v>25</v>
      </c>
      <c r="H53" s="4" t="s">
        <v>26</v>
      </c>
      <c r="I53" s="5" t="s">
        <v>27</v>
      </c>
      <c r="J53" s="13" t="s">
        <v>28</v>
      </c>
      <c r="K53" s="4" t="s">
        <v>29</v>
      </c>
      <c r="L53" s="5" t="s">
        <v>30</v>
      </c>
      <c r="M53" s="13" t="s">
        <v>31</v>
      </c>
      <c r="N53" s="62" t="s">
        <v>32</v>
      </c>
      <c r="O53" s="10" t="s">
        <v>33</v>
      </c>
      <c r="P53" s="63" t="s">
        <v>34</v>
      </c>
      <c r="Q53" s="64" t="s">
        <v>35</v>
      </c>
      <c r="R53" s="65" t="s">
        <v>36</v>
      </c>
      <c r="S53" s="6" t="s">
        <v>37</v>
      </c>
      <c r="T53" s="64" t="s">
        <v>38</v>
      </c>
      <c r="U53" s="65" t="s">
        <v>39</v>
      </c>
      <c r="V53" s="6" t="s">
        <v>40</v>
      </c>
      <c r="W53" s="64" t="s">
        <v>41</v>
      </c>
      <c r="X53" s="65" t="s">
        <v>42</v>
      </c>
      <c r="Y53" s="6" t="s">
        <v>43</v>
      </c>
      <c r="Z53" s="64" t="s">
        <v>44</v>
      </c>
      <c r="AA53" s="65" t="s">
        <v>45</v>
      </c>
      <c r="AB53" s="6" t="s">
        <v>46</v>
      </c>
      <c r="AC53" s="64" t="s">
        <v>47</v>
      </c>
      <c r="AD53" s="65" t="s">
        <v>48</v>
      </c>
      <c r="AE53" s="6" t="s">
        <v>49</v>
      </c>
      <c r="AF53" s="64" t="s">
        <v>50</v>
      </c>
      <c r="AG53" s="65" t="s">
        <v>51</v>
      </c>
      <c r="AH53" s="6" t="s">
        <v>52</v>
      </c>
      <c r="AI53" s="4" t="s">
        <v>53</v>
      </c>
      <c r="AJ53" s="5" t="s">
        <v>54</v>
      </c>
      <c r="AK53" s="6" t="s">
        <v>55</v>
      </c>
      <c r="AL53" s="4" t="s">
        <v>56</v>
      </c>
      <c r="AM53" s="5" t="s">
        <v>57</v>
      </c>
      <c r="AN53" s="6" t="s">
        <v>58</v>
      </c>
      <c r="AO53" s="4" t="s">
        <v>59</v>
      </c>
      <c r="AP53" s="5" t="s">
        <v>60</v>
      </c>
      <c r="AQ53" s="6" t="s">
        <v>61</v>
      </c>
      <c r="AR53" s="4" t="s">
        <v>62</v>
      </c>
      <c r="AS53" s="5" t="s">
        <v>63</v>
      </c>
      <c r="AT53" s="6" t="s">
        <v>64</v>
      </c>
      <c r="AU53" s="4" t="s">
        <v>65</v>
      </c>
      <c r="AV53" s="5" t="s">
        <v>66</v>
      </c>
      <c r="AW53" s="6" t="s">
        <v>67</v>
      </c>
      <c r="AX53" s="5" t="s">
        <v>68</v>
      </c>
      <c r="AY53" s="5" t="s">
        <v>69</v>
      </c>
      <c r="AZ53" s="13" t="s">
        <v>70</v>
      </c>
    </row>
    <row r="54" spans="1:52" ht="15.75" hidden="1" thickBot="1" x14ac:dyDescent="0.3">
      <c r="A54" s="1">
        <v>0.4</v>
      </c>
      <c r="B54" s="14">
        <v>2.0640941000000002</v>
      </c>
      <c r="C54" s="15">
        <v>1</v>
      </c>
      <c r="D54" s="16">
        <v>5.8381738610394703E-2</v>
      </c>
      <c r="E54" s="14">
        <v>2.0640941000435902</v>
      </c>
      <c r="F54" s="61">
        <v>0.99999999997066102</v>
      </c>
      <c r="G54" s="16">
        <v>5.8380747462423797E-2</v>
      </c>
      <c r="H54" s="14">
        <v>2.0640941043599299</v>
      </c>
      <c r="I54" s="61">
        <v>0.99999999706547404</v>
      </c>
      <c r="J54" s="16">
        <v>5.8371826971846501E-2</v>
      </c>
      <c r="K54" s="14">
        <v>2.0640945367785899</v>
      </c>
      <c r="L54" s="61">
        <v>0.99999970601889798</v>
      </c>
      <c r="M54" s="16">
        <v>5.8282619530302802E-2</v>
      </c>
      <c r="N54" s="61">
        <v>2.0641385711181401</v>
      </c>
      <c r="O54" s="15">
        <v>0.99997006938500599</v>
      </c>
      <c r="P54" s="61">
        <v>5.7390342268364897E-2</v>
      </c>
      <c r="Q54" s="14">
        <v>2.0717081768558998</v>
      </c>
      <c r="R54" s="61">
        <v>0.99491667930095595</v>
      </c>
      <c r="S54" s="16">
        <v>4.8518840272739901E-2</v>
      </c>
      <c r="T54" s="14">
        <v>2.08973562352941</v>
      </c>
      <c r="U54" s="61">
        <v>0.98320293238022904</v>
      </c>
      <c r="V54" s="16">
        <v>3.9132705136822203E-2</v>
      </c>
      <c r="W54" s="14">
        <v>2.19821899230769</v>
      </c>
      <c r="X54" s="61">
        <v>0.92106637444190897</v>
      </c>
      <c r="Y54" s="16">
        <v>2.4315424114900199E-2</v>
      </c>
      <c r="Z54" s="14">
        <v>2.2820470500000001</v>
      </c>
      <c r="AA54" s="61">
        <v>0.88107113373205803</v>
      </c>
      <c r="AB54" s="16">
        <v>1.9674992907713601E-2</v>
      </c>
      <c r="AC54" s="14">
        <v>2.3658751076923101</v>
      </c>
      <c r="AD54" s="61">
        <v>0.84650426315026495</v>
      </c>
      <c r="AE54" s="16">
        <v>1.67404353024793E-2</v>
      </c>
      <c r="AF54" s="14">
        <v>2.4743584764705902</v>
      </c>
      <c r="AG54" s="61">
        <v>0.80817276934014004</v>
      </c>
      <c r="AH54" s="16">
        <v>1.4198333283068999E-2</v>
      </c>
      <c r="AI54" s="14">
        <v>2.4946840743902499</v>
      </c>
      <c r="AJ54" s="61">
        <v>0.80166910752409404</v>
      </c>
      <c r="AK54" s="16">
        <v>1.3822988429065699E-2</v>
      </c>
      <c r="AL54" s="14">
        <v>2.49995552888186</v>
      </c>
      <c r="AM54" s="61">
        <v>0.80001390939912198</v>
      </c>
      <c r="AN54" s="16">
        <v>1.38229884290658E-2</v>
      </c>
      <c r="AO54" s="14">
        <v>2.49999956322142</v>
      </c>
      <c r="AP54" s="61">
        <v>0.80000013660848901</v>
      </c>
      <c r="AQ54" s="16">
        <v>1.3728930536868999E-2</v>
      </c>
      <c r="AR54" s="14">
        <v>2.4999999956400698</v>
      </c>
      <c r="AS54" s="61">
        <v>0.80000000136362803</v>
      </c>
      <c r="AT54" s="16">
        <v>1.3728922951492801E-2</v>
      </c>
      <c r="AU54" s="14">
        <v>2.49999999995641</v>
      </c>
      <c r="AV54" s="61">
        <v>0.80000000001363503</v>
      </c>
      <c r="AW54" s="16">
        <v>1.3728922875776799E-2</v>
      </c>
      <c r="AX54" s="61">
        <v>2.5</v>
      </c>
      <c r="AY54" s="15">
        <v>0.8</v>
      </c>
      <c r="AZ54" s="16">
        <v>1.37289228750121E-2</v>
      </c>
    </row>
    <row r="55" spans="1:52" ht="15.75" hidden="1" thickBot="1" x14ac:dyDescent="0.3">
      <c r="A55" s="1">
        <v>0.41</v>
      </c>
      <c r="B55" s="14">
        <v>2.0649524000000001</v>
      </c>
      <c r="C55" s="15">
        <v>1</v>
      </c>
      <c r="D55" s="16">
        <v>5.8382564233166401E-2</v>
      </c>
      <c r="E55" s="14">
        <v>2.0649524000435102</v>
      </c>
      <c r="F55" s="61">
        <v>0.99999999997068401</v>
      </c>
      <c r="G55" s="16">
        <v>5.8381573482834598E-2</v>
      </c>
      <c r="H55" s="14">
        <v>2.0649524043513501</v>
      </c>
      <c r="I55" s="61">
        <v>0.99999999706791298</v>
      </c>
      <c r="J55" s="16">
        <v>5.8372656713750103E-2</v>
      </c>
      <c r="K55" s="14">
        <v>2.0649528359185698</v>
      </c>
      <c r="L55" s="61">
        <v>0.99999970626323398</v>
      </c>
      <c r="M55" s="16">
        <v>5.8283486311063601E-2</v>
      </c>
      <c r="N55" s="61">
        <v>2.0649967835543799</v>
      </c>
      <c r="O55" s="15">
        <v>0.99997009425750905</v>
      </c>
      <c r="P55" s="61">
        <v>5.7391575814044103E-2</v>
      </c>
      <c r="Q55" s="14">
        <v>2.0725514847161599</v>
      </c>
      <c r="R55" s="61">
        <v>0.99492079690411495</v>
      </c>
      <c r="S55" s="16">
        <v>4.8523292693089297E-2</v>
      </c>
      <c r="T55" s="14">
        <v>2.0905434352941201</v>
      </c>
      <c r="U55" s="61">
        <v>0.98321572133371804</v>
      </c>
      <c r="V55" s="16">
        <v>3.9139415839553798E-2</v>
      </c>
      <c r="W55" s="14">
        <v>2.1988132</v>
      </c>
      <c r="X55" s="61">
        <v>0.92110609971298696</v>
      </c>
      <c r="Y55" s="16">
        <v>2.4321553709563098E-2</v>
      </c>
      <c r="Z55" s="14">
        <v>2.2824762000000001</v>
      </c>
      <c r="AA55" s="61">
        <v>0.88111122105168005</v>
      </c>
      <c r="AB55" s="16">
        <v>1.9679246778892399E-2</v>
      </c>
      <c r="AC55" s="14">
        <v>2.3661392000000001</v>
      </c>
      <c r="AD55" s="61">
        <v>0.846533945959417</v>
      </c>
      <c r="AE55" s="16">
        <v>1.6742888306091001E-2</v>
      </c>
      <c r="AF55" s="14">
        <v>2.47440896470588</v>
      </c>
      <c r="AG55" s="61">
        <v>0.80817928959607099</v>
      </c>
      <c r="AH55" s="16">
        <v>1.4198760246456599E-2</v>
      </c>
      <c r="AI55" s="14">
        <v>2.4946945414634198</v>
      </c>
      <c r="AJ55" s="61">
        <v>0.80167048432636001</v>
      </c>
      <c r="AK55" s="16">
        <v>1.3823075378174799E-2</v>
      </c>
      <c r="AL55" s="14">
        <v>2.4999556164456198</v>
      </c>
      <c r="AM55" s="61">
        <v>0.80001392096844703</v>
      </c>
      <c r="AN55" s="16">
        <v>1.38230753781749E-2</v>
      </c>
      <c r="AO55" s="14">
        <v>2.4999995640814401</v>
      </c>
      <c r="AP55" s="61">
        <v>0.800000136722123</v>
      </c>
      <c r="AQ55" s="16">
        <v>1.3728930543979801E-2</v>
      </c>
      <c r="AR55" s="14">
        <v>2.4999999956486501</v>
      </c>
      <c r="AS55" s="61">
        <v>0.80000000136476201</v>
      </c>
      <c r="AT55" s="16">
        <v>1.37289229515637E-2</v>
      </c>
      <c r="AU55" s="14">
        <v>2.4999999999564899</v>
      </c>
      <c r="AV55" s="61">
        <v>0.80000000001364602</v>
      </c>
      <c r="AW55" s="16">
        <v>1.37289228757775E-2</v>
      </c>
      <c r="AX55" s="61">
        <v>2.5</v>
      </c>
      <c r="AY55" s="15">
        <v>0.8</v>
      </c>
      <c r="AZ55" s="16">
        <v>1.37289228750121E-2</v>
      </c>
    </row>
    <row r="56" spans="1:52" ht="15.75" hidden="1" thickBot="1" x14ac:dyDescent="0.3">
      <c r="A56" s="1">
        <v>0.42</v>
      </c>
      <c r="B56" s="14">
        <v>2.0675995</v>
      </c>
      <c r="C56" s="15">
        <v>1</v>
      </c>
      <c r="D56" s="16">
        <v>5.8391276396426502E-2</v>
      </c>
      <c r="E56" s="14">
        <v>2.0675995000432401</v>
      </c>
      <c r="F56" s="61">
        <v>0.99999999997075995</v>
      </c>
      <c r="G56" s="16">
        <v>5.8390286920740303E-2</v>
      </c>
      <c r="H56" s="14">
        <v>2.0675995043248698</v>
      </c>
      <c r="I56" s="61">
        <v>0.99999999707541598</v>
      </c>
      <c r="J56" s="16">
        <v>5.8381381560300503E-2</v>
      </c>
      <c r="K56" s="14">
        <v>2.0675999332661701</v>
      </c>
      <c r="L56" s="61">
        <v>0.99999970701487995</v>
      </c>
      <c r="M56" s="16">
        <v>5.8292325188210703E-2</v>
      </c>
      <c r="N56" s="61">
        <v>2.0676436134972498</v>
      </c>
      <c r="O56" s="15">
        <v>0.99997017077234196</v>
      </c>
      <c r="P56" s="61">
        <v>5.7401543202675598E-2</v>
      </c>
      <c r="Q56" s="14">
        <v>2.0751523471615698</v>
      </c>
      <c r="R56" s="61">
        <v>0.99493346489706602</v>
      </c>
      <c r="S56" s="16">
        <v>4.8543084787283003E-2</v>
      </c>
      <c r="T56" s="14">
        <v>2.0930348235294098</v>
      </c>
      <c r="U56" s="61">
        <v>0.98325507493886999</v>
      </c>
      <c r="V56" s="16">
        <v>3.91658329600518E-2</v>
      </c>
      <c r="W56" s="14">
        <v>2.2006458076923101</v>
      </c>
      <c r="X56" s="61">
        <v>0.92122846940887404</v>
      </c>
      <c r="Y56" s="16">
        <v>2.4344518846629901E-2</v>
      </c>
      <c r="Z56" s="14">
        <v>2.28379975</v>
      </c>
      <c r="AA56" s="61">
        <v>0.88123478983193604</v>
      </c>
      <c r="AB56" s="16">
        <v>1.9695237248829999E-2</v>
      </c>
      <c r="AC56" s="14">
        <v>2.3669536923076899</v>
      </c>
      <c r="AD56" s="61">
        <v>0.84662549665101305</v>
      </c>
      <c r="AE56" s="16">
        <v>1.67521902898282E-2</v>
      </c>
      <c r="AF56" s="14">
        <v>2.4745646764705902</v>
      </c>
      <c r="AG56" s="61">
        <v>0.80819941312283405</v>
      </c>
      <c r="AH56" s="16">
        <v>1.4200403438233301E-2</v>
      </c>
      <c r="AI56" s="14">
        <v>2.4947268231707298</v>
      </c>
      <c r="AJ56" s="61">
        <v>0.80167473403376199</v>
      </c>
      <c r="AK56" s="16">
        <v>1.38234110290272E-2</v>
      </c>
      <c r="AL56" s="14">
        <v>2.4999558865027498</v>
      </c>
      <c r="AM56" s="61">
        <v>0.80001395667991704</v>
      </c>
      <c r="AN56" s="16">
        <v>1.38234110290273E-2</v>
      </c>
      <c r="AO56" s="14">
        <v>2.4999995667338402</v>
      </c>
      <c r="AP56" s="61">
        <v>0.80000013707287998</v>
      </c>
      <c r="AQ56" s="16">
        <v>1.37289305714519E-2</v>
      </c>
      <c r="AR56" s="14">
        <v>2.4999999956751302</v>
      </c>
      <c r="AS56" s="61">
        <v>0.80000000136826299</v>
      </c>
      <c r="AT56" s="16">
        <v>1.3728922951838E-2</v>
      </c>
      <c r="AU56" s="14">
        <v>2.4999999999567599</v>
      </c>
      <c r="AV56" s="61">
        <v>0.80000000001368099</v>
      </c>
      <c r="AW56" s="16">
        <v>1.3728922875780199E-2</v>
      </c>
      <c r="AX56" s="61">
        <v>2.5</v>
      </c>
      <c r="AY56" s="15">
        <v>0.8</v>
      </c>
      <c r="AZ56" s="16">
        <v>1.37289228750121E-2</v>
      </c>
    </row>
    <row r="57" spans="1:52" ht="15.75" hidden="1" thickBot="1" x14ac:dyDescent="0.3">
      <c r="A57" s="1">
        <v>0.43</v>
      </c>
      <c r="B57" s="14">
        <v>2.0678839999999998</v>
      </c>
      <c r="C57" s="15">
        <v>1</v>
      </c>
      <c r="D57" s="16">
        <v>5.8385350481188397E-2</v>
      </c>
      <c r="E57" s="14">
        <v>2.0678840000432102</v>
      </c>
      <c r="F57" s="61">
        <v>0.99999999997076805</v>
      </c>
      <c r="G57" s="16">
        <v>5.8384361140760503E-2</v>
      </c>
      <c r="H57" s="14">
        <v>2.0678840043220199</v>
      </c>
      <c r="I57" s="61">
        <v>0.999999997076221</v>
      </c>
      <c r="J57" s="16">
        <v>5.8375457006924099E-2</v>
      </c>
      <c r="K57" s="14">
        <v>2.0678844329811001</v>
      </c>
      <c r="L57" s="61">
        <v>0.99999970709549302</v>
      </c>
      <c r="M57" s="16">
        <v>5.8286412880641798E-2</v>
      </c>
      <c r="N57" s="61">
        <v>2.0679280844725598</v>
      </c>
      <c r="O57" s="15">
        <v>0.99997017897838003</v>
      </c>
      <c r="P57" s="61">
        <v>5.7395752835388503E-2</v>
      </c>
      <c r="Q57" s="14">
        <v>2.07543187772926</v>
      </c>
      <c r="R57" s="61">
        <v>0.99493482360686303</v>
      </c>
      <c r="S57" s="16">
        <v>4.8538447200596399E-2</v>
      </c>
      <c r="T57" s="14">
        <v>2.0933025882352898</v>
      </c>
      <c r="U57" s="61">
        <v>0.98325929652296495</v>
      </c>
      <c r="V57" s="16">
        <v>3.9162280047433801E-2</v>
      </c>
      <c r="W57" s="14">
        <v>2.2008427692307699</v>
      </c>
      <c r="X57" s="61">
        <v>0.92124160795146803</v>
      </c>
      <c r="Y57" s="16">
        <v>2.4342463485114801E-2</v>
      </c>
      <c r="Z57" s="14">
        <v>2.2839420000000001</v>
      </c>
      <c r="AA57" s="61">
        <v>0.88124806464725902</v>
      </c>
      <c r="AB57" s="16">
        <v>1.96937648637656E-2</v>
      </c>
      <c r="AC57" s="14">
        <v>2.3670412307692299</v>
      </c>
      <c r="AD57" s="61">
        <v>0.84663533663761503</v>
      </c>
      <c r="AE57" s="16">
        <v>1.67512630583888E-2</v>
      </c>
      <c r="AF57" s="14">
        <v>2.47458141176471</v>
      </c>
      <c r="AG57" s="61">
        <v>0.80820157720392705</v>
      </c>
      <c r="AH57" s="16">
        <v>1.42002183975743E-2</v>
      </c>
      <c r="AI57" s="14">
        <v>2.49473029268293</v>
      </c>
      <c r="AJ57" s="61">
        <v>0.80167519108892704</v>
      </c>
      <c r="AK57" s="16">
        <v>1.38233723380091E-2</v>
      </c>
      <c r="AL57" s="14">
        <v>2.49995591552744</v>
      </c>
      <c r="AM57" s="61">
        <v>0.80001396052076901</v>
      </c>
      <c r="AN57" s="16">
        <v>1.3823372338009199E-2</v>
      </c>
      <c r="AO57" s="14">
        <v>2.4999995670189099</v>
      </c>
      <c r="AP57" s="61">
        <v>0.80000013711060503</v>
      </c>
      <c r="AQ57" s="16">
        <v>1.37289305682657E-2</v>
      </c>
      <c r="AR57" s="14">
        <v>2.4999999956779799</v>
      </c>
      <c r="AS57" s="61">
        <v>0.80000000136864002</v>
      </c>
      <c r="AT57" s="16">
        <v>1.3728922951806199E-2</v>
      </c>
      <c r="AU57" s="14">
        <v>2.4999999999567901</v>
      </c>
      <c r="AV57" s="61">
        <v>0.80000000001368499</v>
      </c>
      <c r="AW57" s="16">
        <v>1.3728922875779899E-2</v>
      </c>
      <c r="AX57" s="61">
        <v>2.5</v>
      </c>
      <c r="AY57" s="15">
        <v>0.8</v>
      </c>
      <c r="AZ57" s="16">
        <v>1.37289228750121E-2</v>
      </c>
    </row>
    <row r="58" spans="1:52" ht="15.75" hidden="1" thickBot="1" x14ac:dyDescent="0.3">
      <c r="A58" s="1">
        <v>0.44</v>
      </c>
      <c r="B58" s="14">
        <v>2.0669558000000001</v>
      </c>
      <c r="C58" s="15">
        <v>1</v>
      </c>
      <c r="D58" s="16">
        <v>5.8382487042763498E-2</v>
      </c>
      <c r="E58" s="14">
        <v>2.0669558000433099</v>
      </c>
      <c r="F58" s="61">
        <v>0.99999999997074196</v>
      </c>
      <c r="G58" s="16">
        <v>5.83814972609384E-2</v>
      </c>
      <c r="H58" s="14">
        <v>2.0669558043313101</v>
      </c>
      <c r="I58" s="61">
        <v>0.99999999707359499</v>
      </c>
      <c r="J58" s="16">
        <v>5.8372589126265598E-2</v>
      </c>
      <c r="K58" s="14">
        <v>2.06695623391116</v>
      </c>
      <c r="L58" s="61">
        <v>0.99999970683236805</v>
      </c>
      <c r="M58" s="16">
        <v>5.8283505059213397E-2</v>
      </c>
      <c r="N58" s="61">
        <v>2.06699997916752</v>
      </c>
      <c r="O58" s="15">
        <v>0.99997015219313801</v>
      </c>
      <c r="P58" s="61">
        <v>5.7392449714167397E-2</v>
      </c>
      <c r="Q58" s="14">
        <v>2.07451989082969</v>
      </c>
      <c r="R58" s="61">
        <v>0.99493038872557005</v>
      </c>
      <c r="S58" s="16">
        <v>4.85316996446543E-2</v>
      </c>
      <c r="T58" s="14">
        <v>2.09242898823529</v>
      </c>
      <c r="U58" s="61">
        <v>0.98324551761050605</v>
      </c>
      <c r="V58" s="16">
        <v>3.9153200096240903E-2</v>
      </c>
      <c r="W58" s="14">
        <v>2.20020016923077</v>
      </c>
      <c r="X58" s="61">
        <v>0.92119873308328204</v>
      </c>
      <c r="Y58" s="16">
        <v>2.43345378530926E-2</v>
      </c>
      <c r="Z58" s="14">
        <v>2.2834778999999998</v>
      </c>
      <c r="AA58" s="61">
        <v>0.881204750476001</v>
      </c>
      <c r="AB58" s="16">
        <v>1.9688246097721698E-2</v>
      </c>
      <c r="AC58" s="14">
        <v>2.3667556307692301</v>
      </c>
      <c r="AD58" s="61">
        <v>0.84660323337052401</v>
      </c>
      <c r="AE58" s="16">
        <v>1.6748054034439699E-2</v>
      </c>
      <c r="AF58" s="14">
        <v>2.4745268117647101</v>
      </c>
      <c r="AG58" s="61">
        <v>0.80819451766553696</v>
      </c>
      <c r="AH58" s="16">
        <v>1.4199652008173099E-2</v>
      </c>
      <c r="AI58" s="14">
        <v>2.49471897317073</v>
      </c>
      <c r="AJ58" s="61">
        <v>0.80167370014066197</v>
      </c>
      <c r="AK58" s="16">
        <v>1.3823256664389201E-2</v>
      </c>
      <c r="AL58" s="14">
        <v>2.4999558208324801</v>
      </c>
      <c r="AM58" s="61">
        <v>0.80001394799168701</v>
      </c>
      <c r="AN58" s="16">
        <v>1.38232566643893E-2</v>
      </c>
      <c r="AO58" s="14">
        <v>2.4999995660888499</v>
      </c>
      <c r="AP58" s="61">
        <v>0.80000013698754502</v>
      </c>
      <c r="AQ58" s="16">
        <v>1.37289305587987E-2</v>
      </c>
      <c r="AR58" s="14">
        <v>2.49999999566869</v>
      </c>
      <c r="AS58" s="61">
        <v>0.80000000136741201</v>
      </c>
      <c r="AT58" s="16">
        <v>1.37289229517117E-2</v>
      </c>
      <c r="AU58" s="14">
        <v>2.4999999999566902</v>
      </c>
      <c r="AV58" s="61">
        <v>0.800000000013672</v>
      </c>
      <c r="AW58" s="16">
        <v>1.3728922875779001E-2</v>
      </c>
      <c r="AX58" s="61">
        <v>2.5</v>
      </c>
      <c r="AY58" s="15">
        <v>0.8</v>
      </c>
      <c r="AZ58" s="16">
        <v>1.37289228750121E-2</v>
      </c>
    </row>
    <row r="59" spans="1:52" ht="15.75" hidden="1" thickBot="1" x14ac:dyDescent="0.3">
      <c r="A59" s="1">
        <v>0.45</v>
      </c>
      <c r="B59" s="14">
        <v>2.070713</v>
      </c>
      <c r="C59" s="15">
        <v>1</v>
      </c>
      <c r="D59" s="16">
        <v>5.8392554301413199E-2</v>
      </c>
      <c r="E59" s="14">
        <v>2.0707130000429301</v>
      </c>
      <c r="F59" s="61">
        <v>0.99999999997084699</v>
      </c>
      <c r="G59" s="16">
        <v>5.8391566310817003E-2</v>
      </c>
      <c r="H59" s="14">
        <v>2.0707130042937298</v>
      </c>
      <c r="I59" s="61">
        <v>0.99999999708420495</v>
      </c>
      <c r="J59" s="16">
        <v>5.8382674341704598E-2</v>
      </c>
      <c r="K59" s="14">
        <v>2.0707134301464398</v>
      </c>
      <c r="L59" s="61">
        <v>0.99999970789527504</v>
      </c>
      <c r="M59" s="16">
        <v>5.8293751729726298E-2</v>
      </c>
      <c r="N59" s="61">
        <v>2.07075679585799</v>
      </c>
      <c r="O59" s="15">
        <v>0.99997026039333703</v>
      </c>
      <c r="P59" s="61">
        <v>5.7404294513776599E-2</v>
      </c>
      <c r="Q59" s="14">
        <v>2.0782114628820998</v>
      </c>
      <c r="R59" s="61">
        <v>0.99494830486137198</v>
      </c>
      <c r="S59" s="16">
        <v>4.8557492386815497E-2</v>
      </c>
      <c r="T59" s="14">
        <v>2.0959651764705902</v>
      </c>
      <c r="U59" s="61">
        <v>0.98330119085406897</v>
      </c>
      <c r="V59" s="16">
        <v>3.9188512200940599E-2</v>
      </c>
      <c r="W59" s="14">
        <v>2.2028013076923099</v>
      </c>
      <c r="X59" s="61">
        <v>0.92137211441733302</v>
      </c>
      <c r="Y59" s="16">
        <v>2.4365614182587599E-2</v>
      </c>
      <c r="Z59" s="14">
        <v>2.2853564999999998</v>
      </c>
      <c r="AA59" s="61">
        <v>0.88138000409866601</v>
      </c>
      <c r="AB59" s="16">
        <v>1.97098838902517E-2</v>
      </c>
      <c r="AC59" s="14">
        <v>2.3679116923076902</v>
      </c>
      <c r="AD59" s="61">
        <v>0.84673318802429998</v>
      </c>
      <c r="AE59" s="16">
        <v>1.6760623781666699E-2</v>
      </c>
      <c r="AF59" s="14">
        <v>2.4747478235294098</v>
      </c>
      <c r="AG59" s="61">
        <v>0.80822310984958901</v>
      </c>
      <c r="AH59" s="16">
        <v>1.42018664985358E-2</v>
      </c>
      <c r="AI59" s="14">
        <v>2.4947647926829299</v>
      </c>
      <c r="AJ59" s="61">
        <v>0.80167973924315805</v>
      </c>
      <c r="AK59" s="16">
        <v>1.38237087531308E-2</v>
      </c>
      <c r="AL59" s="14">
        <v>2.49995620414201</v>
      </c>
      <c r="AM59" s="61">
        <v>0.80001399874202495</v>
      </c>
      <c r="AN59" s="16">
        <v>1.38237087531309E-2</v>
      </c>
      <c r="AO59" s="14">
        <v>2.49999956985357</v>
      </c>
      <c r="AP59" s="61">
        <v>0.80000013748601395</v>
      </c>
      <c r="AQ59" s="16">
        <v>1.37289305957952E-2</v>
      </c>
      <c r="AR59" s="14">
        <v>2.4999999957062702</v>
      </c>
      <c r="AS59" s="61">
        <v>0.80000000137238703</v>
      </c>
      <c r="AT59" s="16">
        <v>1.3728922952081E-2</v>
      </c>
      <c r="AU59" s="14">
        <v>2.4999999999570699</v>
      </c>
      <c r="AV59" s="61">
        <v>0.80000000001372196</v>
      </c>
      <c r="AW59" s="16">
        <v>1.37289228757826E-2</v>
      </c>
      <c r="AX59" s="61">
        <v>2.5</v>
      </c>
      <c r="AY59" s="15">
        <v>0.8</v>
      </c>
      <c r="AZ59" s="16">
        <v>1.37289228750121E-2</v>
      </c>
    </row>
    <row r="60" spans="1:52" ht="15.75" hidden="1" thickBot="1" x14ac:dyDescent="0.3">
      <c r="A60" s="1">
        <v>0.46</v>
      </c>
      <c r="B60" s="14">
        <v>2.0770862000000001</v>
      </c>
      <c r="C60" s="15">
        <v>1</v>
      </c>
      <c r="D60" s="16">
        <v>5.84282899390072E-2</v>
      </c>
      <c r="E60" s="14">
        <v>2.0770862000422898</v>
      </c>
      <c r="F60" s="61">
        <v>0.99999999997102595</v>
      </c>
      <c r="G60" s="16">
        <v>5.8427304980027697E-2</v>
      </c>
      <c r="H60" s="14">
        <v>2.07708620422998</v>
      </c>
      <c r="I60" s="61">
        <v>0.99999999710206999</v>
      </c>
      <c r="J60" s="16">
        <v>5.8418440291167502E-2</v>
      </c>
      <c r="K60" s="14">
        <v>2.0770866237604801</v>
      </c>
      <c r="L60" s="61">
        <v>0.99999970968507301</v>
      </c>
      <c r="M60" s="16">
        <v>5.8329790192328798E-2</v>
      </c>
      <c r="N60" s="61">
        <v>2.07712934566415</v>
      </c>
      <c r="O60" s="15">
        <v>0.99997044258867596</v>
      </c>
      <c r="P60" s="61">
        <v>5.7443028530035099E-2</v>
      </c>
      <c r="Q60" s="14">
        <v>2.0844733406113498</v>
      </c>
      <c r="R60" s="61">
        <v>0.99497848074877004</v>
      </c>
      <c r="S60" s="16">
        <v>4.8619521579926397E-2</v>
      </c>
      <c r="T60" s="14">
        <v>2.1019634823529398</v>
      </c>
      <c r="U60" s="61">
        <v>0.983395013842009</v>
      </c>
      <c r="V60" s="16">
        <v>3.9265652088412401E-2</v>
      </c>
      <c r="W60" s="14">
        <v>2.2072135230769199</v>
      </c>
      <c r="X60" s="61">
        <v>0.92166518968427602</v>
      </c>
      <c r="Y60" s="16">
        <v>2.4430644623570499E-2</v>
      </c>
      <c r="Z60" s="14">
        <v>2.2885431000000001</v>
      </c>
      <c r="AA60" s="61">
        <v>0.88167682397588898</v>
      </c>
      <c r="AB60" s="16">
        <v>1.9755335219711699E-2</v>
      </c>
      <c r="AC60" s="14">
        <v>2.3698726769230798</v>
      </c>
      <c r="AD60" s="61">
        <v>0.84695366021193397</v>
      </c>
      <c r="AE60" s="16">
        <v>1.6787256382978E-2</v>
      </c>
      <c r="AF60" s="14">
        <v>2.4751227176470598</v>
      </c>
      <c r="AG60" s="61">
        <v>0.80827170889607902</v>
      </c>
      <c r="AH60" s="16">
        <v>1.4206624863138E-2</v>
      </c>
      <c r="AI60" s="14">
        <v>2.4948425146341502</v>
      </c>
      <c r="AJ60" s="61">
        <v>0.80169000738648699</v>
      </c>
      <c r="AK60" s="16">
        <v>1.3824682939399899E-2</v>
      </c>
      <c r="AL60" s="14">
        <v>2.4999568543358501</v>
      </c>
      <c r="AM60" s="61">
        <v>0.800014085038663</v>
      </c>
      <c r="AN60" s="16">
        <v>1.3824682939399899E-2</v>
      </c>
      <c r="AO60" s="14">
        <v>2.4999995762395302</v>
      </c>
      <c r="AP60" s="61">
        <v>0.80000013833362005</v>
      </c>
      <c r="AQ60" s="16">
        <v>1.37289306755775E-2</v>
      </c>
      <c r="AR60" s="14">
        <v>2.4999999957700201</v>
      </c>
      <c r="AS60" s="61">
        <v>0.80000000138084804</v>
      </c>
      <c r="AT60" s="16">
        <v>1.37289229528774E-2</v>
      </c>
      <c r="AU60" s="14">
        <v>2.4999999999577098</v>
      </c>
      <c r="AV60" s="61">
        <v>0.800000000013807</v>
      </c>
      <c r="AW60" s="16">
        <v>1.3728922875790601E-2</v>
      </c>
      <c r="AX60" s="61">
        <v>2.5</v>
      </c>
      <c r="AY60" s="15">
        <v>0.8</v>
      </c>
      <c r="AZ60" s="16">
        <v>1.37289228750121E-2</v>
      </c>
    </row>
    <row r="61" spans="1:52" ht="15.75" hidden="1" thickBot="1" x14ac:dyDescent="0.3">
      <c r="A61" s="1">
        <v>0.47</v>
      </c>
      <c r="B61" s="14">
        <v>2.0744126000000001</v>
      </c>
      <c r="C61" s="15">
        <v>0.99999990000000005</v>
      </c>
      <c r="D61" s="16">
        <v>5.8344986715668297E-2</v>
      </c>
      <c r="E61" s="14">
        <v>2.0744126000425598</v>
      </c>
      <c r="F61" s="61">
        <v>0.99999989997095196</v>
      </c>
      <c r="G61" s="16">
        <v>5.8344978321064202E-2</v>
      </c>
      <c r="H61" s="14">
        <v>2.0744126042567199</v>
      </c>
      <c r="I61" s="61">
        <v>0.99999989709459802</v>
      </c>
      <c r="J61" s="16">
        <v>5.8344153073629099E-2</v>
      </c>
      <c r="K61" s="14">
        <v>2.07441302643943</v>
      </c>
      <c r="L61" s="61">
        <v>0.99999960893639495</v>
      </c>
      <c r="M61" s="16">
        <v>5.82885165632255E-2</v>
      </c>
      <c r="N61" s="61">
        <v>2.0744560184248102</v>
      </c>
      <c r="O61" s="15">
        <v>0.99997026637574105</v>
      </c>
      <c r="P61" s="61">
        <v>5.7414656775333597E-2</v>
      </c>
      <c r="Q61" s="14">
        <v>2.08184644104804</v>
      </c>
      <c r="R61" s="61">
        <v>0.99496575700492296</v>
      </c>
      <c r="S61" s="16">
        <v>4.8583064496146397E-2</v>
      </c>
      <c r="T61" s="14">
        <v>2.0994471529411798</v>
      </c>
      <c r="U61" s="61">
        <v>0.98335565639421596</v>
      </c>
      <c r="V61" s="16">
        <v>3.92235077346334E-2</v>
      </c>
      <c r="W61" s="14">
        <v>2.2053625692307701</v>
      </c>
      <c r="X61" s="61">
        <v>0.921542338722801</v>
      </c>
      <c r="Y61" s="16">
        <v>2.4396435542818201E-2</v>
      </c>
      <c r="Z61" s="14">
        <v>2.2872062999999998</v>
      </c>
      <c r="AA61" s="61">
        <v>0.88155233531824095</v>
      </c>
      <c r="AB61" s="16">
        <v>1.9731369505304099E-2</v>
      </c>
      <c r="AC61" s="14">
        <v>2.3690500307692299</v>
      </c>
      <c r="AD61" s="61">
        <v>0.84686114202699703</v>
      </c>
      <c r="AE61" s="16">
        <v>1.6773119676929502E-2</v>
      </c>
      <c r="AF61" s="14">
        <v>2.4749654470588198</v>
      </c>
      <c r="AG61" s="61">
        <v>0.80825130196116801</v>
      </c>
      <c r="AH61" s="16">
        <v>1.42040711641346E-2</v>
      </c>
      <c r="AI61" s="14">
        <v>2.4948099097560998</v>
      </c>
      <c r="AJ61" s="61">
        <v>0.80168569527628497</v>
      </c>
      <c r="AK61" s="16">
        <v>1.3824158955218799E-2</v>
      </c>
      <c r="AL61" s="14">
        <v>2.4999565815751899</v>
      </c>
      <c r="AM61" s="61">
        <v>0.80001404879734095</v>
      </c>
      <c r="AN61" s="16">
        <v>1.38241589552189E-2</v>
      </c>
      <c r="AO61" s="14">
        <v>2.4999995735605798</v>
      </c>
      <c r="AP61" s="61">
        <v>0.80000013797765701</v>
      </c>
      <c r="AQ61" s="16">
        <v>1.372893063264E-2</v>
      </c>
      <c r="AR61" s="14">
        <v>2.4999999957432801</v>
      </c>
      <c r="AS61" s="61">
        <v>0.80000000137729499</v>
      </c>
      <c r="AT61" s="16">
        <v>1.37289229524488E-2</v>
      </c>
      <c r="AU61" s="14">
        <v>2.4999999999574398</v>
      </c>
      <c r="AV61" s="61">
        <v>0.80000000001377103</v>
      </c>
      <c r="AW61" s="16">
        <v>1.37289228757863E-2</v>
      </c>
      <c r="AX61" s="61">
        <v>2.5</v>
      </c>
      <c r="AY61" s="15">
        <v>0.8</v>
      </c>
      <c r="AZ61" s="16">
        <v>1.37289228750121E-2</v>
      </c>
    </row>
    <row r="62" spans="1:52" ht="15.75" hidden="1" thickBot="1" x14ac:dyDescent="0.3">
      <c r="A62" s="1">
        <v>0.48</v>
      </c>
      <c r="B62" s="14">
        <v>2.0742712000000001</v>
      </c>
      <c r="C62" s="15">
        <v>0.99999990000000005</v>
      </c>
      <c r="D62" s="16">
        <v>5.8337942061843701E-2</v>
      </c>
      <c r="E62" s="14">
        <v>2.0742712000425798</v>
      </c>
      <c r="F62" s="61">
        <v>0.99999989997094596</v>
      </c>
      <c r="G62" s="16">
        <v>5.8337933665668501E-2</v>
      </c>
      <c r="H62" s="14">
        <v>2.0742712042581402</v>
      </c>
      <c r="I62" s="61">
        <v>0.99999989709420301</v>
      </c>
      <c r="J62" s="16">
        <v>5.8337108307354703E-2</v>
      </c>
      <c r="K62" s="14">
        <v>2.0742716265811101</v>
      </c>
      <c r="L62" s="61">
        <v>0.99999960889671102</v>
      </c>
      <c r="M62" s="16">
        <v>5.8281466124923298E-2</v>
      </c>
      <c r="N62" s="61">
        <v>2.0743146328504398</v>
      </c>
      <c r="O62" s="15">
        <v>0.99997026233604203</v>
      </c>
      <c r="P62" s="61">
        <v>5.7407546492919598E-2</v>
      </c>
      <c r="Q62" s="14">
        <v>2.0817075109170302</v>
      </c>
      <c r="R62" s="61">
        <v>0.99496508791992999</v>
      </c>
      <c r="S62" s="16">
        <v>4.85755264235425E-2</v>
      </c>
      <c r="T62" s="14">
        <v>2.0993140705882398</v>
      </c>
      <c r="U62" s="61">
        <v>0.98335357596789497</v>
      </c>
      <c r="V62" s="16">
        <v>3.9215972694580603E-2</v>
      </c>
      <c r="W62" s="14">
        <v>2.2052646769230702</v>
      </c>
      <c r="X62" s="61">
        <v>0.92153583835310204</v>
      </c>
      <c r="Y62" s="16">
        <v>2.4390864695891998E-2</v>
      </c>
      <c r="Z62" s="14">
        <v>2.2871356</v>
      </c>
      <c r="AA62" s="61">
        <v>0.88154575076425201</v>
      </c>
      <c r="AB62" s="16">
        <v>1.9727445720142602E-2</v>
      </c>
      <c r="AC62" s="14">
        <v>2.3690065230769202</v>
      </c>
      <c r="AD62" s="61">
        <v>0.846856250420152</v>
      </c>
      <c r="AE62" s="16">
        <v>1.6770766371688998E-2</v>
      </c>
      <c r="AF62" s="14">
        <v>2.47495712941177</v>
      </c>
      <c r="AG62" s="61">
        <v>0.808250223519142</v>
      </c>
      <c r="AH62" s="16">
        <v>1.4203634402872201E-2</v>
      </c>
      <c r="AI62" s="14">
        <v>2.4948081853658599</v>
      </c>
      <c r="AJ62" s="61">
        <v>0.80168546741367097</v>
      </c>
      <c r="AK62" s="16">
        <v>1.38240688559313E-2</v>
      </c>
      <c r="AL62" s="14">
        <v>2.4999565671495598</v>
      </c>
      <c r="AM62" s="61">
        <v>0.80001404688230005</v>
      </c>
      <c r="AN62" s="16">
        <v>1.3824068855931401E-2</v>
      </c>
      <c r="AO62" s="14">
        <v>2.49999957341889</v>
      </c>
      <c r="AP62" s="61">
        <v>0.80000013795884695</v>
      </c>
      <c r="AQ62" s="16">
        <v>1.37289306252464E-2</v>
      </c>
      <c r="AR62" s="14">
        <v>2.4999999957418599</v>
      </c>
      <c r="AS62" s="61">
        <v>0.80000000137710703</v>
      </c>
      <c r="AT62" s="16">
        <v>1.3728922952374999E-2</v>
      </c>
      <c r="AU62" s="14">
        <v>2.4999999999574198</v>
      </c>
      <c r="AV62" s="61">
        <v>0.80000000001377003</v>
      </c>
      <c r="AW62" s="16">
        <v>1.37289228757856E-2</v>
      </c>
      <c r="AX62" s="61">
        <v>2.5</v>
      </c>
      <c r="AY62" s="15">
        <v>0.8</v>
      </c>
      <c r="AZ62" s="16">
        <v>1.37289228750121E-2</v>
      </c>
    </row>
    <row r="63" spans="1:52" ht="15.75" hidden="1" thickBot="1" x14ac:dyDescent="0.3">
      <c r="A63" s="1">
        <v>0.49</v>
      </c>
      <c r="B63" s="14">
        <v>2.0792742</v>
      </c>
      <c r="C63" s="15">
        <v>1</v>
      </c>
      <c r="D63" s="16">
        <v>5.8418897607316403E-2</v>
      </c>
      <c r="E63" s="14">
        <v>2.0792742000420699</v>
      </c>
      <c r="F63" s="61">
        <v>0.99999999997108802</v>
      </c>
      <c r="G63" s="16">
        <v>5.8417913692438102E-2</v>
      </c>
      <c r="H63" s="14">
        <v>2.0792742042081001</v>
      </c>
      <c r="I63" s="61">
        <v>0.99999999710816601</v>
      </c>
      <c r="J63" s="16">
        <v>5.8409058323215302E-2</v>
      </c>
      <c r="K63" s="14">
        <v>2.0792746215680902</v>
      </c>
      <c r="L63" s="61">
        <v>0.99999971029574197</v>
      </c>
      <c r="M63" s="16">
        <v>5.8320501422259897E-2</v>
      </c>
      <c r="N63" s="61">
        <v>2.0793171224444</v>
      </c>
      <c r="O63" s="15">
        <v>0.99997050475272997</v>
      </c>
      <c r="P63" s="61">
        <v>5.7434663989023499E-2</v>
      </c>
      <c r="Q63" s="14">
        <v>2.0866231222707401</v>
      </c>
      <c r="R63" s="61">
        <v>0.99498877872160796</v>
      </c>
      <c r="S63" s="16">
        <v>4.8619434150028902E-2</v>
      </c>
      <c r="T63" s="14">
        <v>2.1040227764705901</v>
      </c>
      <c r="U63" s="61">
        <v>0.98342704767335198</v>
      </c>
      <c r="V63" s="16">
        <v>3.9271915842268697E-2</v>
      </c>
      <c r="W63" s="14">
        <v>2.2087282923076899</v>
      </c>
      <c r="X63" s="61">
        <v>0.92176550935007895</v>
      </c>
      <c r="Y63" s="16">
        <v>2.44386652343653E-2</v>
      </c>
      <c r="Z63" s="14">
        <v>2.2896371000000002</v>
      </c>
      <c r="AA63" s="61">
        <v>0.88177859319556495</v>
      </c>
      <c r="AB63" s="16">
        <v>1.9760851255024799E-2</v>
      </c>
      <c r="AC63" s="14">
        <v>2.3705459076922999</v>
      </c>
      <c r="AD63" s="61">
        <v>0.84702936075831103</v>
      </c>
      <c r="AE63" s="16">
        <v>1.6790308305339199E-2</v>
      </c>
      <c r="AF63" s="14">
        <v>2.4752514235294099</v>
      </c>
      <c r="AG63" s="61">
        <v>0.80828842230592202</v>
      </c>
      <c r="AH63" s="16">
        <v>1.42071150816366E-2</v>
      </c>
      <c r="AI63" s="14">
        <v>2.49486919756098</v>
      </c>
      <c r="AJ63" s="61">
        <v>0.80169353959998202</v>
      </c>
      <c r="AK63" s="16">
        <v>1.3824780994150399E-2</v>
      </c>
      <c r="AL63" s="14">
        <v>2.4999570775555999</v>
      </c>
      <c r="AM63" s="61">
        <v>0.80001411472652095</v>
      </c>
      <c r="AN63" s="16">
        <v>1.3824780994150399E-2</v>
      </c>
      <c r="AO63" s="14">
        <v>2.4999995784319098</v>
      </c>
      <c r="AP63" s="61">
        <v>0.80000013862521402</v>
      </c>
      <c r="AQ63" s="16">
        <v>1.3728930683557799E-2</v>
      </c>
      <c r="AR63" s="14">
        <v>2.4999999957918999</v>
      </c>
      <c r="AS63" s="61">
        <v>0.80000000138375904</v>
      </c>
      <c r="AT63" s="16">
        <v>1.3728922952957001E-2</v>
      </c>
      <c r="AU63" s="14">
        <v>2.4999999999579199</v>
      </c>
      <c r="AV63" s="61">
        <v>0.80000000001383598</v>
      </c>
      <c r="AW63" s="16">
        <v>1.3728922875791401E-2</v>
      </c>
      <c r="AX63" s="61">
        <v>2.5</v>
      </c>
      <c r="AY63" s="15">
        <v>0.8</v>
      </c>
      <c r="AZ63" s="16">
        <v>1.37289228750121E-2</v>
      </c>
    </row>
    <row r="64" spans="1:52" ht="15.75" hidden="1" thickBot="1" x14ac:dyDescent="0.3">
      <c r="A64" s="1">
        <v>0.5</v>
      </c>
      <c r="B64" s="14">
        <v>2.0788422</v>
      </c>
      <c r="C64" s="15">
        <v>0.99999990000000005</v>
      </c>
      <c r="D64" s="16">
        <v>5.8363536912345297E-2</v>
      </c>
      <c r="E64" s="14">
        <v>2.0788422000421098</v>
      </c>
      <c r="F64" s="61">
        <v>0.99999989997107497</v>
      </c>
      <c r="G64" s="16">
        <v>5.8363528553637301E-2</v>
      </c>
      <c r="H64" s="14">
        <v>2.0788422042124202</v>
      </c>
      <c r="I64" s="61">
        <v>0.99999989710696502</v>
      </c>
      <c r="J64" s="16">
        <v>5.8362706793317801E-2</v>
      </c>
      <c r="K64" s="14">
        <v>2.0788426220009599</v>
      </c>
      <c r="L64" s="61">
        <v>0.99999961017547001</v>
      </c>
      <c r="M64" s="16">
        <v>5.8307247762446002E-2</v>
      </c>
      <c r="N64" s="61">
        <v>2.0788851665170398</v>
      </c>
      <c r="O64" s="15">
        <v>0.99997039250932396</v>
      </c>
      <c r="P64" s="61">
        <v>5.7435282709558701E-2</v>
      </c>
      <c r="Q64" s="14">
        <v>2.08619866812227</v>
      </c>
      <c r="R64" s="61">
        <v>0.994986650480295</v>
      </c>
      <c r="S64" s="16">
        <v>4.8619937394655102E-2</v>
      </c>
      <c r="T64" s="14">
        <v>2.1036161882352902</v>
      </c>
      <c r="U64" s="61">
        <v>0.98342063831180004</v>
      </c>
      <c r="V64" s="16">
        <v>3.92712134645977E-2</v>
      </c>
      <c r="W64" s="14">
        <v>2.2084292153846201</v>
      </c>
      <c r="X64" s="61">
        <v>0.92174565330492597</v>
      </c>
      <c r="Y64" s="16">
        <v>2.44374823371706E-2</v>
      </c>
      <c r="Z64" s="14">
        <v>2.2894211000000002</v>
      </c>
      <c r="AA64" s="61">
        <v>0.88175846432967697</v>
      </c>
      <c r="AB64" s="16">
        <v>1.9760047279015699E-2</v>
      </c>
      <c r="AC64" s="14">
        <v>2.3704129846153799</v>
      </c>
      <c r="AD64" s="61">
        <v>0.84701439051199501</v>
      </c>
      <c r="AE64" s="16">
        <v>1.6789878793448499E-2</v>
      </c>
      <c r="AF64" s="14">
        <v>2.4752260117647098</v>
      </c>
      <c r="AG64" s="61">
        <v>0.80828511709472595</v>
      </c>
      <c r="AH64" s="16">
        <v>1.42070509350283E-2</v>
      </c>
      <c r="AI64" s="14">
        <v>2.4948639292683001</v>
      </c>
      <c r="AJ64" s="61">
        <v>0.801692841066592</v>
      </c>
      <c r="AK64" s="16">
        <v>1.3824768388300501E-2</v>
      </c>
      <c r="AL64" s="14">
        <v>2.4999570334829602</v>
      </c>
      <c r="AM64" s="61">
        <v>0.80001410885540303</v>
      </c>
      <c r="AN64" s="16">
        <v>1.3824768388300599E-2</v>
      </c>
      <c r="AO64" s="14">
        <v>2.4999995779990498</v>
      </c>
      <c r="AP64" s="61">
        <v>0.80000013856754804</v>
      </c>
      <c r="AQ64" s="16">
        <v>1.3728930682536901E-2</v>
      </c>
      <c r="AR64" s="14">
        <v>2.4999999957875798</v>
      </c>
      <c r="AS64" s="61">
        <v>0.80000000138318295</v>
      </c>
      <c r="AT64" s="16">
        <v>1.3728922952946801E-2</v>
      </c>
      <c r="AU64" s="14">
        <v>2.4999999999578799</v>
      </c>
      <c r="AV64" s="61">
        <v>0.80000000001382998</v>
      </c>
      <c r="AW64" s="16">
        <v>1.37289228757913E-2</v>
      </c>
      <c r="AX64" s="61">
        <v>2.5</v>
      </c>
      <c r="AY64" s="15">
        <v>0.8</v>
      </c>
      <c r="AZ64" s="16">
        <v>1.37289228750121E-2</v>
      </c>
    </row>
    <row r="65" spans="1:52" ht="15.75" hidden="1" thickBot="1" x14ac:dyDescent="0.3">
      <c r="A65" s="1">
        <v>0.51</v>
      </c>
      <c r="B65" s="14">
        <v>2.0755110000000001</v>
      </c>
      <c r="C65" s="15">
        <v>0.99999979999999999</v>
      </c>
      <c r="D65" s="16">
        <v>5.8311648154027597E-2</v>
      </c>
      <c r="E65" s="14">
        <v>2.0755110000424501</v>
      </c>
      <c r="F65" s="61">
        <v>0.99999979997098098</v>
      </c>
      <c r="G65" s="16">
        <v>5.8311642227013898E-2</v>
      </c>
      <c r="H65" s="14">
        <v>2.0755110042457399</v>
      </c>
      <c r="I65" s="61">
        <v>0.99999979709767395</v>
      </c>
      <c r="J65" s="16">
        <v>5.8311057469344299E-2</v>
      </c>
      <c r="K65" s="14">
        <v>2.07551142533883</v>
      </c>
      <c r="L65" s="61">
        <v>0.99999950924453296</v>
      </c>
      <c r="M65" s="16">
        <v>5.8265388011552198E-2</v>
      </c>
      <c r="N65" s="61">
        <v>2.0755543063660502</v>
      </c>
      <c r="O65" s="15">
        <v>0.99997019774296003</v>
      </c>
      <c r="P65" s="61">
        <v>5.7404126475160001E-2</v>
      </c>
      <c r="Q65" s="14">
        <v>2.08292565502183</v>
      </c>
      <c r="R65" s="61">
        <v>0.99497085249429995</v>
      </c>
      <c r="S65" s="16">
        <v>4.8578288519937403E-2</v>
      </c>
      <c r="T65" s="14">
        <v>2.1004809411764702</v>
      </c>
      <c r="U65" s="61">
        <v>0.98337171265805001</v>
      </c>
      <c r="V65" s="16">
        <v>3.9222257148433901E-2</v>
      </c>
      <c r="W65" s="14">
        <v>2.2061229999999998</v>
      </c>
      <c r="X65" s="61">
        <v>0.921592751432734</v>
      </c>
      <c r="Y65" s="16">
        <v>2.4397355722294602E-2</v>
      </c>
      <c r="Z65" s="14">
        <v>2.2877554999999998</v>
      </c>
      <c r="AA65" s="61">
        <v>0.88160343390794305</v>
      </c>
      <c r="AB65" s="16">
        <v>1.97319402418045E-2</v>
      </c>
      <c r="AC65" s="14">
        <v>2.3693879999999998</v>
      </c>
      <c r="AD65" s="61">
        <v>0.84689911745566104</v>
      </c>
      <c r="AE65" s="16">
        <v>1.6773320094363001E-2</v>
      </c>
      <c r="AF65" s="14">
        <v>2.4750300588235299</v>
      </c>
      <c r="AG65" s="61">
        <v>0.80825967729577097</v>
      </c>
      <c r="AH65" s="16">
        <v>1.4204066446505801E-2</v>
      </c>
      <c r="AI65" s="14">
        <v>2.4948233048780502</v>
      </c>
      <c r="AJ65" s="61">
        <v>0.80168746498819099</v>
      </c>
      <c r="AK65" s="16">
        <v>1.38241562954386E-2</v>
      </c>
      <c r="AL65" s="14">
        <v>2.4999566936339499</v>
      </c>
      <c r="AM65" s="61">
        <v>0.80001406367085703</v>
      </c>
      <c r="AN65" s="16">
        <v>1.38241562954387E-2</v>
      </c>
      <c r="AO65" s="14">
        <v>2.4999995746611798</v>
      </c>
      <c r="AP65" s="61">
        <v>0.80000013812374504</v>
      </c>
      <c r="AQ65" s="16">
        <v>1.37289306323854E-2</v>
      </c>
      <c r="AR65" s="14">
        <v>2.4999999957542598</v>
      </c>
      <c r="AS65" s="61">
        <v>0.80000000137875305</v>
      </c>
      <c r="AT65" s="16">
        <v>1.3728922952446199E-2</v>
      </c>
      <c r="AU65" s="14">
        <v>2.49999999995755</v>
      </c>
      <c r="AV65" s="61">
        <v>0.80000000001378602</v>
      </c>
      <c r="AW65" s="16">
        <v>1.37289228757863E-2</v>
      </c>
      <c r="AX65" s="61">
        <v>2.5</v>
      </c>
      <c r="AY65" s="15">
        <v>0.8</v>
      </c>
      <c r="AZ65" s="16">
        <v>1.37289228750121E-2</v>
      </c>
    </row>
    <row r="66" spans="1:52" ht="15.75" hidden="1" thickBot="1" x14ac:dyDescent="0.3">
      <c r="A66" s="1">
        <v>0.52</v>
      </c>
      <c r="B66" s="14">
        <v>2.0781101999999998</v>
      </c>
      <c r="C66" s="15">
        <v>0.99999979999999999</v>
      </c>
      <c r="D66" s="16">
        <v>5.83114038472222E-2</v>
      </c>
      <c r="E66" s="14">
        <v>2.07811020004219</v>
      </c>
      <c r="F66" s="61">
        <v>0.99999979997105404</v>
      </c>
      <c r="G66" s="16">
        <v>5.8311397934834197E-2</v>
      </c>
      <c r="H66" s="14">
        <v>2.0781102042197399</v>
      </c>
      <c r="I66" s="61">
        <v>0.99999979710492903</v>
      </c>
      <c r="J66" s="16">
        <v>5.8310814633628798E-2</v>
      </c>
      <c r="K66" s="14">
        <v>2.0781106227344299</v>
      </c>
      <c r="L66" s="61">
        <v>0.99999950997140097</v>
      </c>
      <c r="M66" s="16">
        <v>5.8265238434443797E-2</v>
      </c>
      <c r="N66" s="61">
        <v>2.0781532411956798</v>
      </c>
      <c r="O66" s="15">
        <v>0.99997027173587405</v>
      </c>
      <c r="P66" s="61">
        <v>5.7405099198378502E-2</v>
      </c>
      <c r="Q66" s="14">
        <v>2.0854794541484698</v>
      </c>
      <c r="R66" s="61">
        <v>0.99498310920597899</v>
      </c>
      <c r="S66" s="16">
        <v>4.8588952604757298E-2</v>
      </c>
      <c r="T66" s="14">
        <v>2.1029272470588198</v>
      </c>
      <c r="U66" s="61">
        <v>0.98340983370245105</v>
      </c>
      <c r="V66" s="16">
        <v>3.9239876568840003E-2</v>
      </c>
      <c r="W66" s="14">
        <v>2.2079224461538498</v>
      </c>
      <c r="X66" s="61">
        <v>0.92171203716863404</v>
      </c>
      <c r="Y66" s="16">
        <v>2.4414079382119799E-2</v>
      </c>
      <c r="Z66" s="14">
        <v>2.2890551000000001</v>
      </c>
      <c r="AA66" s="61">
        <v>0.88172437945433901</v>
      </c>
      <c r="AB66" s="16">
        <v>1.9743564455009299E-2</v>
      </c>
      <c r="AC66" s="14">
        <v>2.37018775384615</v>
      </c>
      <c r="AD66" s="61">
        <v>0.84698904103495798</v>
      </c>
      <c r="AE66" s="16">
        <v>1.67800059729802E-2</v>
      </c>
      <c r="AF66" s="14">
        <v>2.47518295294118</v>
      </c>
      <c r="AG66" s="61">
        <v>0.80827952078675303</v>
      </c>
      <c r="AH66" s="16">
        <v>1.4205222728502101E-2</v>
      </c>
      <c r="AI66" s="14">
        <v>2.4948550024390301</v>
      </c>
      <c r="AJ66" s="61">
        <v>0.80169165834928002</v>
      </c>
      <c r="AK66" s="16">
        <v>1.38243914177509E-2</v>
      </c>
      <c r="AL66" s="14">
        <v>2.49995695880432</v>
      </c>
      <c r="AM66" s="61">
        <v>0.80001409891480801</v>
      </c>
      <c r="AN66" s="16">
        <v>1.3824391417751001E-2</v>
      </c>
      <c r="AO66" s="14">
        <v>2.4999995772655801</v>
      </c>
      <c r="AP66" s="61">
        <v>0.80000013846991103</v>
      </c>
      <c r="AQ66" s="16">
        <v>1.37289306516063E-2</v>
      </c>
      <c r="AR66" s="14">
        <v>2.4999999957802599</v>
      </c>
      <c r="AS66" s="61">
        <v>0.80000000138220895</v>
      </c>
      <c r="AT66" s="16">
        <v>1.37289229526381E-2</v>
      </c>
      <c r="AU66" s="14">
        <v>2.4999999999578102</v>
      </c>
      <c r="AV66" s="61">
        <v>0.80000000001381999</v>
      </c>
      <c r="AW66" s="16">
        <v>1.37289228757882E-2</v>
      </c>
      <c r="AX66" s="61">
        <v>2.5</v>
      </c>
      <c r="AY66" s="15">
        <v>0.8</v>
      </c>
      <c r="AZ66" s="16">
        <v>1.37289228750121E-2</v>
      </c>
    </row>
    <row r="67" spans="1:52" ht="15.75" hidden="1" thickBot="1" x14ac:dyDescent="0.3">
      <c r="A67" s="1">
        <v>0.53</v>
      </c>
      <c r="B67" s="14">
        <v>2.0835105999999999</v>
      </c>
      <c r="C67" s="15">
        <v>0.99999959999999999</v>
      </c>
      <c r="D67" s="16">
        <v>5.8334696845131498E-2</v>
      </c>
      <c r="E67" s="14">
        <v>2.0835106000416501</v>
      </c>
      <c r="F67" s="61">
        <v>0.99999959997120402</v>
      </c>
      <c r="G67" s="16">
        <v>5.8334692688951001E-2</v>
      </c>
      <c r="H67" s="14">
        <v>2.0835106041657299</v>
      </c>
      <c r="I67" s="61">
        <v>0.99999959711992004</v>
      </c>
      <c r="J67" s="16">
        <v>5.8334281890762403E-2</v>
      </c>
      <c r="K67" s="14">
        <v>2.0835110173232101</v>
      </c>
      <c r="L67" s="61">
        <v>0.99999931147323096</v>
      </c>
      <c r="M67" s="16">
        <v>5.8298684239201398E-2</v>
      </c>
      <c r="N67" s="61">
        <v>2.0835530902468902</v>
      </c>
      <c r="O67" s="15">
        <v>0.99997022461725305</v>
      </c>
      <c r="P67" s="61">
        <v>5.7461441575377303E-2</v>
      </c>
      <c r="Q67" s="14">
        <v>2.0907855240174702</v>
      </c>
      <c r="R67" s="61">
        <v>0.99500823853945597</v>
      </c>
      <c r="S67" s="16">
        <v>4.8667594433350697E-2</v>
      </c>
      <c r="T67" s="14">
        <v>2.1080099764705902</v>
      </c>
      <c r="U67" s="61">
        <v>0.98348844946889302</v>
      </c>
      <c r="V67" s="16">
        <v>3.93300093505555E-2</v>
      </c>
      <c r="W67" s="14">
        <v>2.2116611846153802</v>
      </c>
      <c r="X67" s="61">
        <v>0.921959073896087</v>
      </c>
      <c r="Y67" s="16">
        <v>2.4486919432956701E-2</v>
      </c>
      <c r="Z67" s="14">
        <v>2.2917553000000002</v>
      </c>
      <c r="AA67" s="61">
        <v>0.881975281049587</v>
      </c>
      <c r="AB67" s="16">
        <v>1.9794678046583102E-2</v>
      </c>
      <c r="AC67" s="14">
        <v>2.3718494153846099</v>
      </c>
      <c r="AD67" s="61">
        <v>0.84717585095300996</v>
      </c>
      <c r="AE67" s="16">
        <v>1.6810225410843802E-2</v>
      </c>
      <c r="AF67" s="14">
        <v>2.4755006235294101</v>
      </c>
      <c r="AG67" s="61">
        <v>0.80832080784184301</v>
      </c>
      <c r="AH67" s="16">
        <v>1.42106993294688E-2</v>
      </c>
      <c r="AI67" s="14">
        <v>2.4949208609756099</v>
      </c>
      <c r="AJ67" s="61">
        <v>0.80170038547435196</v>
      </c>
      <c r="AK67" s="16">
        <v>1.38255158372003E-2</v>
      </c>
      <c r="AL67" s="14">
        <v>2.4999575097531102</v>
      </c>
      <c r="AM67" s="61">
        <v>0.80001417226855398</v>
      </c>
      <c r="AN67" s="16">
        <v>1.3825515837200399E-2</v>
      </c>
      <c r="AO67" s="14">
        <v>2.4999995826767898</v>
      </c>
      <c r="AP67" s="61">
        <v>0.80000013919039203</v>
      </c>
      <c r="AQ67" s="16">
        <v>1.37289307437611E-2</v>
      </c>
      <c r="AR67" s="14">
        <v>2.49999999583427</v>
      </c>
      <c r="AS67" s="61">
        <v>0.80000000138939997</v>
      </c>
      <c r="AT67" s="16">
        <v>1.3728922953557999E-2</v>
      </c>
      <c r="AU67" s="14">
        <v>2.4999999999583502</v>
      </c>
      <c r="AV67" s="61">
        <v>0.80000000001389204</v>
      </c>
      <c r="AW67" s="16">
        <v>1.3728922875797399E-2</v>
      </c>
      <c r="AX67" s="61">
        <v>2.5</v>
      </c>
      <c r="AY67" s="15">
        <v>0.8</v>
      </c>
      <c r="AZ67" s="16">
        <v>1.37289228750121E-2</v>
      </c>
    </row>
    <row r="68" spans="1:52" ht="15.75" hidden="1" thickBot="1" x14ac:dyDescent="0.3">
      <c r="A68" s="1">
        <v>0.54</v>
      </c>
      <c r="B68" s="14">
        <v>2.0800046999999999</v>
      </c>
      <c r="C68" s="15">
        <v>0.99999950000000004</v>
      </c>
      <c r="D68" s="16">
        <v>5.8291766317487899E-2</v>
      </c>
      <c r="E68" s="14">
        <v>2.0800047000420001</v>
      </c>
      <c r="F68" s="61">
        <v>0.99999949997110704</v>
      </c>
      <c r="G68" s="16">
        <v>5.8291762588458501E-2</v>
      </c>
      <c r="H68" s="14">
        <v>2.0800047042007899</v>
      </c>
      <c r="I68" s="61">
        <v>0.99999949711020397</v>
      </c>
      <c r="J68" s="16">
        <v>5.8291393886571001E-2</v>
      </c>
      <c r="K68" s="14">
        <v>2.0800051208361299</v>
      </c>
      <c r="L68" s="61">
        <v>0.99999921049991902</v>
      </c>
      <c r="M68" s="16">
        <v>5.82586613714604E-2</v>
      </c>
      <c r="N68" s="61">
        <v>2.0800475479187899</v>
      </c>
      <c r="O68" s="15">
        <v>0.999970025537255</v>
      </c>
      <c r="P68" s="61">
        <v>5.7428873784970601E-2</v>
      </c>
      <c r="Q68" s="14">
        <v>2.08734086244541</v>
      </c>
      <c r="R68" s="61">
        <v>0.99499172239718103</v>
      </c>
      <c r="S68" s="16">
        <v>4.8623937272437301E-2</v>
      </c>
      <c r="T68" s="14">
        <v>2.10471030588235</v>
      </c>
      <c r="U68" s="61">
        <v>0.98343726408598597</v>
      </c>
      <c r="V68" s="16">
        <v>3.9278661316381101E-2</v>
      </c>
      <c r="W68" s="14">
        <v>2.2092340230769199</v>
      </c>
      <c r="X68" s="61">
        <v>0.92179866451133796</v>
      </c>
      <c r="Y68" s="16">
        <v>2.4444754766984898E-2</v>
      </c>
      <c r="Z68" s="14">
        <v>2.29000235</v>
      </c>
      <c r="AA68" s="61">
        <v>0.88181235085641096</v>
      </c>
      <c r="AB68" s="16">
        <v>1.9765114562765699E-2</v>
      </c>
      <c r="AC68" s="14">
        <v>2.3707706769230699</v>
      </c>
      <c r="AD68" s="61">
        <v>0.84705451806163901</v>
      </c>
      <c r="AE68" s="16">
        <v>1.6792795086201601E-2</v>
      </c>
      <c r="AF68" s="14">
        <v>2.47529439411765</v>
      </c>
      <c r="AG68" s="61">
        <v>0.808293984888106</v>
      </c>
      <c r="AH68" s="16">
        <v>1.42075551407784E-2</v>
      </c>
      <c r="AI68" s="14">
        <v>2.49487810609756</v>
      </c>
      <c r="AJ68" s="61">
        <v>0.80169471545112303</v>
      </c>
      <c r="AK68" s="16">
        <v>1.38248709013012E-2</v>
      </c>
      <c r="AL68" s="14">
        <v>2.4999571520812101</v>
      </c>
      <c r="AM68" s="61">
        <v>0.80001412460995003</v>
      </c>
      <c r="AN68" s="16">
        <v>1.38248709013013E-2</v>
      </c>
      <c r="AO68" s="14">
        <v>2.4999995791638701</v>
      </c>
      <c r="AP68" s="61">
        <v>0.80000013872228903</v>
      </c>
      <c r="AQ68" s="16">
        <v>1.37289306909168E-2</v>
      </c>
      <c r="AR68" s="14">
        <v>2.4999999957992101</v>
      </c>
      <c r="AS68" s="61">
        <v>0.80000000138472804</v>
      </c>
      <c r="AT68" s="16">
        <v>1.3728922953030499E-2</v>
      </c>
      <c r="AU68" s="14">
        <v>2.4999999999579998</v>
      </c>
      <c r="AV68" s="61">
        <v>0.80000000001384497</v>
      </c>
      <c r="AW68" s="16">
        <v>1.37289228757921E-2</v>
      </c>
      <c r="AX68" s="61">
        <v>2.5</v>
      </c>
      <c r="AY68" s="15">
        <v>0.8</v>
      </c>
      <c r="AZ68" s="16">
        <v>1.37289228750121E-2</v>
      </c>
    </row>
    <row r="69" spans="1:52" ht="15.75" hidden="1" thickBot="1" x14ac:dyDescent="0.3">
      <c r="A69" s="1">
        <v>0.55000000000000004</v>
      </c>
      <c r="B69" s="14">
        <v>2.0854764000000001</v>
      </c>
      <c r="C69" s="15">
        <v>0.99999939999999998</v>
      </c>
      <c r="D69" s="16">
        <v>5.8272943410065697E-2</v>
      </c>
      <c r="E69" s="14">
        <v>2.0854764000414501</v>
      </c>
      <c r="F69" s="61">
        <v>0.99999939997125797</v>
      </c>
      <c r="G69" s="16">
        <v>5.8272940024619302E-2</v>
      </c>
      <c r="H69" s="14">
        <v>2.0854764041460601</v>
      </c>
      <c r="I69" s="61">
        <v>0.99999939712535002</v>
      </c>
      <c r="J69" s="16">
        <v>5.8272605208934299E-2</v>
      </c>
      <c r="K69" s="14">
        <v>2.0854768153534802</v>
      </c>
      <c r="L69" s="61">
        <v>0.99999911201720104</v>
      </c>
      <c r="M69" s="16">
        <v>5.8242344812426197E-2</v>
      </c>
      <c r="N69" s="61">
        <v>2.0855186896959799</v>
      </c>
      <c r="O69" s="15">
        <v>0.99997007999167298</v>
      </c>
      <c r="P69" s="61">
        <v>5.7423261595648603E-2</v>
      </c>
      <c r="Q69" s="14">
        <v>2.0927169868995601</v>
      </c>
      <c r="R69" s="61">
        <v>0.99501721464618198</v>
      </c>
      <c r="S69" s="16">
        <v>4.8640241859118097E-2</v>
      </c>
      <c r="T69" s="14">
        <v>2.1098601411764699</v>
      </c>
      <c r="U69" s="61">
        <v>0.98351681448598705</v>
      </c>
      <c r="V69" s="16">
        <v>3.9309983465281598E-2</v>
      </c>
      <c r="W69" s="14">
        <v>2.2130221230769198</v>
      </c>
      <c r="X69" s="61">
        <v>0.922048691406961</v>
      </c>
      <c r="Y69" s="16">
        <v>2.4475977922854799E-2</v>
      </c>
      <c r="Z69" s="14">
        <v>2.2927382000000001</v>
      </c>
      <c r="AA69" s="61">
        <v>0.88206645632242597</v>
      </c>
      <c r="AB69" s="16">
        <v>1.9786820142204901E-2</v>
      </c>
      <c r="AC69" s="14">
        <v>2.3724542769230701</v>
      </c>
      <c r="AD69" s="61">
        <v>0.84724382839610302</v>
      </c>
      <c r="AE69" s="16">
        <v>1.6805219622262099E-2</v>
      </c>
      <c r="AF69" s="14">
        <v>2.4756162588235302</v>
      </c>
      <c r="AG69" s="61">
        <v>0.80833585360478699</v>
      </c>
      <c r="AH69" s="16">
        <v>1.42096828191745E-2</v>
      </c>
      <c r="AI69" s="14">
        <v>2.4949448341463398</v>
      </c>
      <c r="AJ69" s="61">
        <v>0.80170356658086495</v>
      </c>
      <c r="AK69" s="16">
        <v>1.3825302605470101E-2</v>
      </c>
      <c r="AL69" s="14">
        <v>2.4999577103040198</v>
      </c>
      <c r="AM69" s="61">
        <v>0.80001419900824799</v>
      </c>
      <c r="AN69" s="16">
        <v>1.3825302605470199E-2</v>
      </c>
      <c r="AO69" s="14">
        <v>2.4999995846465302</v>
      </c>
      <c r="AP69" s="61">
        <v>0.80000013945302895</v>
      </c>
      <c r="AQ69" s="16">
        <v>1.37289307261871E-2</v>
      </c>
      <c r="AR69" s="14">
        <v>2.4999999958539401</v>
      </c>
      <c r="AS69" s="61">
        <v>0.80000000139202199</v>
      </c>
      <c r="AT69" s="16">
        <v>1.37289229533826E-2</v>
      </c>
      <c r="AU69" s="14">
        <v>2.4999999999585398</v>
      </c>
      <c r="AV69" s="61">
        <v>0.80000000001391902</v>
      </c>
      <c r="AW69" s="16">
        <v>1.3728922875795699E-2</v>
      </c>
      <c r="AX69" s="61">
        <v>2.5</v>
      </c>
      <c r="AY69" s="15">
        <v>0.8</v>
      </c>
      <c r="AZ69" s="16">
        <v>1.37289228750121E-2</v>
      </c>
    </row>
    <row r="70" spans="1:52" ht="15.75" hidden="1" thickBot="1" x14ac:dyDescent="0.3">
      <c r="A70" s="1">
        <v>0.56000000000000005</v>
      </c>
      <c r="B70" s="14">
        <v>2.0944213999999999</v>
      </c>
      <c r="C70" s="15">
        <v>0.99999930000000004</v>
      </c>
      <c r="D70" s="16">
        <v>5.8256971935262199E-2</v>
      </c>
      <c r="E70" s="14">
        <v>2.0944214000405599</v>
      </c>
      <c r="F70" s="61">
        <v>0.99999929997150405</v>
      </c>
      <c r="G70" s="16">
        <v>5.8256968828485203E-2</v>
      </c>
      <c r="H70" s="14">
        <v>2.0944214040565998</v>
      </c>
      <c r="I70" s="61">
        <v>0.99999929714985303</v>
      </c>
      <c r="J70" s="16">
        <v>5.8256661504003E-2</v>
      </c>
      <c r="K70" s="14">
        <v>2.09442180639057</v>
      </c>
      <c r="L70" s="61">
        <v>0.99999901447196005</v>
      </c>
      <c r="M70" s="16">
        <v>5.8228505068455401E-2</v>
      </c>
      <c r="N70" s="61">
        <v>2.09446277712712</v>
      </c>
      <c r="O70" s="15">
        <v>0.99997022987892104</v>
      </c>
      <c r="P70" s="61">
        <v>5.7421076693417901E-2</v>
      </c>
      <c r="Q70" s="14">
        <v>2.1015057423580799</v>
      </c>
      <c r="R70" s="61">
        <v>0.99505853369668196</v>
      </c>
      <c r="S70" s="16">
        <v>4.8672649301055602E-2</v>
      </c>
      <c r="T70" s="14">
        <v>2.1182789647058802</v>
      </c>
      <c r="U70" s="61">
        <v>0.98364572439989695</v>
      </c>
      <c r="V70" s="16">
        <v>3.9366494337014502E-2</v>
      </c>
      <c r="W70" s="14">
        <v>2.2192148153846101</v>
      </c>
      <c r="X70" s="61">
        <v>0.92245543635421201</v>
      </c>
      <c r="Y70" s="16">
        <v>2.4530894510678899E-2</v>
      </c>
      <c r="Z70" s="14">
        <v>2.2972106999999999</v>
      </c>
      <c r="AA70" s="61">
        <v>0.88248096637927098</v>
      </c>
      <c r="AB70" s="16">
        <v>1.9825107380916002E-2</v>
      </c>
      <c r="AC70" s="14">
        <v>2.37520658461538</v>
      </c>
      <c r="AD70" s="61">
        <v>0.84755338102913103</v>
      </c>
      <c r="AE70" s="16">
        <v>1.6827254202214901E-2</v>
      </c>
      <c r="AF70" s="14">
        <v>2.4761424352941201</v>
      </c>
      <c r="AG70" s="61">
        <v>0.80840449943885395</v>
      </c>
      <c r="AH70" s="16">
        <v>1.42134889762064E-2</v>
      </c>
      <c r="AI70" s="14">
        <v>2.4950539195122001</v>
      </c>
      <c r="AJ70" s="61">
        <v>0.80171808508793696</v>
      </c>
      <c r="AK70" s="16">
        <v>1.38260762429401E-2</v>
      </c>
      <c r="AL70" s="14">
        <v>2.4999586228728798</v>
      </c>
      <c r="AM70" s="61">
        <v>0.80001432105799497</v>
      </c>
      <c r="AN70" s="16">
        <v>1.3826076242940201E-2</v>
      </c>
      <c r="AO70" s="14">
        <v>2.4999995936094299</v>
      </c>
      <c r="AP70" s="61">
        <v>0.80000014065180403</v>
      </c>
      <c r="AQ70" s="16">
        <v>1.37289307894233E-2</v>
      </c>
      <c r="AR70" s="14">
        <v>2.4999999959434001</v>
      </c>
      <c r="AS70" s="61">
        <v>0.80000000140398797</v>
      </c>
      <c r="AT70" s="16">
        <v>1.37289229540138E-2</v>
      </c>
      <c r="AU70" s="14">
        <v>2.49999999995944</v>
      </c>
      <c r="AV70" s="61">
        <v>0.80000000001403804</v>
      </c>
      <c r="AW70" s="16">
        <v>1.3728922875802E-2</v>
      </c>
      <c r="AX70" s="61">
        <v>2.5</v>
      </c>
      <c r="AY70" s="15">
        <v>0.8</v>
      </c>
      <c r="AZ70" s="16">
        <v>1.37289228750121E-2</v>
      </c>
    </row>
    <row r="71" spans="1:52" ht="15.75" hidden="1" thickBot="1" x14ac:dyDescent="0.3">
      <c r="A71" s="1">
        <v>0.56999999999999995</v>
      </c>
      <c r="B71" s="14">
        <v>2.0766106</v>
      </c>
      <c r="C71" s="15">
        <v>0.99999919999999998</v>
      </c>
      <c r="D71" s="16">
        <v>5.8241395345550999E-2</v>
      </c>
      <c r="E71" s="14">
        <v>2.0766106000423399</v>
      </c>
      <c r="F71" s="61">
        <v>0.99999919997101305</v>
      </c>
      <c r="G71" s="16">
        <v>5.8241392389953801E-2</v>
      </c>
      <c r="H71" s="14">
        <v>2.0766106042347401</v>
      </c>
      <c r="I71" s="61">
        <v>0.99999919710075402</v>
      </c>
      <c r="J71" s="16">
        <v>5.8241099989329498E-2</v>
      </c>
      <c r="K71" s="14">
        <v>2.0766110242370299</v>
      </c>
      <c r="L71" s="61">
        <v>0.999998909553241</v>
      </c>
      <c r="M71" s="16">
        <v>5.8214075611791698E-2</v>
      </c>
      <c r="N71" s="61">
        <v>2.07665379418486</v>
      </c>
      <c r="O71" s="15">
        <v>0.99996962916851795</v>
      </c>
      <c r="P71" s="61">
        <v>5.7406209536936002E-2</v>
      </c>
      <c r="Q71" s="14">
        <v>2.0840060480349298</v>
      </c>
      <c r="R71" s="61">
        <v>0.99497545823601996</v>
      </c>
      <c r="S71" s="16">
        <v>4.8593383408227303E-2</v>
      </c>
      <c r="T71" s="14">
        <v>2.1015158588235301</v>
      </c>
      <c r="U71" s="61">
        <v>0.98338730526060403</v>
      </c>
      <c r="V71" s="16">
        <v>3.9240161147807602E-2</v>
      </c>
      <c r="W71" s="14">
        <v>2.2068842615384598</v>
      </c>
      <c r="X71" s="61">
        <v>0.92164287683068302</v>
      </c>
      <c r="Y71" s="16">
        <v>2.44119717142787E-2</v>
      </c>
      <c r="Z71" s="14">
        <v>2.2883053000000002</v>
      </c>
      <c r="AA71" s="61">
        <v>0.88165436704793199</v>
      </c>
      <c r="AB71" s="16">
        <v>1.97421975526667E-2</v>
      </c>
      <c r="AC71" s="14">
        <v>2.3697263384615401</v>
      </c>
      <c r="AD71" s="61">
        <v>0.84693701826617296</v>
      </c>
      <c r="AE71" s="16">
        <v>1.6779381202716801E-2</v>
      </c>
      <c r="AF71" s="14">
        <v>2.4750947411764699</v>
      </c>
      <c r="AG71" s="61">
        <v>0.80826804481523196</v>
      </c>
      <c r="AH71" s="16">
        <v>1.42051638600845E-2</v>
      </c>
      <c r="AI71" s="14">
        <v>2.4948367146341499</v>
      </c>
      <c r="AJ71" s="61">
        <v>0.80168923331665598</v>
      </c>
      <c r="AK71" s="16">
        <v>1.3824381566868899E-2</v>
      </c>
      <c r="AL71" s="14">
        <v>2.49995680581514</v>
      </c>
      <c r="AM71" s="61">
        <v>0.80001407853330797</v>
      </c>
      <c r="AN71" s="16">
        <v>1.3824381566869E-2</v>
      </c>
      <c r="AO71" s="14">
        <v>2.4999995757629798</v>
      </c>
      <c r="AP71" s="61">
        <v>0.80000013826972405</v>
      </c>
      <c r="AQ71" s="16">
        <v>1.37289306508473E-2</v>
      </c>
      <c r="AR71" s="14">
        <v>2.4999999957652599</v>
      </c>
      <c r="AS71" s="61">
        <v>0.80000000138020999</v>
      </c>
      <c r="AT71" s="16">
        <v>1.37289229526305E-2</v>
      </c>
      <c r="AU71" s="14">
        <v>2.4999999999576601</v>
      </c>
      <c r="AV71" s="61">
        <v>0.80000000001380001</v>
      </c>
      <c r="AW71" s="16">
        <v>1.3728922875788099E-2</v>
      </c>
      <c r="AX71" s="61">
        <v>2.5</v>
      </c>
      <c r="AY71" s="15">
        <v>0.8</v>
      </c>
      <c r="AZ71" s="16">
        <v>1.37289228750121E-2</v>
      </c>
    </row>
    <row r="72" spans="1:52" ht="15.75" hidden="1" thickBot="1" x14ac:dyDescent="0.3">
      <c r="A72" s="1">
        <v>0.57999999999999996</v>
      </c>
      <c r="B72" s="14">
        <v>2.0490065</v>
      </c>
      <c r="C72" s="15">
        <v>0.99999890000000002</v>
      </c>
      <c r="D72" s="16">
        <v>5.82756896707253E-2</v>
      </c>
      <c r="E72" s="14">
        <v>2.0490065000450999</v>
      </c>
      <c r="F72" s="61">
        <v>0.99999889997022695</v>
      </c>
      <c r="G72" s="16">
        <v>5.8275687083226502E-2</v>
      </c>
      <c r="H72" s="14">
        <v>2.0490065045108299</v>
      </c>
      <c r="I72" s="61">
        <v>0.99999889702211697</v>
      </c>
      <c r="J72" s="16">
        <v>5.8275431040734502E-2</v>
      </c>
      <c r="K72" s="14">
        <v>2.04900695189639</v>
      </c>
      <c r="L72" s="61">
        <v>0.99999860167522103</v>
      </c>
      <c r="M72" s="16">
        <v>5.8251321841931901E-2</v>
      </c>
      <c r="N72" s="61">
        <v>2.0490525103550299</v>
      </c>
      <c r="O72" s="15">
        <v>0.99996852721583795</v>
      </c>
      <c r="P72" s="61">
        <v>5.7450871557209203E-2</v>
      </c>
      <c r="Q72" s="14">
        <v>2.05688411572052</v>
      </c>
      <c r="R72" s="61">
        <v>0.99484240848231298</v>
      </c>
      <c r="S72" s="16">
        <v>4.85373479327793E-2</v>
      </c>
      <c r="T72" s="14">
        <v>2.0755355294117601</v>
      </c>
      <c r="U72" s="61">
        <v>0.98297478271664496</v>
      </c>
      <c r="V72" s="16">
        <v>3.9106731869010203E-2</v>
      </c>
      <c r="W72" s="14">
        <v>2.18777373076923</v>
      </c>
      <c r="X72" s="61">
        <v>0.92036355858361996</v>
      </c>
      <c r="Y72" s="16">
        <v>2.4272949752341001E-2</v>
      </c>
      <c r="Z72" s="14">
        <v>2.27450325</v>
      </c>
      <c r="AA72" s="61">
        <v>0.88036433215665599</v>
      </c>
      <c r="AB72" s="16">
        <v>1.9646258353745501E-2</v>
      </c>
      <c r="AC72" s="14">
        <v>2.36123276923077</v>
      </c>
      <c r="AD72" s="61">
        <v>0.84598237974695101</v>
      </c>
      <c r="AE72" s="16">
        <v>1.6725086914943399E-2</v>
      </c>
      <c r="AF72" s="14">
        <v>2.4734709705882398</v>
      </c>
      <c r="AG72" s="61">
        <v>0.808058479654444</v>
      </c>
      <c r="AH72" s="16">
        <v>1.4196026027997201E-2</v>
      </c>
      <c r="AI72" s="14">
        <v>2.4945000792682999</v>
      </c>
      <c r="AJ72" s="61">
        <v>0.801644986767859</v>
      </c>
      <c r="AK72" s="16">
        <v>1.3822533974602501E-2</v>
      </c>
      <c r="AL72" s="14">
        <v>2.4999539896449701</v>
      </c>
      <c r="AM72" s="61">
        <v>0.80001370673788297</v>
      </c>
      <c r="AN72" s="16">
        <v>1.38225339746026E-2</v>
      </c>
      <c r="AO72" s="14">
        <v>2.4999995481036099</v>
      </c>
      <c r="AP72" s="61">
        <v>0.80000013461795605</v>
      </c>
      <c r="AQ72" s="16">
        <v>1.37289305000381E-2</v>
      </c>
      <c r="AR72" s="14">
        <v>2.4999999954891599</v>
      </c>
      <c r="AS72" s="61">
        <v>0.80000000134375804</v>
      </c>
      <c r="AT72" s="16">
        <v>1.37289229511251E-2</v>
      </c>
      <c r="AU72" s="14">
        <v>2.4999999999549001</v>
      </c>
      <c r="AV72" s="61">
        <v>0.80000000001343596</v>
      </c>
      <c r="AW72" s="16">
        <v>1.3728922875773099E-2</v>
      </c>
      <c r="AX72" s="61">
        <v>2.5</v>
      </c>
      <c r="AY72" s="15">
        <v>0.8</v>
      </c>
      <c r="AZ72" s="16">
        <v>1.37289228750121E-2</v>
      </c>
    </row>
    <row r="73" spans="1:52" ht="15.75" hidden="1" thickBot="1" x14ac:dyDescent="0.3">
      <c r="A73" s="1">
        <v>0.59</v>
      </c>
      <c r="B73" s="14">
        <v>2.0770197000000001</v>
      </c>
      <c r="C73" s="15">
        <v>0.99999899999999997</v>
      </c>
      <c r="D73" s="16">
        <v>5.8246553911794202E-2</v>
      </c>
      <c r="E73" s="14">
        <v>2.0770197000423001</v>
      </c>
      <c r="F73" s="61">
        <v>0.99999899997102504</v>
      </c>
      <c r="G73" s="16">
        <v>5.8246551270198101E-2</v>
      </c>
      <c r="H73" s="14">
        <v>2.0770197042306502</v>
      </c>
      <c r="I73" s="61">
        <v>0.99999899710189999</v>
      </c>
      <c r="J73" s="16">
        <v>5.8246289892822697E-2</v>
      </c>
      <c r="K73" s="14">
        <v>2.07702012382711</v>
      </c>
      <c r="L73" s="61">
        <v>0.99999870966793503</v>
      </c>
      <c r="M73" s="16">
        <v>5.8221775684443602E-2</v>
      </c>
      <c r="N73" s="61">
        <v>2.07706285244848</v>
      </c>
      <c r="O73" s="15">
        <v>0.99996944084404205</v>
      </c>
      <c r="P73" s="61">
        <v>5.7427557247910301E-2</v>
      </c>
      <c r="Q73" s="14">
        <v>2.0844080021834102</v>
      </c>
      <c r="R73" s="61">
        <v>0.99497719237846804</v>
      </c>
      <c r="S73" s="16">
        <v>4.8618913403329203E-2</v>
      </c>
      <c r="T73" s="14">
        <v>2.1019008941176498</v>
      </c>
      <c r="U73" s="61">
        <v>0.98339312185587702</v>
      </c>
      <c r="V73" s="16">
        <v>3.9265626388545E-2</v>
      </c>
      <c r="W73" s="14">
        <v>2.2071674846153799</v>
      </c>
      <c r="X73" s="61">
        <v>0.92166152998003903</v>
      </c>
      <c r="Y73" s="16">
        <v>2.44307357381639E-2</v>
      </c>
      <c r="Z73" s="14">
        <v>2.2885098500000001</v>
      </c>
      <c r="AA73" s="61">
        <v>0.88167332146560595</v>
      </c>
      <c r="AB73" s="16">
        <v>1.97554252085195E-2</v>
      </c>
      <c r="AC73" s="14">
        <v>2.36985221538461</v>
      </c>
      <c r="AD73" s="61">
        <v>0.84695112475985501</v>
      </c>
      <c r="AE73" s="16">
        <v>1.67873256507294E-2</v>
      </c>
      <c r="AF73" s="14">
        <v>2.4751188058823499</v>
      </c>
      <c r="AG73" s="61">
        <v>0.80827115979845099</v>
      </c>
      <c r="AH73" s="16">
        <v>1.42066412722143E-2</v>
      </c>
      <c r="AI73" s="14">
        <v>2.49484170365854</v>
      </c>
      <c r="AJ73" s="61">
        <v>0.80168989163849702</v>
      </c>
      <c r="AK73" s="16">
        <v>1.3824686457383399E-2</v>
      </c>
      <c r="AL73" s="14">
        <v>2.4999568475515201</v>
      </c>
      <c r="AM73" s="61">
        <v>0.80001408406642704</v>
      </c>
      <c r="AN73" s="16">
        <v>1.38246864573835E-2</v>
      </c>
      <c r="AO73" s="14">
        <v>2.4999995761728999</v>
      </c>
      <c r="AP73" s="61">
        <v>0.80000013832407002</v>
      </c>
      <c r="AQ73" s="16">
        <v>1.3728930675869101E-2</v>
      </c>
      <c r="AR73" s="14">
        <v>2.4999999957693499</v>
      </c>
      <c r="AS73" s="61">
        <v>0.800000001380752</v>
      </c>
      <c r="AT73" s="16">
        <v>1.37289229528803E-2</v>
      </c>
      <c r="AU73" s="14">
        <v>2.4999999999577001</v>
      </c>
      <c r="AV73" s="61">
        <v>0.800000000013806</v>
      </c>
      <c r="AW73" s="16">
        <v>1.3728922875790601E-2</v>
      </c>
      <c r="AX73" s="61">
        <v>2.5</v>
      </c>
      <c r="AY73" s="15">
        <v>0.8</v>
      </c>
      <c r="AZ73" s="16">
        <v>1.37289228750121E-2</v>
      </c>
    </row>
    <row r="74" spans="1:52" ht="15.75" hidden="1" thickBot="1" x14ac:dyDescent="0.3">
      <c r="A74" s="1">
        <v>0.6</v>
      </c>
      <c r="B74" s="14">
        <v>2.1451096999999999</v>
      </c>
      <c r="C74" s="15">
        <v>0.99999859999999996</v>
      </c>
      <c r="D74" s="16">
        <v>5.81602438449026E-2</v>
      </c>
      <c r="E74" s="14">
        <v>2.1451097000354902</v>
      </c>
      <c r="F74" s="61">
        <v>0.99999859997283502</v>
      </c>
      <c r="G74" s="16">
        <v>5.8160241753251497E-2</v>
      </c>
      <c r="H74" s="14">
        <v>2.1451097035496098</v>
      </c>
      <c r="I74" s="61">
        <v>0.99999859728296703</v>
      </c>
      <c r="J74" s="16">
        <v>5.8160034736509297E-2</v>
      </c>
      <c r="K74" s="14">
        <v>2.14511005560079</v>
      </c>
      <c r="L74" s="61">
        <v>0.99999832780734998</v>
      </c>
      <c r="M74" s="16">
        <v>5.8140219359850698E-2</v>
      </c>
      <c r="N74" s="61">
        <v>2.14514590590696</v>
      </c>
      <c r="O74" s="15">
        <v>0.99997088739264395</v>
      </c>
      <c r="P74" s="61">
        <v>5.7398414103950898E-2</v>
      </c>
      <c r="Q74" s="14">
        <v>2.1513086572052398</v>
      </c>
      <c r="R74" s="61">
        <v>0.99528314888963598</v>
      </c>
      <c r="S74" s="16">
        <v>4.8843800534888501E-2</v>
      </c>
      <c r="T74" s="14">
        <v>2.1659856</v>
      </c>
      <c r="U74" s="61">
        <v>0.984349047636777</v>
      </c>
      <c r="V74" s="16">
        <v>3.9673010687045603E-2</v>
      </c>
      <c r="W74" s="14">
        <v>2.2543067153846201</v>
      </c>
      <c r="X74" s="61">
        <v>0.92471318416827597</v>
      </c>
      <c r="Y74" s="16">
        <v>2.4835065993868099E-2</v>
      </c>
      <c r="Z74" s="14">
        <v>2.3225548499999999</v>
      </c>
      <c r="AA74" s="61">
        <v>0.88480791171217499</v>
      </c>
      <c r="AB74" s="16">
        <v>2.00386318617004E-2</v>
      </c>
      <c r="AC74" s="14">
        <v>2.3908029846153802</v>
      </c>
      <c r="AD74" s="61">
        <v>0.84930844934825001</v>
      </c>
      <c r="AE74" s="16">
        <v>1.6950673634062399E-2</v>
      </c>
      <c r="AF74" s="14">
        <v>2.4791240999999999</v>
      </c>
      <c r="AG74" s="61">
        <v>0.80879808340611103</v>
      </c>
      <c r="AH74" s="16">
        <v>1.42348727985808E-2</v>
      </c>
      <c r="AI74" s="14">
        <v>2.4956720695121999</v>
      </c>
      <c r="AJ74" s="61">
        <v>0.80180148769416204</v>
      </c>
      <c r="AK74" s="16">
        <v>1.3830423976085899E-2</v>
      </c>
      <c r="AL74" s="14">
        <v>2.4999637940930399</v>
      </c>
      <c r="AM74" s="61">
        <v>0.80001502252515999</v>
      </c>
      <c r="AN74" s="16">
        <v>1.3830423976086E-2</v>
      </c>
      <c r="AO74" s="14">
        <v>2.4999996443992099</v>
      </c>
      <c r="AP74" s="61">
        <v>0.80000014754165605</v>
      </c>
      <c r="AQ74" s="16">
        <v>1.37289311448238E-2</v>
      </c>
      <c r="AR74" s="14">
        <v>2.4999999964503901</v>
      </c>
      <c r="AS74" s="61">
        <v>0.80000000147276296</v>
      </c>
      <c r="AT74" s="16">
        <v>1.3728922957561399E-2</v>
      </c>
      <c r="AU74" s="14">
        <v>2.4999999999645102</v>
      </c>
      <c r="AV74" s="61">
        <v>0.80000000001472604</v>
      </c>
      <c r="AW74" s="16">
        <v>1.3728922875837501E-2</v>
      </c>
      <c r="AX74" s="61">
        <v>2.5</v>
      </c>
      <c r="AY74" s="15">
        <v>0.8</v>
      </c>
      <c r="AZ74" s="16">
        <v>1.37289228750121E-2</v>
      </c>
    </row>
    <row r="75" spans="1:52" ht="15.75" hidden="1" thickBot="1" x14ac:dyDescent="0.3">
      <c r="A75" s="1">
        <v>0.61</v>
      </c>
      <c r="B75" s="14">
        <v>2.1453316</v>
      </c>
      <c r="C75" s="15">
        <v>0.99999859999999996</v>
      </c>
      <c r="D75" s="16">
        <v>5.81448782225477E-2</v>
      </c>
      <c r="E75" s="14">
        <v>2.1453316000354699</v>
      </c>
      <c r="F75" s="61">
        <v>0.99999859997284002</v>
      </c>
      <c r="G75" s="16">
        <v>5.8144876131112001E-2</v>
      </c>
      <c r="H75" s="14">
        <v>2.1453316035473899</v>
      </c>
      <c r="I75" s="61">
        <v>0.99999859728353002</v>
      </c>
      <c r="J75" s="16">
        <v>5.8144669157486201E-2</v>
      </c>
      <c r="K75" s="14">
        <v>2.1453319553784498</v>
      </c>
      <c r="L75" s="61">
        <v>0.99999832786365594</v>
      </c>
      <c r="M75" s="16">
        <v>5.8124857719794497E-2</v>
      </c>
      <c r="N75" s="61">
        <v>2.1453677832687199</v>
      </c>
      <c r="O75" s="15">
        <v>0.99997089312440002</v>
      </c>
      <c r="P75" s="61">
        <v>5.7383145554369103E-2</v>
      </c>
      <c r="Q75" s="14">
        <v>2.1515266812227098</v>
      </c>
      <c r="R75" s="61">
        <v>0.99528410132077305</v>
      </c>
      <c r="S75" s="16">
        <v>4.8829519642834503E-2</v>
      </c>
      <c r="T75" s="14">
        <v>2.1661944470588201</v>
      </c>
      <c r="U75" s="61">
        <v>0.98435203159885198</v>
      </c>
      <c r="V75" s="16">
        <v>3.9660085213595202E-2</v>
      </c>
      <c r="W75" s="14">
        <v>2.25446033846154</v>
      </c>
      <c r="X75" s="61">
        <v>0.9247228959853</v>
      </c>
      <c r="Y75" s="16">
        <v>2.48261045133128E-2</v>
      </c>
      <c r="Z75" s="14">
        <v>2.3226657999999998</v>
      </c>
      <c r="AA75" s="61">
        <v>0.88481801700585605</v>
      </c>
      <c r="AB75" s="16">
        <v>2.0032204288225799E-2</v>
      </c>
      <c r="AC75" s="14">
        <v>2.39087126153846</v>
      </c>
      <c r="AD75" s="61">
        <v>0.849316135648709</v>
      </c>
      <c r="AE75" s="16">
        <v>1.6946706473538499E-2</v>
      </c>
      <c r="AF75" s="14">
        <v>2.4791371529411799</v>
      </c>
      <c r="AG75" s="61">
        <v>0.80879982363542902</v>
      </c>
      <c r="AH75" s="16">
        <v>1.4234105060187401E-2</v>
      </c>
      <c r="AI75" s="14">
        <v>2.4956747756097601</v>
      </c>
      <c r="AJ75" s="61">
        <v>0.80180185706372897</v>
      </c>
      <c r="AK75" s="16">
        <v>1.38302643191769E-2</v>
      </c>
      <c r="AL75" s="14">
        <v>2.4999638167312801</v>
      </c>
      <c r="AM75" s="61">
        <v>0.80001502563308602</v>
      </c>
      <c r="AN75" s="16">
        <v>1.3830264319176999E-2</v>
      </c>
      <c r="AO75" s="14">
        <v>2.49999964462156</v>
      </c>
      <c r="AP75" s="61">
        <v>0.80000014757218196</v>
      </c>
      <c r="AQ75" s="16">
        <v>1.37289311316947E-2</v>
      </c>
      <c r="AR75" s="14">
        <v>2.4999999964526101</v>
      </c>
      <c r="AS75" s="61">
        <v>0.80000000147306805</v>
      </c>
      <c r="AT75" s="16">
        <v>1.3728922957430299E-2</v>
      </c>
      <c r="AU75" s="14">
        <v>2.4999999999645302</v>
      </c>
      <c r="AV75" s="61">
        <v>0.80000000001472904</v>
      </c>
      <c r="AW75" s="16">
        <v>1.3728922875836099E-2</v>
      </c>
      <c r="AX75" s="61">
        <v>2.5</v>
      </c>
      <c r="AY75" s="15">
        <v>0.8</v>
      </c>
      <c r="AZ75" s="16">
        <v>1.37289228750121E-2</v>
      </c>
    </row>
    <row r="76" spans="1:52" ht="15.75" hidden="1" thickBot="1" x14ac:dyDescent="0.3">
      <c r="A76" s="1">
        <v>0.62</v>
      </c>
      <c r="B76" s="14">
        <v>2.0678619999999999</v>
      </c>
      <c r="C76" s="15">
        <v>0.99999819999999995</v>
      </c>
      <c r="D76" s="16">
        <v>5.8145606807619099E-2</v>
      </c>
      <c r="E76" s="14">
        <v>2.0678620000432102</v>
      </c>
      <c r="F76" s="61">
        <v>0.999998199970768</v>
      </c>
      <c r="G76" s="16">
        <v>5.8145604823733502E-2</v>
      </c>
      <c r="H76" s="14">
        <v>2.0678620043222402</v>
      </c>
      <c r="I76" s="61">
        <v>0.99999819707618498</v>
      </c>
      <c r="J76" s="16">
        <v>5.8145408452574703E-2</v>
      </c>
      <c r="K76" s="14">
        <v>2.0678624330031399</v>
      </c>
      <c r="L76" s="61">
        <v>0.99999790709189595</v>
      </c>
      <c r="M76" s="16">
        <v>5.8126479992148997E-2</v>
      </c>
      <c r="N76" s="61">
        <v>2.067906086717</v>
      </c>
      <c r="O76" s="15">
        <v>0.99996837861233201</v>
      </c>
      <c r="P76" s="61">
        <v>5.7371781275730803E-2</v>
      </c>
      <c r="Q76" s="14">
        <v>2.07541026200873</v>
      </c>
      <c r="R76" s="61">
        <v>0.99493296414653798</v>
      </c>
      <c r="S76" s="16">
        <v>4.8541231037586903E-2</v>
      </c>
      <c r="T76" s="14">
        <v>2.0932818823529402</v>
      </c>
      <c r="U76" s="61">
        <v>0.98325732079807004</v>
      </c>
      <c r="V76" s="16">
        <v>3.9166175089023501E-2</v>
      </c>
      <c r="W76" s="14">
        <v>2.2008275384615401</v>
      </c>
      <c r="X76" s="61">
        <v>0.921239500892296</v>
      </c>
      <c r="Y76" s="16">
        <v>2.4345575111853101E-2</v>
      </c>
      <c r="Z76" s="14">
        <v>2.2839309999999999</v>
      </c>
      <c r="AA76" s="61">
        <v>0.88124630694112505</v>
      </c>
      <c r="AB76" s="16">
        <v>1.96959998233018E-2</v>
      </c>
      <c r="AC76" s="14">
        <v>2.3670344615384602</v>
      </c>
      <c r="AD76" s="61">
        <v>0.84663415601033198</v>
      </c>
      <c r="AE76" s="16">
        <v>1.6752627150018198E-2</v>
      </c>
      <c r="AF76" s="14">
        <v>2.4745801176470601</v>
      </c>
      <c r="AG76" s="61">
        <v>0.80820133603689503</v>
      </c>
      <c r="AH76" s="16">
        <v>1.4200476859334401E-2</v>
      </c>
      <c r="AI76" s="14">
        <v>2.4947300243902499</v>
      </c>
      <c r="AJ76" s="61">
        <v>0.80167514066690004</v>
      </c>
      <c r="AK76" s="16">
        <v>1.38234258509009E-2</v>
      </c>
      <c r="AL76" s="14">
        <v>2.4999559132829998</v>
      </c>
      <c r="AM76" s="61">
        <v>0.8000139600981</v>
      </c>
      <c r="AN76" s="16">
        <v>1.3823425850900999E-2</v>
      </c>
      <c r="AO76" s="14">
        <v>2.49999956699686</v>
      </c>
      <c r="AP76" s="61">
        <v>0.80000013710645401</v>
      </c>
      <c r="AQ76" s="16">
        <v>1.37289305726612E-2</v>
      </c>
      <c r="AR76" s="14">
        <v>2.4999999956777601</v>
      </c>
      <c r="AS76" s="61">
        <v>0.80000000136859795</v>
      </c>
      <c r="AT76" s="16">
        <v>1.37289229518501E-2</v>
      </c>
      <c r="AU76" s="14">
        <v>2.4999999999567799</v>
      </c>
      <c r="AV76" s="61">
        <v>0.80000000001368399</v>
      </c>
      <c r="AW76" s="16">
        <v>1.3728922875780401E-2</v>
      </c>
      <c r="AX76" s="61">
        <v>2.5</v>
      </c>
      <c r="AY76" s="15">
        <v>0.8</v>
      </c>
      <c r="AZ76" s="16">
        <v>1.37289228750121E-2</v>
      </c>
    </row>
    <row r="77" spans="1:52" ht="15.75" hidden="1" thickBot="1" x14ac:dyDescent="0.3">
      <c r="A77" s="1">
        <v>0.63</v>
      </c>
      <c r="B77" s="14">
        <v>2.0130701000000002</v>
      </c>
      <c r="C77" s="15">
        <v>0.99999760000000004</v>
      </c>
      <c r="D77" s="16">
        <v>5.8200289635081101E-2</v>
      </c>
      <c r="E77" s="14">
        <v>2.0130701000486901</v>
      </c>
      <c r="F77" s="61">
        <v>0.99999759996915405</v>
      </c>
      <c r="G77" s="16">
        <v>5.8200287823434699E-2</v>
      </c>
      <c r="H77" s="14">
        <v>2.0130701048702702</v>
      </c>
      <c r="I77" s="61">
        <v>0.999997596914866</v>
      </c>
      <c r="J77" s="16">
        <v>5.8200108494381203E-2</v>
      </c>
      <c r="K77" s="14">
        <v>2.0130705879047301</v>
      </c>
      <c r="L77" s="61">
        <v>0.99999729093106504</v>
      </c>
      <c r="M77" s="16">
        <v>5.8182689680864097E-2</v>
      </c>
      <c r="N77" s="61">
        <v>2.0131197765864099</v>
      </c>
      <c r="O77" s="15">
        <v>0.999966133511487</v>
      </c>
      <c r="P77" s="61">
        <v>5.7429057098305897E-2</v>
      </c>
      <c r="Q77" s="14">
        <v>2.02157542576419</v>
      </c>
      <c r="R77" s="61">
        <v>0.99466035421184495</v>
      </c>
      <c r="S77" s="16">
        <v>4.83944829048156E-2</v>
      </c>
      <c r="T77" s="14">
        <v>2.0417130352941202</v>
      </c>
      <c r="U77" s="61">
        <v>0.98241427293119898</v>
      </c>
      <c r="V77" s="16">
        <v>3.8866081533845798E-2</v>
      </c>
      <c r="W77" s="14">
        <v>2.16289468461538</v>
      </c>
      <c r="X77" s="61">
        <v>0.91866081195695404</v>
      </c>
      <c r="Y77" s="16">
        <v>2.4047111292181501E-2</v>
      </c>
      <c r="Z77" s="14">
        <v>2.2565350500000001</v>
      </c>
      <c r="AA77" s="61">
        <v>0.87866870725438295</v>
      </c>
      <c r="AB77" s="16">
        <v>1.9490948246511899E-2</v>
      </c>
      <c r="AC77" s="14">
        <v>2.3501754153846099</v>
      </c>
      <c r="AD77" s="61">
        <v>0.84474097166703299</v>
      </c>
      <c r="AE77" s="16">
        <v>1.6636532641150802E-2</v>
      </c>
      <c r="AF77" s="14">
        <v>2.47135706470588</v>
      </c>
      <c r="AG77" s="61">
        <v>0.80778915354764502</v>
      </c>
      <c r="AH77" s="16">
        <v>1.4180843571494E-2</v>
      </c>
      <c r="AI77" s="14">
        <v>2.4940618304878099</v>
      </c>
      <c r="AJ77" s="61">
        <v>0.80158823559963299</v>
      </c>
      <c r="AK77" s="16">
        <v>1.38194508455633E-2</v>
      </c>
      <c r="AL77" s="14">
        <v>2.4999503234135898</v>
      </c>
      <c r="AM77" s="61">
        <v>0.80001323010966596</v>
      </c>
      <c r="AN77" s="16">
        <v>1.3819450845563399E-2</v>
      </c>
      <c r="AO77" s="14">
        <v>2.49999951209527</v>
      </c>
      <c r="AP77" s="61">
        <v>0.80000012993654201</v>
      </c>
      <c r="AQ77" s="16">
        <v>1.37289302480821E-2</v>
      </c>
      <c r="AR77" s="14">
        <v>2.49999999512973</v>
      </c>
      <c r="AS77" s="61">
        <v>0.80000000129702797</v>
      </c>
      <c r="AT77" s="16">
        <v>1.3728922948610099E-2</v>
      </c>
      <c r="AU77" s="14">
        <v>2.4999999999512998</v>
      </c>
      <c r="AV77" s="61">
        <v>0.800000000012968</v>
      </c>
      <c r="AW77" s="16">
        <v>1.3728922875747901E-2</v>
      </c>
      <c r="AX77" s="61">
        <v>2.5</v>
      </c>
      <c r="AY77" s="15">
        <v>0.8</v>
      </c>
      <c r="AZ77" s="16">
        <v>1.37289228750121E-2</v>
      </c>
    </row>
    <row r="78" spans="1:52" ht="15.75" hidden="1" thickBot="1" x14ac:dyDescent="0.3">
      <c r="A78" s="1">
        <v>0.64</v>
      </c>
      <c r="B78" s="14">
        <v>2.0478844999999999</v>
      </c>
      <c r="C78" s="15">
        <v>0.99999760000000004</v>
      </c>
      <c r="D78" s="16">
        <v>5.8205949861006197E-2</v>
      </c>
      <c r="E78" s="14">
        <v>2.0478845000452099</v>
      </c>
      <c r="F78" s="61">
        <v>0.999997599970193</v>
      </c>
      <c r="G78" s="16">
        <v>5.8205948110431401E-2</v>
      </c>
      <c r="H78" s="14">
        <v>2.0478845045220599</v>
      </c>
      <c r="I78" s="61">
        <v>0.99999759701887303</v>
      </c>
      <c r="J78" s="16">
        <v>5.8205774825012803E-2</v>
      </c>
      <c r="K78" s="14">
        <v>2.04788495302064</v>
      </c>
      <c r="L78" s="61">
        <v>0.99999730135017895</v>
      </c>
      <c r="M78" s="16">
        <v>5.8188926241148603E-2</v>
      </c>
      <c r="N78" s="61">
        <v>2.0479306248214701</v>
      </c>
      <c r="O78" s="15">
        <v>0.99996719412798996</v>
      </c>
      <c r="P78" s="61">
        <v>5.7451182741389203E-2</v>
      </c>
      <c r="Q78" s="14">
        <v>2.0557817139738002</v>
      </c>
      <c r="R78" s="61">
        <v>0.99483563606009195</v>
      </c>
      <c r="S78" s="16">
        <v>4.8552023565569001E-2</v>
      </c>
      <c r="T78" s="14">
        <v>2.0744795294117702</v>
      </c>
      <c r="U78" s="61">
        <v>0.98295652385655197</v>
      </c>
      <c r="V78" s="16">
        <v>3.9118214921501498E-2</v>
      </c>
      <c r="W78" s="14">
        <v>2.1869969615384601</v>
      </c>
      <c r="X78" s="61">
        <v>0.92031026920640202</v>
      </c>
      <c r="Y78" s="16">
        <v>2.4279464531176201E-2</v>
      </c>
      <c r="Z78" s="14">
        <v>2.2739422500000002</v>
      </c>
      <c r="AA78" s="61">
        <v>0.880311154582053</v>
      </c>
      <c r="AB78" s="16">
        <v>1.9650929478901499E-2</v>
      </c>
      <c r="AC78" s="14">
        <v>2.3608875384615402</v>
      </c>
      <c r="AD78" s="61">
        <v>0.84594330171292098</v>
      </c>
      <c r="AE78" s="16">
        <v>1.6728038381081702E-2</v>
      </c>
      <c r="AF78" s="14">
        <v>2.4734049705882399</v>
      </c>
      <c r="AG78" s="61">
        <v>0.80804995950743896</v>
      </c>
      <c r="AH78" s="16">
        <v>1.4196617002449501E-2</v>
      </c>
      <c r="AI78" s="14">
        <v>2.4944863963414701</v>
      </c>
      <c r="AJ78" s="61">
        <v>0.80164318984589</v>
      </c>
      <c r="AK78" s="16">
        <v>1.3822657592636499E-2</v>
      </c>
      <c r="AL78" s="14">
        <v>2.4999538751785302</v>
      </c>
      <c r="AM78" s="61">
        <v>0.80001369164288505</v>
      </c>
      <c r="AN78" s="16">
        <v>1.38226575926366E-2</v>
      </c>
      <c r="AO78" s="14">
        <v>2.4999995469793701</v>
      </c>
      <c r="AP78" s="61">
        <v>0.80000013446969298</v>
      </c>
      <c r="AQ78" s="16">
        <v>1.37289305102188E-2</v>
      </c>
      <c r="AR78" s="14">
        <v>2.4999999954779399</v>
      </c>
      <c r="AS78" s="61">
        <v>0.800000001342279</v>
      </c>
      <c r="AT78" s="16">
        <v>1.37289229512268E-2</v>
      </c>
      <c r="AU78" s="14">
        <v>2.4999999999547899</v>
      </c>
      <c r="AV78" s="61">
        <v>0.80000000001342098</v>
      </c>
      <c r="AW78" s="16">
        <v>1.37289228757741E-2</v>
      </c>
      <c r="AX78" s="61">
        <v>2.5</v>
      </c>
      <c r="AY78" s="15">
        <v>0.8</v>
      </c>
      <c r="AZ78" s="16">
        <v>1.37289228750121E-2</v>
      </c>
    </row>
    <row r="79" spans="1:52" ht="15.75" hidden="1" thickBot="1" x14ac:dyDescent="0.3">
      <c r="A79" s="1">
        <v>0.65</v>
      </c>
      <c r="B79" s="14">
        <v>2.1078855999999999</v>
      </c>
      <c r="C79" s="15">
        <v>0.99999729999999998</v>
      </c>
      <c r="D79" s="16">
        <v>5.8112168274580003E-2</v>
      </c>
      <c r="E79" s="14">
        <v>2.1078856000392099</v>
      </c>
      <c r="F79" s="61">
        <v>0.99999729997186804</v>
      </c>
      <c r="G79" s="16">
        <v>5.8112166717273497E-2</v>
      </c>
      <c r="H79" s="14">
        <v>2.1078856039219298</v>
      </c>
      <c r="I79" s="61">
        <v>0.99999729718617503</v>
      </c>
      <c r="J79" s="16">
        <v>5.8112012555487001E-2</v>
      </c>
      <c r="K79" s="14">
        <v>2.1078859928994098</v>
      </c>
      <c r="L79" s="61">
        <v>0.99999701811076802</v>
      </c>
      <c r="M79" s="16">
        <v>5.8096953820455502E-2</v>
      </c>
      <c r="N79" s="61">
        <v>2.1079256035094902</v>
      </c>
      <c r="O79" s="15">
        <v>0.99996860029974299</v>
      </c>
      <c r="P79" s="61">
        <v>5.7396763972733002E-2</v>
      </c>
      <c r="Q79" s="14">
        <v>2.1147347598253301</v>
      </c>
      <c r="R79" s="61">
        <v>0.99511796458377499</v>
      </c>
      <c r="S79" s="16">
        <v>4.8727561000285503E-2</v>
      </c>
      <c r="T79" s="14">
        <v>2.1309511529411802</v>
      </c>
      <c r="U79" s="61">
        <v>0.98383530798880303</v>
      </c>
      <c r="V79" s="16">
        <v>3.9458560096708499E-2</v>
      </c>
      <c r="W79" s="14">
        <v>2.2285361846153799</v>
      </c>
      <c r="X79" s="61">
        <v>0.92306181004766397</v>
      </c>
      <c r="Y79" s="16">
        <v>2.4619264473833499E-2</v>
      </c>
      <c r="Z79" s="14">
        <v>2.3039428000000002</v>
      </c>
      <c r="AA79" s="61">
        <v>0.88310195867368002</v>
      </c>
      <c r="AB79" s="16">
        <v>1.9886992389171101E-2</v>
      </c>
      <c r="AC79" s="14">
        <v>2.3793494153846102</v>
      </c>
      <c r="AD79" s="61">
        <v>0.848019000770874</v>
      </c>
      <c r="AE79" s="16">
        <v>1.68630856169723E-2</v>
      </c>
      <c r="AF79" s="14">
        <v>2.4769344470588202</v>
      </c>
      <c r="AG79" s="61">
        <v>0.80850820828569303</v>
      </c>
      <c r="AH79" s="16">
        <v>1.42197333133846E-2</v>
      </c>
      <c r="AI79" s="14">
        <v>2.4952181170731702</v>
      </c>
      <c r="AJ79" s="61">
        <v>0.80174003565307805</v>
      </c>
      <c r="AK79" s="16">
        <v>1.38273476850925E-2</v>
      </c>
      <c r="AL79" s="14">
        <v>2.4999599964905102</v>
      </c>
      <c r="AM79" s="61">
        <v>0.80001450562012599</v>
      </c>
      <c r="AN79" s="16">
        <v>1.3827347685092599E-2</v>
      </c>
      <c r="AO79" s="14">
        <v>2.4999996071005901</v>
      </c>
      <c r="AP79" s="61">
        <v>0.80000014246457996</v>
      </c>
      <c r="AQ79" s="16">
        <v>1.37289308933974E-2</v>
      </c>
      <c r="AR79" s="14">
        <v>2.4999999960780701</v>
      </c>
      <c r="AS79" s="61">
        <v>0.80000000142208305</v>
      </c>
      <c r="AT79" s="16">
        <v>1.37289229550516E-2</v>
      </c>
      <c r="AU79" s="14">
        <v>2.49999999996079</v>
      </c>
      <c r="AV79" s="61">
        <v>0.800000000014219</v>
      </c>
      <c r="AW79" s="16">
        <v>1.3728922875812399E-2</v>
      </c>
      <c r="AX79" s="61">
        <v>2.5</v>
      </c>
      <c r="AY79" s="15">
        <v>0.8</v>
      </c>
      <c r="AZ79" s="16">
        <v>1.37289228750121E-2</v>
      </c>
    </row>
    <row r="80" spans="1:52" ht="15.75" hidden="1" thickBot="1" x14ac:dyDescent="0.3">
      <c r="A80" s="1">
        <v>0.66</v>
      </c>
      <c r="B80" s="14">
        <v>2.1379454</v>
      </c>
      <c r="C80" s="15">
        <v>0.99999689999999997</v>
      </c>
      <c r="D80" s="16">
        <v>5.8088319995340802E-2</v>
      </c>
      <c r="E80" s="14">
        <v>2.1379454000362101</v>
      </c>
      <c r="F80" s="61">
        <v>0.99999689997265295</v>
      </c>
      <c r="G80" s="16">
        <v>5.8088318583207198E-2</v>
      </c>
      <c r="H80" s="14">
        <v>2.1379454036212699</v>
      </c>
      <c r="I80" s="61">
        <v>0.99999689726475205</v>
      </c>
      <c r="J80" s="16">
        <v>5.8088178781375503E-2</v>
      </c>
      <c r="K80" s="14">
        <v>2.13794576277943</v>
      </c>
      <c r="L80" s="61">
        <v>0.99999662598237904</v>
      </c>
      <c r="M80" s="16">
        <v>5.8074471481570203E-2</v>
      </c>
      <c r="N80" s="61">
        <v>2.1379823368088098</v>
      </c>
      <c r="O80" s="15">
        <v>0.99996900161348201</v>
      </c>
      <c r="P80" s="61">
        <v>5.7400733413552799E-2</v>
      </c>
      <c r="Q80" s="14">
        <v>2.1442694978165902</v>
      </c>
      <c r="R80" s="61">
        <v>0.99525058439176695</v>
      </c>
      <c r="S80" s="16">
        <v>4.8845894045220398E-2</v>
      </c>
      <c r="T80" s="14">
        <v>2.1592427294117602</v>
      </c>
      <c r="U80" s="61">
        <v>0.98425069337555204</v>
      </c>
      <c r="V80" s="16">
        <v>3.9656196034188497E-2</v>
      </c>
      <c r="W80" s="14">
        <v>2.2493468153846199</v>
      </c>
      <c r="X80" s="61">
        <v>0.92439776164565202</v>
      </c>
      <c r="Y80" s="16">
        <v>2.4811309217806998E-2</v>
      </c>
      <c r="Z80" s="14">
        <v>2.3189727000000002</v>
      </c>
      <c r="AA80" s="61">
        <v>0.88448054185437597</v>
      </c>
      <c r="AB80" s="16">
        <v>2.0022077835953701E-2</v>
      </c>
      <c r="AC80" s="14">
        <v>2.3885985846153801</v>
      </c>
      <c r="AD80" s="61">
        <v>0.84905987776707303</v>
      </c>
      <c r="AE80" s="16">
        <v>1.6941506265027498E-2</v>
      </c>
      <c r="AF80" s="14">
        <v>2.4787026705882398</v>
      </c>
      <c r="AG80" s="61">
        <v>0.80874190352452002</v>
      </c>
      <c r="AH80" s="16">
        <v>1.4233421358769399E-2</v>
      </c>
      <c r="AI80" s="14">
        <v>2.4955847000000002</v>
      </c>
      <c r="AJ80" s="61">
        <v>0.80178956674887303</v>
      </c>
      <c r="AK80" s="16">
        <v>1.38301350752346E-2</v>
      </c>
      <c r="AL80" s="14">
        <v>2.49996306319118</v>
      </c>
      <c r="AM80" s="61">
        <v>0.80001492222802595</v>
      </c>
      <c r="AN80" s="16">
        <v>1.38301350752348E-2</v>
      </c>
      <c r="AO80" s="14">
        <v>2.4999996372205699</v>
      </c>
      <c r="AP80" s="61">
        <v>0.80000014655652896</v>
      </c>
      <c r="AQ80" s="16">
        <v>1.3728931121344601E-2</v>
      </c>
      <c r="AR80" s="14">
        <v>2.49999999637873</v>
      </c>
      <c r="AS80" s="61">
        <v>0.80000000146292904</v>
      </c>
      <c r="AT80" s="16">
        <v>1.3728922957327E-2</v>
      </c>
      <c r="AU80" s="14">
        <v>2.4999999999637899</v>
      </c>
      <c r="AV80" s="61">
        <v>0.80000000001462801</v>
      </c>
      <c r="AW80" s="16">
        <v>1.37289228758351E-2</v>
      </c>
      <c r="AX80" s="61">
        <v>2.5</v>
      </c>
      <c r="AY80" s="15">
        <v>0.8</v>
      </c>
      <c r="AZ80" s="16">
        <v>1.37289228750121E-2</v>
      </c>
    </row>
    <row r="81" spans="1:52" ht="15.75" hidden="1" thickBot="1" x14ac:dyDescent="0.3">
      <c r="A81" s="1">
        <v>0.67</v>
      </c>
      <c r="B81" s="14">
        <v>2.1153993999999998</v>
      </c>
      <c r="C81" s="15">
        <v>0.99999649999999995</v>
      </c>
      <c r="D81" s="16">
        <v>5.8071682262048001E-2</v>
      </c>
      <c r="E81" s="14">
        <v>2.1153994000384602</v>
      </c>
      <c r="F81" s="61">
        <v>0.99999649997206697</v>
      </c>
      <c r="G81" s="16">
        <v>5.8071680905077597E-2</v>
      </c>
      <c r="H81" s="14">
        <v>2.1153994038467698</v>
      </c>
      <c r="I81" s="61">
        <v>0.99999649720614103</v>
      </c>
      <c r="J81" s="16">
        <v>5.8071546564808403E-2</v>
      </c>
      <c r="K81" s="14">
        <v>2.1153997853705699</v>
      </c>
      <c r="L81" s="61">
        <v>0.99999622011084099</v>
      </c>
      <c r="M81" s="16">
        <v>5.8058348580547502E-2</v>
      </c>
      <c r="N81" s="61">
        <v>2.11543863695164</v>
      </c>
      <c r="O81" s="15">
        <v>0.99996800390264096</v>
      </c>
      <c r="P81" s="61">
        <v>5.7388176370716103E-2</v>
      </c>
      <c r="Q81" s="14">
        <v>2.1221173144104801</v>
      </c>
      <c r="R81" s="61">
        <v>0.99515094643600199</v>
      </c>
      <c r="S81" s="16">
        <v>4.8758049792919797E-2</v>
      </c>
      <c r="T81" s="14">
        <v>2.1380229647058799</v>
      </c>
      <c r="U81" s="61">
        <v>0.98393998029415697</v>
      </c>
      <c r="V81" s="16">
        <v>3.9509461387443899E-2</v>
      </c>
      <c r="W81" s="14">
        <v>2.2337380461538499</v>
      </c>
      <c r="X81" s="61">
        <v>0.92339793456420605</v>
      </c>
      <c r="Y81" s="16">
        <v>2.4668335009323802E-2</v>
      </c>
      <c r="Z81" s="14">
        <v>2.3076997000000001</v>
      </c>
      <c r="AA81" s="61">
        <v>0.88344749526556399</v>
      </c>
      <c r="AB81" s="16">
        <v>1.9921438490536202E-2</v>
      </c>
      <c r="AC81" s="14">
        <v>2.38166135384615</v>
      </c>
      <c r="AD81" s="61">
        <v>0.84827896879772802</v>
      </c>
      <c r="AE81" s="16">
        <v>1.68830652136224E-2</v>
      </c>
      <c r="AF81" s="14">
        <v>2.4773764352941199</v>
      </c>
      <c r="AG81" s="61">
        <v>0.80856633638175401</v>
      </c>
      <c r="AH81" s="16">
        <v>1.4223220786259001E-2</v>
      </c>
      <c r="AI81" s="14">
        <v>2.4953097487804898</v>
      </c>
      <c r="AJ81" s="61">
        <v>0.80175234698069497</v>
      </c>
      <c r="AK81" s="16">
        <v>1.38280579525243E-2</v>
      </c>
      <c r="AL81" s="14">
        <v>2.4999607630483598</v>
      </c>
      <c r="AM81" s="61">
        <v>0.80001460915233003</v>
      </c>
      <c r="AN81" s="16">
        <v>1.3828057952524399E-2</v>
      </c>
      <c r="AO81" s="14">
        <v>2.4999996146294299</v>
      </c>
      <c r="AP81" s="61">
        <v>0.80000014348147797</v>
      </c>
      <c r="AQ81" s="16">
        <v>1.3728930951483901E-2</v>
      </c>
      <c r="AR81" s="14">
        <v>2.49999999615323</v>
      </c>
      <c r="AS81" s="61">
        <v>0.80000000143223404</v>
      </c>
      <c r="AT81" s="16">
        <v>1.37289229556315E-2</v>
      </c>
      <c r="AU81" s="14">
        <v>2.4999999999615401</v>
      </c>
      <c r="AV81" s="61">
        <v>0.80000000001432103</v>
      </c>
      <c r="AW81" s="16">
        <v>1.37289228758181E-2</v>
      </c>
      <c r="AX81" s="61">
        <v>2.5</v>
      </c>
      <c r="AY81" s="15">
        <v>0.8</v>
      </c>
      <c r="AZ81" s="16">
        <v>1.37289228750121E-2</v>
      </c>
    </row>
    <row r="82" spans="1:52" ht="15.75" hidden="1" thickBot="1" x14ac:dyDescent="0.3">
      <c r="A82" s="1">
        <v>0.68</v>
      </c>
      <c r="B82" s="14">
        <v>2.0954518000000002</v>
      </c>
      <c r="C82" s="15">
        <v>0.99999610000000005</v>
      </c>
      <c r="D82" s="16">
        <v>5.81122922039864E-2</v>
      </c>
      <c r="E82" s="14">
        <v>2.0954518000404501</v>
      </c>
      <c r="F82" s="61">
        <v>0.99999609997153305</v>
      </c>
      <c r="G82" s="16">
        <v>5.8112290894368299E-2</v>
      </c>
      <c r="H82" s="14">
        <v>2.0954518040462902</v>
      </c>
      <c r="I82" s="61">
        <v>0.99999609715270199</v>
      </c>
      <c r="J82" s="16">
        <v>5.8112161240554197E-2</v>
      </c>
      <c r="K82" s="14">
        <v>2.0954522053581099</v>
      </c>
      <c r="L82" s="61">
        <v>0.99999581475726296</v>
      </c>
      <c r="M82" s="16">
        <v>5.8099403032544003E-2</v>
      </c>
      <c r="N82" s="61">
        <v>2.0954930720057101</v>
      </c>
      <c r="O82" s="15">
        <v>0.99996705892180704</v>
      </c>
      <c r="P82" s="61">
        <v>5.7432812806894301E-2</v>
      </c>
      <c r="Q82" s="14">
        <v>2.1025181441048102</v>
      </c>
      <c r="R82" s="61">
        <v>0.99506015064791897</v>
      </c>
      <c r="S82" s="16">
        <v>4.8734564209752397E-2</v>
      </c>
      <c r="T82" s="14">
        <v>2.1192487529411799</v>
      </c>
      <c r="U82" s="61">
        <v>0.98365755143080302</v>
      </c>
      <c r="V82" s="16">
        <v>3.9430423555748197E-2</v>
      </c>
      <c r="W82" s="14">
        <v>2.2199281692307702</v>
      </c>
      <c r="X82" s="61">
        <v>0.92250017600350298</v>
      </c>
      <c r="Y82" s="16">
        <v>2.4578807541720399E-2</v>
      </c>
      <c r="Z82" s="14">
        <v>2.2977259000000001</v>
      </c>
      <c r="AA82" s="61">
        <v>0.88252732558709701</v>
      </c>
      <c r="AB82" s="16">
        <v>1.9859046375475298E-2</v>
      </c>
      <c r="AC82" s="14">
        <v>2.37552363076923</v>
      </c>
      <c r="AD82" s="61">
        <v>0.84758828488743498</v>
      </c>
      <c r="AE82" s="16">
        <v>1.68477145213962E-2</v>
      </c>
      <c r="AF82" s="14">
        <v>2.4762030470588199</v>
      </c>
      <c r="AG82" s="61">
        <v>0.80841228853426805</v>
      </c>
      <c r="AH82" s="16">
        <v>1.4217310062498699E-2</v>
      </c>
      <c r="AI82" s="14">
        <v>2.49506648536586</v>
      </c>
      <c r="AJ82" s="61">
        <v>0.80171973395249796</v>
      </c>
      <c r="AK82" s="16">
        <v>1.3826865384675801E-2</v>
      </c>
      <c r="AL82" s="14">
        <v>2.4999587279942901</v>
      </c>
      <c r="AM82" s="61">
        <v>0.80001433492225205</v>
      </c>
      <c r="AN82" s="16">
        <v>1.3826865384675899E-2</v>
      </c>
      <c r="AO82" s="14">
        <v>2.4999995946419</v>
      </c>
      <c r="AP82" s="61">
        <v>0.80000014078797899</v>
      </c>
      <c r="AQ82" s="16">
        <v>1.37289308541993E-2</v>
      </c>
      <c r="AR82" s="14">
        <v>2.49999999595371</v>
      </c>
      <c r="AS82" s="61">
        <v>0.80000000140534799</v>
      </c>
      <c r="AT82" s="16">
        <v>1.37289229546604E-2</v>
      </c>
      <c r="AU82" s="14">
        <v>2.4999999999595399</v>
      </c>
      <c r="AV82" s="61">
        <v>0.80000000001405203</v>
      </c>
      <c r="AW82" s="16">
        <v>1.3728922875808401E-2</v>
      </c>
      <c r="AX82" s="61">
        <v>2.5</v>
      </c>
      <c r="AY82" s="15">
        <v>0.8</v>
      </c>
      <c r="AZ82" s="16">
        <v>1.37289228750121E-2</v>
      </c>
    </row>
    <row r="83" spans="1:52" ht="15.75" hidden="1" thickBot="1" x14ac:dyDescent="0.3">
      <c r="A83" s="1">
        <v>0.69</v>
      </c>
      <c r="B83" s="14">
        <v>2.0809836000000002</v>
      </c>
      <c r="C83" s="15">
        <v>0.99999559999999998</v>
      </c>
      <c r="D83" s="16">
        <v>5.80731351897881E-2</v>
      </c>
      <c r="E83" s="14">
        <v>2.0809836000419</v>
      </c>
      <c r="F83" s="61">
        <v>0.99999559997113496</v>
      </c>
      <c r="G83" s="16">
        <v>5.80731339401378E-2</v>
      </c>
      <c r="H83" s="14">
        <v>2.0809836041910001</v>
      </c>
      <c r="I83" s="61">
        <v>0.99999559711297903</v>
      </c>
      <c r="J83" s="16">
        <v>5.8073010224149901E-2</v>
      </c>
      <c r="K83" s="14">
        <v>2.0809840198552698</v>
      </c>
      <c r="L83" s="61">
        <v>0.99999531077785797</v>
      </c>
      <c r="M83" s="16">
        <v>5.8060814801820897E-2</v>
      </c>
      <c r="N83" s="61">
        <v>2.0810263480514202</v>
      </c>
      <c r="O83" s="15">
        <v>0.99996615383058796</v>
      </c>
      <c r="P83" s="61">
        <v>5.7401922468706998E-2</v>
      </c>
      <c r="Q83" s="14">
        <v>2.08830266375546</v>
      </c>
      <c r="R83" s="61">
        <v>0.99499251236299402</v>
      </c>
      <c r="S83" s="16">
        <v>4.8657235622571203E-2</v>
      </c>
      <c r="T83" s="14">
        <v>2.1056316235294101</v>
      </c>
      <c r="U83" s="61">
        <v>0.98344797600606904</v>
      </c>
      <c r="V83" s="16">
        <v>3.9315871752413599E-2</v>
      </c>
      <c r="W83" s="14">
        <v>2.2099117230769201</v>
      </c>
      <c r="X83" s="61">
        <v>0.92184109931339797</v>
      </c>
      <c r="Y83" s="16">
        <v>2.4473602966309599E-2</v>
      </c>
      <c r="Z83" s="14">
        <v>2.2904917999999999</v>
      </c>
      <c r="AA83" s="61">
        <v>0.88185625334513196</v>
      </c>
      <c r="AB83" s="16">
        <v>1.9785511616878401E-2</v>
      </c>
      <c r="AC83" s="14">
        <v>2.3710718769230699</v>
      </c>
      <c r="AD83" s="61">
        <v>0.847087470027588</v>
      </c>
      <c r="AE83" s="16">
        <v>1.6805027098255501E-2</v>
      </c>
      <c r="AF83" s="14">
        <v>2.47535197647059</v>
      </c>
      <c r="AG83" s="61">
        <v>0.80830130742941397</v>
      </c>
      <c r="AH83" s="16">
        <v>1.42098205212784E-2</v>
      </c>
      <c r="AI83" s="14">
        <v>2.4948900439024402</v>
      </c>
      <c r="AJ83" s="61">
        <v>0.80169626436347297</v>
      </c>
      <c r="AK83" s="16">
        <v>1.3825337985100701E-2</v>
      </c>
      <c r="AL83" s="14">
        <v>2.49995725194858</v>
      </c>
      <c r="AM83" s="61">
        <v>0.80001413763120699</v>
      </c>
      <c r="AN83" s="16">
        <v>1.38253379851008E-2</v>
      </c>
      <c r="AO83" s="14">
        <v>2.4999995801447299</v>
      </c>
      <c r="AP83" s="61">
        <v>0.80000013885018395</v>
      </c>
      <c r="AQ83" s="16">
        <v>1.3728930729240399E-2</v>
      </c>
      <c r="AR83" s="14">
        <v>2.499999995809</v>
      </c>
      <c r="AS83" s="61">
        <v>0.80000000138600502</v>
      </c>
      <c r="AT83" s="16">
        <v>1.3728922953413001E-2</v>
      </c>
      <c r="AU83" s="14">
        <v>2.4999999999581002</v>
      </c>
      <c r="AV83" s="61">
        <v>0.80000000001385796</v>
      </c>
      <c r="AW83" s="16">
        <v>1.3728922875795999E-2</v>
      </c>
      <c r="AX83" s="61">
        <v>2.5</v>
      </c>
      <c r="AY83" s="15">
        <v>0.8</v>
      </c>
      <c r="AZ83" s="16">
        <v>1.37289228750121E-2</v>
      </c>
    </row>
    <row r="84" spans="1:52" ht="15.75" hidden="1" thickBot="1" x14ac:dyDescent="0.3">
      <c r="A84" s="1">
        <v>0.7</v>
      </c>
      <c r="B84" s="14">
        <v>2.0904508000000002</v>
      </c>
      <c r="C84" s="15">
        <v>0.99999479999999996</v>
      </c>
      <c r="D84" s="16">
        <v>5.80540655759842E-2</v>
      </c>
      <c r="E84" s="14">
        <v>2.0904508000409598</v>
      </c>
      <c r="F84" s="61">
        <v>0.99999479997139495</v>
      </c>
      <c r="G84" s="16">
        <v>5.8054064437641599E-2</v>
      </c>
      <c r="H84" s="14">
        <v>2.0904508040963101</v>
      </c>
      <c r="I84" s="61">
        <v>0.99999479713908002</v>
      </c>
      <c r="J84" s="16">
        <v>5.8053951734536299E-2</v>
      </c>
      <c r="K84" s="14">
        <v>2.0904512103691202</v>
      </c>
      <c r="L84" s="61">
        <v>0.99999451339271905</v>
      </c>
      <c r="M84" s="16">
        <v>5.80428135629521E-2</v>
      </c>
      <c r="N84" s="61">
        <v>2.0904925822077201</v>
      </c>
      <c r="O84" s="15">
        <v>0.99996562001522504</v>
      </c>
      <c r="P84" s="61">
        <v>5.7407838357805101E-2</v>
      </c>
      <c r="Q84" s="14">
        <v>2.0976044978165902</v>
      </c>
      <c r="R84" s="61">
        <v>0.99503582430772097</v>
      </c>
      <c r="S84" s="16">
        <v>4.8709545136909303E-2</v>
      </c>
      <c r="T84" s="14">
        <v>2.1145419294117702</v>
      </c>
      <c r="U84" s="61">
        <v>0.98358451304512695</v>
      </c>
      <c r="V84" s="16">
        <v>3.93933154428905E-2</v>
      </c>
      <c r="W84" s="14">
        <v>2.2164659384615399</v>
      </c>
      <c r="X84" s="61">
        <v>0.92227241838580298</v>
      </c>
      <c r="Y84" s="16">
        <v>2.4544400790229501E-2</v>
      </c>
      <c r="Z84" s="14">
        <v>2.2952254000000001</v>
      </c>
      <c r="AA84" s="61">
        <v>0.88229524079234201</v>
      </c>
      <c r="AB84" s="16">
        <v>1.9835006029044099E-2</v>
      </c>
      <c r="AC84" s="14">
        <v>2.3739848615384598</v>
      </c>
      <c r="AD84" s="61">
        <v>0.84741488773721996</v>
      </c>
      <c r="AE84" s="16">
        <v>1.68337860853662E-2</v>
      </c>
      <c r="AF84" s="14">
        <v>2.4759088705882402</v>
      </c>
      <c r="AG84" s="61">
        <v>0.80837380775053402</v>
      </c>
      <c r="AH84" s="16">
        <v>1.4214875466218101E-2</v>
      </c>
      <c r="AI84" s="14">
        <v>2.4950054975609799</v>
      </c>
      <c r="AJ84" s="61">
        <v>0.80171159416390503</v>
      </c>
      <c r="AK84" s="16">
        <v>1.3826369284701E-2</v>
      </c>
      <c r="AL84" s="14">
        <v>2.4999582177922899</v>
      </c>
      <c r="AM84" s="61">
        <v>0.80001426649266305</v>
      </c>
      <c r="AN84" s="16">
        <v>1.3826369284701099E-2</v>
      </c>
      <c r="AO84" s="14">
        <v>2.4999995896308902</v>
      </c>
      <c r="AP84" s="61">
        <v>0.80000014011586296</v>
      </c>
      <c r="AQ84" s="16">
        <v>1.37289308136215E-2</v>
      </c>
      <c r="AR84" s="14">
        <v>2.49999999590369</v>
      </c>
      <c r="AS84" s="61">
        <v>0.80000000139863903</v>
      </c>
      <c r="AT84" s="16">
        <v>1.3728922954255301E-2</v>
      </c>
      <c r="AU84" s="14">
        <v>2.4999999999590399</v>
      </c>
      <c r="AV84" s="61">
        <v>0.80000000001398497</v>
      </c>
      <c r="AW84" s="16">
        <v>1.3728922875804401E-2</v>
      </c>
      <c r="AX84" s="61">
        <v>2.5</v>
      </c>
      <c r="AY84" s="15">
        <v>0.8</v>
      </c>
      <c r="AZ84" s="16">
        <v>1.37289228750121E-2</v>
      </c>
    </row>
    <row r="85" spans="1:52" ht="15.75" hidden="1" thickBot="1" x14ac:dyDescent="0.3">
      <c r="A85" s="1">
        <v>0.71</v>
      </c>
      <c r="B85" s="14">
        <v>2.0973239000000001</v>
      </c>
      <c r="C85" s="15">
        <v>0.99999389999999999</v>
      </c>
      <c r="D85" s="16">
        <v>5.8000810281682497E-2</v>
      </c>
      <c r="E85" s="14">
        <v>2.0973239000402701</v>
      </c>
      <c r="F85" s="61">
        <v>0.99999389997158405</v>
      </c>
      <c r="G85" s="16">
        <v>5.8000809238269502E-2</v>
      </c>
      <c r="H85" s="14">
        <v>2.09732390402757</v>
      </c>
      <c r="I85" s="61">
        <v>0.99999389715781295</v>
      </c>
      <c r="J85" s="16">
        <v>5.8000705929920501E-2</v>
      </c>
      <c r="K85" s="14">
        <v>2.0973243034822602</v>
      </c>
      <c r="L85" s="61">
        <v>0.99999361526938901</v>
      </c>
      <c r="M85" s="16">
        <v>5.7990475367108198E-2</v>
      </c>
      <c r="N85" s="61">
        <v>2.09736498101408</v>
      </c>
      <c r="O85" s="15">
        <v>0.99996491105497098</v>
      </c>
      <c r="P85" s="61">
        <v>5.7378184755315802E-2</v>
      </c>
      <c r="Q85" s="14">
        <v>2.1043575436681201</v>
      </c>
      <c r="R85" s="61">
        <v>0.99506659570733802</v>
      </c>
      <c r="S85" s="16">
        <v>4.87182116743975E-2</v>
      </c>
      <c r="T85" s="14">
        <v>2.1210107294117599</v>
      </c>
      <c r="U85" s="61">
        <v>0.98368230797441802</v>
      </c>
      <c r="V85" s="16">
        <v>3.9421993944138298E-2</v>
      </c>
      <c r="W85" s="14">
        <v>2.2212242384615402</v>
      </c>
      <c r="X85" s="61">
        <v>0.92258358815845898</v>
      </c>
      <c r="Y85" s="16">
        <v>2.4576413358039201E-2</v>
      </c>
      <c r="Z85" s="14">
        <v>2.2986619500000001</v>
      </c>
      <c r="AA85" s="61">
        <v>0.88261300402989096</v>
      </c>
      <c r="AB85" s="16">
        <v>1.98572956312001E-2</v>
      </c>
      <c r="AC85" s="14">
        <v>2.37609966153846</v>
      </c>
      <c r="AD85" s="61">
        <v>0.84765256090038998</v>
      </c>
      <c r="AE85" s="16">
        <v>1.6846434380813801E-2</v>
      </c>
      <c r="AF85" s="14">
        <v>2.4763131705882402</v>
      </c>
      <c r="AG85" s="61">
        <v>0.80842660020359403</v>
      </c>
      <c r="AH85" s="16">
        <v>1.42170001906645E-2</v>
      </c>
      <c r="AI85" s="14">
        <v>2.4950893158536598</v>
      </c>
      <c r="AJ85" s="61">
        <v>0.80172276275150001</v>
      </c>
      <c r="AK85" s="16">
        <v>1.3826798493750099E-2</v>
      </c>
      <c r="AL85" s="14">
        <v>2.4999589189859202</v>
      </c>
      <c r="AM85" s="61">
        <v>0.80001436038784401</v>
      </c>
      <c r="AN85" s="16">
        <v>1.38267984937502E-2</v>
      </c>
      <c r="AO85" s="14">
        <v>2.4999995965177502</v>
      </c>
      <c r="AP85" s="61">
        <v>0.80000014103810302</v>
      </c>
      <c r="AQ85" s="16">
        <v>1.37289308486462E-2</v>
      </c>
      <c r="AR85" s="14">
        <v>2.4999999959724302</v>
      </c>
      <c r="AS85" s="61">
        <v>0.800000001407844</v>
      </c>
      <c r="AT85" s="16">
        <v>1.3728922954605E-2</v>
      </c>
      <c r="AU85" s="14">
        <v>2.49999999995973</v>
      </c>
      <c r="AV85" s="61">
        <v>0.80000000001407701</v>
      </c>
      <c r="AW85" s="16">
        <v>1.3728922875807899E-2</v>
      </c>
      <c r="AX85" s="61">
        <v>2.5</v>
      </c>
      <c r="AY85" s="15">
        <v>0.8</v>
      </c>
      <c r="AZ85" s="16">
        <v>1.37289228750121E-2</v>
      </c>
    </row>
    <row r="86" spans="1:52" ht="15.75" hidden="1" thickBot="1" x14ac:dyDescent="0.3">
      <c r="A86" s="1">
        <v>0.72</v>
      </c>
      <c r="B86" s="14">
        <v>2.0968664000000001</v>
      </c>
      <c r="C86" s="15">
        <v>0.99999300000000002</v>
      </c>
      <c r="D86" s="16">
        <v>5.7953354714371602E-2</v>
      </c>
      <c r="E86" s="14">
        <v>2.0968664000403101</v>
      </c>
      <c r="F86" s="61">
        <v>0.99999299997157198</v>
      </c>
      <c r="G86" s="16">
        <v>5.7953353740565199E-2</v>
      </c>
      <c r="H86" s="14">
        <v>2.0968664040321401</v>
      </c>
      <c r="I86" s="61">
        <v>0.99999299715658496</v>
      </c>
      <c r="J86" s="16">
        <v>5.7953257319265601E-2</v>
      </c>
      <c r="K86" s="14">
        <v>2.0968668039406801</v>
      </c>
      <c r="L86" s="61">
        <v>0.99999271514640997</v>
      </c>
      <c r="M86" s="16">
        <v>5.7943694879772398E-2</v>
      </c>
      <c r="N86" s="61">
        <v>2.0969075276882299</v>
      </c>
      <c r="O86" s="15">
        <v>0.99996399853616502</v>
      </c>
      <c r="P86" s="61">
        <v>5.7348921910168098E-2</v>
      </c>
      <c r="Q86" s="14">
        <v>2.1039080349344998</v>
      </c>
      <c r="R86" s="61">
        <v>0.99506362055158704</v>
      </c>
      <c r="S86" s="16">
        <v>4.8699863921782098E-2</v>
      </c>
      <c r="T86" s="14">
        <v>2.12058014117647</v>
      </c>
      <c r="U86" s="61">
        <v>0.98367494364514496</v>
      </c>
      <c r="V86" s="16">
        <v>3.9403996054967499E-2</v>
      </c>
      <c r="W86" s="14">
        <v>2.2209075076923099</v>
      </c>
      <c r="X86" s="61">
        <v>0.92256233334795101</v>
      </c>
      <c r="Y86" s="16">
        <v>2.4563039452265401E-2</v>
      </c>
      <c r="Z86" s="14">
        <v>2.2984331999999998</v>
      </c>
      <c r="AA86" s="61">
        <v>0.88259147723160603</v>
      </c>
      <c r="AB86" s="16">
        <v>1.9847867499245699E-2</v>
      </c>
      <c r="AC86" s="14">
        <v>2.3759588923076902</v>
      </c>
      <c r="AD86" s="61">
        <v>0.84763651070609902</v>
      </c>
      <c r="AE86" s="16">
        <v>1.6840781962316E-2</v>
      </c>
      <c r="AF86" s="14">
        <v>2.4762862588235302</v>
      </c>
      <c r="AG86" s="61">
        <v>0.80842304124026299</v>
      </c>
      <c r="AH86" s="16">
        <v>1.42159523471776E-2</v>
      </c>
      <c r="AI86" s="14">
        <v>2.4950837365853702</v>
      </c>
      <c r="AJ86" s="61">
        <v>0.80172200996478904</v>
      </c>
      <c r="AK86" s="16">
        <v>1.3826582387346501E-2</v>
      </c>
      <c r="AL86" s="14">
        <v>2.4999588723117698</v>
      </c>
      <c r="AM86" s="61">
        <v>0.80001435405937105</v>
      </c>
      <c r="AN86" s="16">
        <v>1.38265823873466E-2</v>
      </c>
      <c r="AO86" s="14">
        <v>2.4999995960593302</v>
      </c>
      <c r="AP86" s="61">
        <v>0.80000014097594496</v>
      </c>
      <c r="AQ86" s="16">
        <v>1.3728930830913699E-2</v>
      </c>
      <c r="AR86" s="14">
        <v>2.49999999596786</v>
      </c>
      <c r="AS86" s="61">
        <v>0.80000000140722405</v>
      </c>
      <c r="AT86" s="16">
        <v>1.3728922954427999E-2</v>
      </c>
      <c r="AU86" s="14">
        <v>2.4999999999596798</v>
      </c>
      <c r="AV86" s="61">
        <v>0.80000000001407101</v>
      </c>
      <c r="AW86" s="16">
        <v>1.3728922875806101E-2</v>
      </c>
      <c r="AX86" s="61">
        <v>2.5</v>
      </c>
      <c r="AY86" s="15">
        <v>0.8</v>
      </c>
      <c r="AZ86" s="16">
        <v>1.37289228750121E-2</v>
      </c>
    </row>
    <row r="87" spans="1:52" ht="15.75" hidden="1" thickBot="1" x14ac:dyDescent="0.3">
      <c r="A87" s="1">
        <v>0.73</v>
      </c>
      <c r="B87" s="14">
        <v>2.1035279999999998</v>
      </c>
      <c r="C87" s="15">
        <v>0.99999199999999999</v>
      </c>
      <c r="D87" s="16">
        <v>5.7935216832039303E-2</v>
      </c>
      <c r="E87" s="14">
        <v>2.1035280000396499</v>
      </c>
      <c r="F87" s="61">
        <v>0.99999199997175203</v>
      </c>
      <c r="G87" s="16">
        <v>5.7935215927429999E-2</v>
      </c>
      <c r="H87" s="14">
        <v>2.10352800396551</v>
      </c>
      <c r="I87" s="61">
        <v>0.99999199717458098</v>
      </c>
      <c r="J87" s="16">
        <v>5.7935126361243601E-2</v>
      </c>
      <c r="K87" s="14">
        <v>2.1035283972657401</v>
      </c>
      <c r="L87" s="61">
        <v>0.99999171694915501</v>
      </c>
      <c r="M87" s="16">
        <v>5.7926232231565102E-2</v>
      </c>
      <c r="N87" s="61">
        <v>2.1035684480718202</v>
      </c>
      <c r="O87" s="15">
        <v>0.99996318205071399</v>
      </c>
      <c r="P87" s="61">
        <v>5.7351767087685697E-2</v>
      </c>
      <c r="Q87" s="14">
        <v>2.1104532751091698</v>
      </c>
      <c r="R87" s="61">
        <v>0.99509305343966903</v>
      </c>
      <c r="S87" s="16">
        <v>4.8740735692669603E-2</v>
      </c>
      <c r="T87" s="14">
        <v>2.12684988235294</v>
      </c>
      <c r="U87" s="61">
        <v>0.98376884471331905</v>
      </c>
      <c r="V87" s="16">
        <v>3.9462551259017702E-2</v>
      </c>
      <c r="W87" s="14">
        <v>2.2255193846153798</v>
      </c>
      <c r="X87" s="61">
        <v>0.92286252872171004</v>
      </c>
      <c r="Y87" s="16">
        <v>2.4616057437511399E-2</v>
      </c>
      <c r="Z87" s="14">
        <v>2.3017639999999999</v>
      </c>
      <c r="AA87" s="61">
        <v>0.88289880090250505</v>
      </c>
      <c r="AB87" s="16">
        <v>1.98850863357143E-2</v>
      </c>
      <c r="AC87" s="14">
        <v>2.3780086153846098</v>
      </c>
      <c r="AD87" s="61">
        <v>0.84786686928166699</v>
      </c>
      <c r="AE87" s="16">
        <v>1.6862521639486101E-2</v>
      </c>
      <c r="AF87" s="14">
        <v>2.4766781176470598</v>
      </c>
      <c r="AG87" s="61">
        <v>0.80847433134743996</v>
      </c>
      <c r="AH87" s="16">
        <v>1.42198011122635E-2</v>
      </c>
      <c r="AI87" s="14">
        <v>2.49516497560976</v>
      </c>
      <c r="AJ87" s="61">
        <v>0.80173286513971098</v>
      </c>
      <c r="AK87" s="16">
        <v>1.38273686812189E-2</v>
      </c>
      <c r="AL87" s="14">
        <v>2.4999595519281801</v>
      </c>
      <c r="AM87" s="61">
        <v>0.80001444532913202</v>
      </c>
      <c r="AN87" s="16">
        <v>1.3827368681218999E-2</v>
      </c>
      <c r="AO87" s="14">
        <v>2.4999996027342699</v>
      </c>
      <c r="AP87" s="61">
        <v>0.80000014187239998</v>
      </c>
      <c r="AQ87" s="16">
        <v>1.37289308952715E-2</v>
      </c>
      <c r="AR87" s="14">
        <v>2.4999999960344899</v>
      </c>
      <c r="AS87" s="61">
        <v>0.800000001416172</v>
      </c>
      <c r="AT87" s="16">
        <v>1.3728922955070401E-2</v>
      </c>
      <c r="AU87" s="14">
        <v>2.4999999999603499</v>
      </c>
      <c r="AV87" s="61">
        <v>0.80000000001416005</v>
      </c>
      <c r="AW87" s="16">
        <v>1.37289228758125E-2</v>
      </c>
      <c r="AX87" s="61">
        <v>2.5</v>
      </c>
      <c r="AY87" s="15">
        <v>0.8</v>
      </c>
      <c r="AZ87" s="16">
        <v>1.37289228750121E-2</v>
      </c>
    </row>
    <row r="88" spans="1:52" ht="15.75" hidden="1" thickBot="1" x14ac:dyDescent="0.3">
      <c r="A88" s="1">
        <v>0.74</v>
      </c>
      <c r="B88" s="14">
        <v>2.0964624999999999</v>
      </c>
      <c r="C88" s="15">
        <v>0.9999903</v>
      </c>
      <c r="D88" s="16">
        <v>5.78757835744238E-2</v>
      </c>
      <c r="E88" s="14">
        <v>2.0964625000403498</v>
      </c>
      <c r="F88" s="61">
        <v>0.99999029997155997</v>
      </c>
      <c r="G88" s="16">
        <v>5.7875782748152499E-2</v>
      </c>
      <c r="H88" s="14">
        <v>2.0964625040361802</v>
      </c>
      <c r="I88" s="61">
        <v>0.99999029715553001</v>
      </c>
      <c r="J88" s="16">
        <v>5.7875700942008002E-2</v>
      </c>
      <c r="K88" s="14">
        <v>2.0964629043453802</v>
      </c>
      <c r="L88" s="61">
        <v>0.99999001504048901</v>
      </c>
      <c r="M88" s="16">
        <v>5.7867565421556903E-2</v>
      </c>
      <c r="N88" s="61">
        <v>2.0965036688941101</v>
      </c>
      <c r="O88" s="15">
        <v>0.99996128775367199</v>
      </c>
      <c r="P88" s="61">
        <v>5.7316531751738099E-2</v>
      </c>
      <c r="Q88" s="14">
        <v>2.1035111899563299</v>
      </c>
      <c r="R88" s="61">
        <v>0.99505913441235805</v>
      </c>
      <c r="S88" s="16">
        <v>4.8702039383311697E-2</v>
      </c>
      <c r="T88" s="14">
        <v>2.1202000000000001</v>
      </c>
      <c r="U88" s="61">
        <v>0.98366668907126797</v>
      </c>
      <c r="V88" s="16">
        <v>3.9406914965964303E-2</v>
      </c>
      <c r="W88" s="14">
        <v>2.22062788461538</v>
      </c>
      <c r="X88" s="61">
        <v>0.92254239587978204</v>
      </c>
      <c r="Y88" s="16">
        <v>2.4565048036429098E-2</v>
      </c>
      <c r="Z88" s="14">
        <v>2.2982312500000002</v>
      </c>
      <c r="AA88" s="61">
        <v>0.88257168342117698</v>
      </c>
      <c r="AB88" s="16">
        <v>1.98493730382822E-2</v>
      </c>
      <c r="AC88" s="14">
        <v>2.3758346153846102</v>
      </c>
      <c r="AD88" s="61">
        <v>0.84762188745620104</v>
      </c>
      <c r="AE88" s="16">
        <v>1.6841763818376199E-2</v>
      </c>
      <c r="AF88" s="14">
        <v>2.4762624999999998</v>
      </c>
      <c r="AG88" s="61">
        <v>0.80841981957554099</v>
      </c>
      <c r="AH88" s="16">
        <v>1.4216155486607301E-2</v>
      </c>
      <c r="AI88" s="14">
        <v>2.4950788109756101</v>
      </c>
      <c r="AJ88" s="61">
        <v>0.80172132910916105</v>
      </c>
      <c r="AK88" s="16">
        <v>1.38266251139786E-2</v>
      </c>
      <c r="AL88" s="14">
        <v>2.4999588311059</v>
      </c>
      <c r="AM88" s="61">
        <v>0.80001434833680896</v>
      </c>
      <c r="AN88" s="16">
        <v>1.38266251139786E-2</v>
      </c>
      <c r="AO88" s="14">
        <v>2.4999995956546202</v>
      </c>
      <c r="AP88" s="61">
        <v>0.80000014091973803</v>
      </c>
      <c r="AQ88" s="16">
        <v>1.37289308344374E-2</v>
      </c>
      <c r="AR88" s="14">
        <v>2.4999999959638202</v>
      </c>
      <c r="AS88" s="61">
        <v>0.80000000140666305</v>
      </c>
      <c r="AT88" s="16">
        <v>1.37289229544631E-2</v>
      </c>
      <c r="AU88" s="14">
        <v>2.4999999999596398</v>
      </c>
      <c r="AV88" s="61">
        <v>0.80000000001406502</v>
      </c>
      <c r="AW88" s="16">
        <v>1.37289228758065E-2</v>
      </c>
      <c r="AX88" s="61">
        <v>2.5</v>
      </c>
      <c r="AY88" s="15">
        <v>0.8</v>
      </c>
      <c r="AZ88" s="16">
        <v>1.37289228750121E-2</v>
      </c>
    </row>
    <row r="89" spans="1:52" ht="15.75" hidden="1" thickBot="1" x14ac:dyDescent="0.3">
      <c r="A89" s="1">
        <v>0.75</v>
      </c>
      <c r="B89" s="14">
        <v>2.0980886999999999</v>
      </c>
      <c r="C89" s="15">
        <v>0.99999020000000005</v>
      </c>
      <c r="D89" s="16">
        <v>5.7863737662556598E-2</v>
      </c>
      <c r="E89" s="14">
        <v>2.09808870004019</v>
      </c>
      <c r="F89" s="61">
        <v>0.99999019997160599</v>
      </c>
      <c r="G89" s="16">
        <v>5.78637368418944E-2</v>
      </c>
      <c r="H89" s="14">
        <v>2.0980887040199101</v>
      </c>
      <c r="I89" s="61">
        <v>0.99999019715993998</v>
      </c>
      <c r="J89" s="16">
        <v>5.7863655584988502E-2</v>
      </c>
      <c r="K89" s="14">
        <v>2.0980891027159299</v>
      </c>
      <c r="L89" s="61">
        <v>0.99998991548219596</v>
      </c>
      <c r="M89" s="16">
        <v>5.78555740022886E-2</v>
      </c>
      <c r="N89" s="61">
        <v>2.0981297029891901</v>
      </c>
      <c r="O89" s="15">
        <v>0.99996123271821102</v>
      </c>
      <c r="P89" s="61">
        <v>5.7306593316234597E-2</v>
      </c>
      <c r="Q89" s="14">
        <v>2.1051089847161601</v>
      </c>
      <c r="R89" s="61">
        <v>0.99506648994618396</v>
      </c>
      <c r="S89" s="16">
        <v>4.86995906460558E-2</v>
      </c>
      <c r="T89" s="14">
        <v>2.1217305411764702</v>
      </c>
      <c r="U89" s="61">
        <v>0.98368983017411205</v>
      </c>
      <c r="V89" s="16">
        <v>3.9409352078303199E-2</v>
      </c>
      <c r="W89" s="14">
        <v>2.2217537153846201</v>
      </c>
      <c r="X89" s="61">
        <v>0.922615914531564</v>
      </c>
      <c r="Y89" s="16">
        <v>2.4569502310283799E-2</v>
      </c>
      <c r="Z89" s="14">
        <v>2.29904435</v>
      </c>
      <c r="AA89" s="61">
        <v>0.88264683315944503</v>
      </c>
      <c r="AB89" s="16">
        <v>1.98524346764264E-2</v>
      </c>
      <c r="AC89" s="14">
        <v>2.3763349846153798</v>
      </c>
      <c r="AD89" s="61">
        <v>0.84767815182200401</v>
      </c>
      <c r="AE89" s="16">
        <v>1.6843413768427299E-2</v>
      </c>
      <c r="AF89" s="14">
        <v>2.4763581588235302</v>
      </c>
      <c r="AG89" s="61">
        <v>0.80843233175604701</v>
      </c>
      <c r="AH89" s="16">
        <v>1.4216404422003399E-2</v>
      </c>
      <c r="AI89" s="14">
        <v>2.49509864268293</v>
      </c>
      <c r="AJ89" s="61">
        <v>0.80172397668135797</v>
      </c>
      <c r="AK89" s="16">
        <v>1.3826674126094301E-2</v>
      </c>
      <c r="AL89" s="14">
        <v>2.4999589970108098</v>
      </c>
      <c r="AM89" s="61">
        <v>0.80001437059631098</v>
      </c>
      <c r="AN89" s="16">
        <v>1.3826674126094399E-2</v>
      </c>
      <c r="AO89" s="14">
        <v>2.4999995972840798</v>
      </c>
      <c r="AP89" s="61">
        <v>0.80000014113837203</v>
      </c>
      <c r="AQ89" s="16">
        <v>1.37289308384089E-2</v>
      </c>
      <c r="AR89" s="14">
        <v>2.49999999598008</v>
      </c>
      <c r="AS89" s="61">
        <v>0.80000000140884497</v>
      </c>
      <c r="AT89" s="16">
        <v>1.3728922954502801E-2</v>
      </c>
      <c r="AU89" s="14">
        <v>2.4999999999598099</v>
      </c>
      <c r="AV89" s="61">
        <v>0.800000000014086</v>
      </c>
      <c r="AW89" s="16">
        <v>1.37289228758069E-2</v>
      </c>
      <c r="AX89" s="61">
        <v>2.5</v>
      </c>
      <c r="AY89" s="15">
        <v>0.8</v>
      </c>
      <c r="AZ89" s="16">
        <v>1.37289228750121E-2</v>
      </c>
    </row>
    <row r="90" spans="1:52" ht="15.75" hidden="1" thickBot="1" x14ac:dyDescent="0.3">
      <c r="A90" s="1">
        <v>0.76</v>
      </c>
      <c r="B90" s="14">
        <v>2.1014781</v>
      </c>
      <c r="C90" s="15">
        <v>0.99998730000000002</v>
      </c>
      <c r="D90" s="16">
        <v>5.7820767684702602E-2</v>
      </c>
      <c r="E90" s="14">
        <v>2.1014781000398499</v>
      </c>
      <c r="F90" s="61">
        <v>0.999987299971696</v>
      </c>
      <c r="G90" s="16">
        <v>5.7820766967199899E-2</v>
      </c>
      <c r="H90" s="14">
        <v>2.1014781039860102</v>
      </c>
      <c r="I90" s="61">
        <v>0.99998729716913304</v>
      </c>
      <c r="J90" s="16">
        <v>5.7820695926945199E-2</v>
      </c>
      <c r="K90" s="14">
        <v>2.10147849931974</v>
      </c>
      <c r="L90" s="61">
        <v>0.99998701640334497</v>
      </c>
      <c r="M90" s="16">
        <v>5.7813618772081299E-2</v>
      </c>
      <c r="N90" s="61">
        <v>2.1015187572026099</v>
      </c>
      <c r="O90" s="15">
        <v>0.99995842648868605</v>
      </c>
      <c r="P90" s="61">
        <v>5.7302337262237497E-2</v>
      </c>
      <c r="Q90" s="14">
        <v>2.1084391812227099</v>
      </c>
      <c r="R90" s="61">
        <v>0.99507914138684594</v>
      </c>
      <c r="S90" s="16">
        <v>4.87447414758959E-2</v>
      </c>
      <c r="T90" s="14">
        <v>2.1249205647058802</v>
      </c>
      <c r="U90" s="61">
        <v>0.98373543453458401</v>
      </c>
      <c r="V90" s="16">
        <v>3.9463987485877997E-2</v>
      </c>
      <c r="W90" s="14">
        <v>2.22410022307692</v>
      </c>
      <c r="X90" s="61">
        <v>0.92276722691610003</v>
      </c>
      <c r="Y90" s="16">
        <v>2.46147081394422E-2</v>
      </c>
      <c r="Z90" s="14">
        <v>2.3007390499999998</v>
      </c>
      <c r="AA90" s="61">
        <v>0.88280222667002795</v>
      </c>
      <c r="AB90" s="16">
        <v>1.9884342383476299E-2</v>
      </c>
      <c r="AC90" s="14">
        <v>2.3773778769230698</v>
      </c>
      <c r="AD90" s="61">
        <v>0.847794783580615</v>
      </c>
      <c r="AE90" s="16">
        <v>1.68623571711564E-2</v>
      </c>
      <c r="AF90" s="14">
        <v>2.4765575352941198</v>
      </c>
      <c r="AG90" s="61">
        <v>0.80845832226006198</v>
      </c>
      <c r="AH90" s="16">
        <v>1.4219852216747301E-2</v>
      </c>
      <c r="AI90" s="14">
        <v>2.4951399768292699</v>
      </c>
      <c r="AJ90" s="61">
        <v>0.80172947795925598</v>
      </c>
      <c r="AK90" s="16">
        <v>1.38273825122189E-2</v>
      </c>
      <c r="AL90" s="14">
        <v>2.4999593427973901</v>
      </c>
      <c r="AM90" s="61">
        <v>0.80001441685194996</v>
      </c>
      <c r="AN90" s="16">
        <v>1.3827382512219001E-2</v>
      </c>
      <c r="AO90" s="14">
        <v>2.4999996006802601</v>
      </c>
      <c r="AP90" s="61">
        <v>0.80000014159269595</v>
      </c>
      <c r="AQ90" s="16">
        <v>1.3728930896477301E-2</v>
      </c>
      <c r="AR90" s="14">
        <v>2.49999999601398</v>
      </c>
      <c r="AS90" s="61">
        <v>0.80000000141338001</v>
      </c>
      <c r="AT90" s="16">
        <v>1.37289229550824E-2</v>
      </c>
      <c r="AU90" s="14">
        <v>2.4999999999601501</v>
      </c>
      <c r="AV90" s="61">
        <v>0.80000000001413196</v>
      </c>
      <c r="AW90" s="16">
        <v>1.3728922875812699E-2</v>
      </c>
      <c r="AX90" s="61">
        <v>2.5</v>
      </c>
      <c r="AY90" s="15">
        <v>0.8</v>
      </c>
      <c r="AZ90" s="16">
        <v>1.37289228750121E-2</v>
      </c>
    </row>
    <row r="91" spans="1:52" ht="15.75" hidden="1" thickBot="1" x14ac:dyDescent="0.3">
      <c r="A91" s="1">
        <v>0.77</v>
      </c>
      <c r="B91" s="14">
        <v>2.1019956999999998</v>
      </c>
      <c r="C91" s="15">
        <v>0.99998589999999998</v>
      </c>
      <c r="D91" s="16">
        <v>5.7787071627337802E-2</v>
      </c>
      <c r="E91" s="14">
        <v>2.1019957000398</v>
      </c>
      <c r="F91" s="61">
        <v>0.99998589997171305</v>
      </c>
      <c r="G91" s="16">
        <v>5.7787070947241302E-2</v>
      </c>
      <c r="H91" s="14">
        <v>2.1019957039808399</v>
      </c>
      <c r="I91" s="61">
        <v>0.99998589717054598</v>
      </c>
      <c r="J91" s="16">
        <v>5.7787003604946201E-2</v>
      </c>
      <c r="K91" s="14">
        <v>2.1019960988011102</v>
      </c>
      <c r="L91" s="61">
        <v>0.99998561654497797</v>
      </c>
      <c r="M91" s="16">
        <v>5.7780291152150901E-2</v>
      </c>
      <c r="N91" s="61">
        <v>2.10203630439706</v>
      </c>
      <c r="O91" s="15">
        <v>0.99995704090666404</v>
      </c>
      <c r="P91" s="61">
        <v>5.7284136433491999E-2</v>
      </c>
      <c r="Q91" s="14">
        <v>2.1089477401746701</v>
      </c>
      <c r="R91" s="61">
        <v>0.99508013333559997</v>
      </c>
      <c r="S91" s="16">
        <v>4.8745948985379303E-2</v>
      </c>
      <c r="T91" s="14">
        <v>2.12540771764706</v>
      </c>
      <c r="U91" s="61">
        <v>0.98374150100792801</v>
      </c>
      <c r="V91" s="16">
        <v>3.9467668111994501E-2</v>
      </c>
      <c r="W91" s="14">
        <v>2.22445856153846</v>
      </c>
      <c r="X91" s="61">
        <v>0.92278971436530499</v>
      </c>
      <c r="Y91" s="16">
        <v>2.4618507300546998E-2</v>
      </c>
      <c r="Z91" s="14">
        <v>2.3009978499999999</v>
      </c>
      <c r="AA91" s="61">
        <v>0.88282554565562099</v>
      </c>
      <c r="AB91" s="16">
        <v>1.9887038058304399E-2</v>
      </c>
      <c r="AC91" s="14">
        <v>2.3775371384615398</v>
      </c>
      <c r="AD91" s="61">
        <v>0.84781236619350597</v>
      </c>
      <c r="AE91" s="16">
        <v>1.68639369715246E-2</v>
      </c>
      <c r="AF91" s="14">
        <v>2.4765879823529402</v>
      </c>
      <c r="AG91" s="61">
        <v>0.80846225382161496</v>
      </c>
      <c r="AH91" s="16">
        <v>1.42201320350566E-2</v>
      </c>
      <c r="AI91" s="14">
        <v>2.4951462890243898</v>
      </c>
      <c r="AJ91" s="61">
        <v>0.80173031052965005</v>
      </c>
      <c r="AK91" s="16">
        <v>1.3827439668640199E-2</v>
      </c>
      <c r="AL91" s="14">
        <v>2.4999593956029398</v>
      </c>
      <c r="AM91" s="61">
        <v>0.80001442385316102</v>
      </c>
      <c r="AN91" s="16">
        <v>1.38274396686403E-2</v>
      </c>
      <c r="AO91" s="14">
        <v>2.4999996011988999</v>
      </c>
      <c r="AP91" s="61">
        <v>0.80000014166146205</v>
      </c>
      <c r="AQ91" s="16">
        <v>1.3728930901155199E-2</v>
      </c>
      <c r="AR91" s="14">
        <v>2.4999999960191599</v>
      </c>
      <c r="AS91" s="61">
        <v>0.80000000141406702</v>
      </c>
      <c r="AT91" s="16">
        <v>1.37289229551291E-2</v>
      </c>
      <c r="AU91" s="14">
        <v>2.4999999999601998</v>
      </c>
      <c r="AV91" s="61">
        <v>0.80000000001413896</v>
      </c>
      <c r="AW91" s="16">
        <v>1.37289228758131E-2</v>
      </c>
      <c r="AX91" s="61">
        <v>2.5</v>
      </c>
      <c r="AY91" s="15">
        <v>0.8</v>
      </c>
      <c r="AZ91" s="16">
        <v>1.37289228750121E-2</v>
      </c>
    </row>
    <row r="92" spans="1:52" ht="15.75" hidden="1" thickBot="1" x14ac:dyDescent="0.3">
      <c r="A92" s="1">
        <v>0.78</v>
      </c>
      <c r="B92" s="14">
        <v>2.1001865999999998</v>
      </c>
      <c r="C92" s="15">
        <v>0.99998379999999998</v>
      </c>
      <c r="D92" s="16">
        <v>5.7712424990694698E-2</v>
      </c>
      <c r="E92" s="14">
        <v>2.1001866000399798</v>
      </c>
      <c r="F92" s="61">
        <v>0.99998379997166298</v>
      </c>
      <c r="G92" s="16">
        <v>5.7712424355723602E-2</v>
      </c>
      <c r="H92" s="14">
        <v>2.1001866039989299</v>
      </c>
      <c r="I92" s="61">
        <v>0.99998379716569896</v>
      </c>
      <c r="J92" s="16">
        <v>5.7712361482163299E-2</v>
      </c>
      <c r="K92" s="14">
        <v>2.1001870006138299</v>
      </c>
      <c r="L92" s="61">
        <v>0.99998351605941305</v>
      </c>
      <c r="M92" s="16">
        <v>5.7706090448827602E-2</v>
      </c>
      <c r="N92" s="61">
        <v>2.1002273889614398</v>
      </c>
      <c r="O92" s="15">
        <v>0.99995489147757799</v>
      </c>
      <c r="P92" s="61">
        <v>5.7229258295284399E-2</v>
      </c>
      <c r="Q92" s="14">
        <v>2.1071702401746801</v>
      </c>
      <c r="R92" s="61">
        <v>0.995069837406654</v>
      </c>
      <c r="S92" s="16">
        <v>4.8710328682998301E-2</v>
      </c>
      <c r="T92" s="14">
        <v>2.1237050352941198</v>
      </c>
      <c r="U92" s="61">
        <v>0.98371385176937098</v>
      </c>
      <c r="V92" s="16">
        <v>3.9430341451437097E-2</v>
      </c>
      <c r="W92" s="14">
        <v>2.22320610769231</v>
      </c>
      <c r="X92" s="61">
        <v>0.92270678803640704</v>
      </c>
      <c r="Y92" s="16">
        <v>2.45893646854215E-2</v>
      </c>
      <c r="Z92" s="14">
        <v>2.3000932999999999</v>
      </c>
      <c r="AA92" s="61">
        <v>0.88274113016018196</v>
      </c>
      <c r="AB92" s="16">
        <v>1.98665287036753E-2</v>
      </c>
      <c r="AC92" s="14">
        <v>2.3769804923076898</v>
      </c>
      <c r="AD92" s="61">
        <v>0.84774924198503498</v>
      </c>
      <c r="AE92" s="16">
        <v>1.6851737671977299E-2</v>
      </c>
      <c r="AF92" s="14">
        <v>2.47648156470588</v>
      </c>
      <c r="AG92" s="61">
        <v>0.808448220236892</v>
      </c>
      <c r="AH92" s="16">
        <v>1.42179006070611E-2</v>
      </c>
      <c r="AI92" s="14">
        <v>2.4951242268292702</v>
      </c>
      <c r="AJ92" s="61">
        <v>0.80172734097531595</v>
      </c>
      <c r="AK92" s="16">
        <v>1.3826980695530899E-2</v>
      </c>
      <c r="AL92" s="14">
        <v>2.49995921103856</v>
      </c>
      <c r="AM92" s="61">
        <v>0.80001439888641401</v>
      </c>
      <c r="AN92" s="16">
        <v>1.3826980695531E-2</v>
      </c>
      <c r="AO92" s="14">
        <v>2.4999995993861801</v>
      </c>
      <c r="AP92" s="61">
        <v>0.80000014141623799</v>
      </c>
      <c r="AQ92" s="16">
        <v>1.3728930863520899E-2</v>
      </c>
      <c r="AR92" s="14">
        <v>2.4999999960010699</v>
      </c>
      <c r="AS92" s="61">
        <v>0.80000000141161898</v>
      </c>
      <c r="AT92" s="16">
        <v>1.3728922954753401E-2</v>
      </c>
      <c r="AU92" s="14">
        <v>2.49999999996002</v>
      </c>
      <c r="AV92" s="61">
        <v>0.80000000001411498</v>
      </c>
      <c r="AW92" s="16">
        <v>1.37289228758094E-2</v>
      </c>
      <c r="AX92" s="61">
        <v>2.5</v>
      </c>
      <c r="AY92" s="15">
        <v>0.8</v>
      </c>
      <c r="AZ92" s="16">
        <v>1.37289228750121E-2</v>
      </c>
    </row>
    <row r="93" spans="1:52" ht="15.75" hidden="1" thickBot="1" x14ac:dyDescent="0.3">
      <c r="A93" s="1">
        <v>0.79</v>
      </c>
      <c r="B93" s="14">
        <v>2.1049039</v>
      </c>
      <c r="C93" s="15">
        <v>0.99998100000000001</v>
      </c>
      <c r="D93" s="16">
        <v>5.7676704065788197E-2</v>
      </c>
      <c r="E93" s="14">
        <v>2.1049039000395098</v>
      </c>
      <c r="F93" s="61">
        <v>0.99998099997179202</v>
      </c>
      <c r="G93" s="16">
        <v>5.7676703482812001E-2</v>
      </c>
      <c r="H93" s="14">
        <v>2.1049039039517501</v>
      </c>
      <c r="I93" s="61">
        <v>0.99998099717842903</v>
      </c>
      <c r="J93" s="16">
        <v>5.7676645755067701E-2</v>
      </c>
      <c r="K93" s="14">
        <v>2.1049042958870801</v>
      </c>
      <c r="L93" s="61">
        <v>0.99998071733462301</v>
      </c>
      <c r="M93" s="16">
        <v>5.7670884170935202E-2</v>
      </c>
      <c r="N93" s="61">
        <v>2.10494420770251</v>
      </c>
      <c r="O93" s="15">
        <v>0.99995222129047501</v>
      </c>
      <c r="P93" s="61">
        <v>5.7218747684114599E-2</v>
      </c>
      <c r="Q93" s="14">
        <v>2.1118051419213999</v>
      </c>
      <c r="R93" s="61">
        <v>0.99508856835391701</v>
      </c>
      <c r="S93" s="16">
        <v>4.8750270792978501E-2</v>
      </c>
      <c r="T93" s="14">
        <v>2.1281448470588198</v>
      </c>
      <c r="U93" s="61">
        <v>0.98377822018142702</v>
      </c>
      <c r="V93" s="16">
        <v>3.94837896985255E-2</v>
      </c>
      <c r="W93" s="14">
        <v>2.2264719307692298</v>
      </c>
      <c r="X93" s="61">
        <v>0.92291772437318997</v>
      </c>
      <c r="Y93" s="16">
        <v>2.4635956992593602E-2</v>
      </c>
      <c r="Z93" s="14">
        <v>2.30245195</v>
      </c>
      <c r="AA93" s="61">
        <v>0.88295771859063299</v>
      </c>
      <c r="AB93" s="16">
        <v>1.9899364143843499E-2</v>
      </c>
      <c r="AC93" s="14">
        <v>2.3784319692307698</v>
      </c>
      <c r="AD93" s="61">
        <v>0.84791186578259203</v>
      </c>
      <c r="AE93" s="16">
        <v>1.6871086232742302E-2</v>
      </c>
      <c r="AF93" s="14">
        <v>2.4767590529411798</v>
      </c>
      <c r="AG93" s="61">
        <v>0.808484483767554</v>
      </c>
      <c r="AH93" s="16">
        <v>1.42213760562431E-2</v>
      </c>
      <c r="AI93" s="14">
        <v>2.4951817548780499</v>
      </c>
      <c r="AJ93" s="61">
        <v>0.80173501767722399</v>
      </c>
      <c r="AK93" s="16">
        <v>1.38276928298477E-2</v>
      </c>
      <c r="AL93" s="14">
        <v>2.49995969229749</v>
      </c>
      <c r="AM93" s="61">
        <v>0.80001446343551696</v>
      </c>
      <c r="AN93" s="16">
        <v>1.3827692829847801E-2</v>
      </c>
      <c r="AO93" s="14">
        <v>2.49999960411292</v>
      </c>
      <c r="AP93" s="61">
        <v>0.80000014205024195</v>
      </c>
      <c r="AQ93" s="16">
        <v>1.3728930921854701E-2</v>
      </c>
      <c r="AR93" s="14">
        <v>2.49999999604825</v>
      </c>
      <c r="AS93" s="61">
        <v>0.80000000141794703</v>
      </c>
      <c r="AT93" s="16">
        <v>1.37289229553357E-2</v>
      </c>
      <c r="AU93" s="14">
        <v>2.4999999999604898</v>
      </c>
      <c r="AV93" s="61">
        <v>0.80000000001417804</v>
      </c>
      <c r="AW93" s="16">
        <v>1.3728922875815199E-2</v>
      </c>
      <c r="AX93" s="61">
        <v>2.5</v>
      </c>
      <c r="AY93" s="15">
        <v>0.8</v>
      </c>
      <c r="AZ93" s="16">
        <v>1.37289228750121E-2</v>
      </c>
    </row>
    <row r="94" spans="1:52" ht="15.75" thickBot="1" x14ac:dyDescent="0.3">
      <c r="A94" s="42">
        <v>0.48</v>
      </c>
      <c r="B94" s="37">
        <v>2.0742712000000001</v>
      </c>
      <c r="C94" s="38">
        <v>0.99999990000000005</v>
      </c>
      <c r="D94" s="20">
        <v>5.8337942061779599E-2</v>
      </c>
      <c r="E94" s="37">
        <v>2.074275457288</v>
      </c>
      <c r="F94" s="38">
        <v>0.99999748952096601</v>
      </c>
      <c r="G94" s="20">
        <v>5.8106662169800399E-2</v>
      </c>
      <c r="H94" s="37">
        <v>2.0743137728800001</v>
      </c>
      <c r="I94" s="38">
        <v>0.99997579565491301</v>
      </c>
      <c r="J94" s="20">
        <v>5.7503378583204402E-2</v>
      </c>
      <c r="K94" s="37">
        <v>2.0746969287999999</v>
      </c>
      <c r="L94" s="38">
        <v>0.99975890106513898</v>
      </c>
      <c r="M94" s="20">
        <v>5.5631294056899303E-2</v>
      </c>
      <c r="N94" s="38">
        <v>2.0785284879999999</v>
      </c>
      <c r="O94" s="38">
        <v>0.99759435322550705</v>
      </c>
      <c r="P94" s="19">
        <v>5.0144750112085801E-2</v>
      </c>
      <c r="Q94" s="37">
        <v>2.1168440799999999</v>
      </c>
      <c r="R94" s="38">
        <v>0.97637984433675995</v>
      </c>
      <c r="S94" s="20">
        <v>3.6351600821334602E-2</v>
      </c>
      <c r="T94" s="37">
        <v>2.1594169600000002</v>
      </c>
      <c r="U94" s="38">
        <v>0.95369112691339797</v>
      </c>
      <c r="V94" s="20">
        <v>3.0020945762936301E-2</v>
      </c>
      <c r="W94" s="37">
        <v>2.2445627199999998</v>
      </c>
      <c r="X94" s="38">
        <v>0.91089572918850203</v>
      </c>
      <c r="Y94" s="20">
        <v>2.2986167365638799E-2</v>
      </c>
      <c r="Z94" s="37">
        <v>2.2871356</v>
      </c>
      <c r="AA94" s="38">
        <v>0.890692924497542</v>
      </c>
      <c r="AB94" s="20">
        <v>2.0666351601342701E-2</v>
      </c>
      <c r="AC94" s="37">
        <v>2.3297084799999999</v>
      </c>
      <c r="AD94" s="38">
        <v>0.87122848822233401</v>
      </c>
      <c r="AE94" s="20">
        <v>1.8783789315975401E-2</v>
      </c>
      <c r="AF94" s="37">
        <v>2.4148542399999999</v>
      </c>
      <c r="AG94" s="38">
        <v>0.83435851536719496</v>
      </c>
      <c r="AH94" s="20">
        <v>1.5881837144714799E-2</v>
      </c>
      <c r="AI94" s="37">
        <v>2.4574271200000002</v>
      </c>
      <c r="AJ94" s="38">
        <v>0.81688164133929198</v>
      </c>
      <c r="AK94" s="20">
        <v>1.4732175130797E-2</v>
      </c>
      <c r="AL94" s="37">
        <v>2.4957427120000002</v>
      </c>
      <c r="AM94" s="38">
        <v>0.80166224679562603</v>
      </c>
      <c r="AN94" s="20">
        <v>1.3823492745550999E-2</v>
      </c>
      <c r="AO94" s="37">
        <v>2.4995742712000002</v>
      </c>
      <c r="AP94" s="38">
        <v>0.80016596987629196</v>
      </c>
      <c r="AQ94" s="20">
        <v>1.3738326037696799E-2</v>
      </c>
      <c r="AR94" s="37">
        <v>2.49995742712</v>
      </c>
      <c r="AS94" s="38">
        <v>0.80001659444389195</v>
      </c>
      <c r="AT94" s="20">
        <v>1.3729862656505099E-2</v>
      </c>
      <c r="AU94" s="37">
        <v>2.4999957427120001</v>
      </c>
      <c r="AV94" s="38">
        <v>0.80000165941895596</v>
      </c>
      <c r="AW94" s="20">
        <v>1.3729016847817001E-2</v>
      </c>
      <c r="AX94" s="21">
        <f>AVERAGE(Table573[Q(Dust)])</f>
        <v>2.5</v>
      </c>
      <c r="AY94" s="22">
        <f>AVERAGE(Table573[W(Dust)])</f>
        <v>0.80000000000000038</v>
      </c>
      <c r="AZ94" s="20">
        <f>AVERAGE(Table573[A(Dust)])</f>
        <v>1.37289228750121E-2</v>
      </c>
    </row>
    <row r="95" spans="1:52" x14ac:dyDescent="0.25">
      <c r="A95" s="23" t="s">
        <v>72</v>
      </c>
      <c r="B95" s="24"/>
      <c r="C95" s="25"/>
      <c r="D95" s="26"/>
      <c r="E95" s="24"/>
      <c r="F95" s="25"/>
      <c r="G95" s="26">
        <f>G94/D94</f>
        <v>0.9960355150729473</v>
      </c>
      <c r="H95" s="24"/>
      <c r="I95" s="25"/>
      <c r="J95" s="26">
        <f>J94/D94</f>
        <v>0.98569432775514432</v>
      </c>
      <c r="K95" s="24"/>
      <c r="L95" s="25"/>
      <c r="M95" s="26">
        <f>M94/D94</f>
        <v>0.95360398551573911</v>
      </c>
      <c r="N95" s="25"/>
      <c r="O95" s="25"/>
      <c r="P95" s="25">
        <f>P94/D94</f>
        <v>0.85955637685989594</v>
      </c>
      <c r="Q95" s="24"/>
      <c r="R95" s="25"/>
      <c r="S95" s="26">
        <f>S94/D94</f>
        <v>0.62312106900922959</v>
      </c>
      <c r="T95" s="24"/>
      <c r="U95" s="25"/>
      <c r="V95" s="26">
        <f>V94/G94</f>
        <v>0.51665238790017776</v>
      </c>
      <c r="W95" s="24"/>
      <c r="X95" s="25"/>
      <c r="Y95" s="26">
        <f>Y94/D94</f>
        <v>0.39401745336331129</v>
      </c>
      <c r="Z95" s="24"/>
      <c r="AA95" s="25"/>
      <c r="AB95" s="26">
        <f>AB94/D94</f>
        <v>0.35425232483273295</v>
      </c>
      <c r="AC95" s="24"/>
      <c r="AD95" s="25"/>
      <c r="AE95" s="26">
        <f>AE94/D94</f>
        <v>0.32198237805652208</v>
      </c>
      <c r="AF95" s="24"/>
      <c r="AG95" s="25"/>
      <c r="AH95" s="26">
        <f>AH94/D94</f>
        <v>0.27223855664802177</v>
      </c>
      <c r="AI95" s="27"/>
      <c r="AJ95" s="66"/>
      <c r="AK95" s="29">
        <f>AK94/D94</f>
        <v>0.25253162196218198</v>
      </c>
      <c r="AL95" s="24"/>
      <c r="AM95" s="25"/>
      <c r="AN95" s="26">
        <f>AN94/D94</f>
        <v>0.23695544026753612</v>
      </c>
      <c r="AO95" s="24"/>
      <c r="AP95" s="25"/>
      <c r="AQ95" s="26">
        <f>AQ94/D94</f>
        <v>0.23549555490229632</v>
      </c>
      <c r="AR95" s="24"/>
      <c r="AS95" s="25"/>
      <c r="AT95" s="26">
        <f>AT94/D94</f>
        <v>0.23535047982949486</v>
      </c>
      <c r="AU95" s="24"/>
      <c r="AV95" s="25"/>
      <c r="AW95" s="26">
        <f>AW94/D94</f>
        <v>0.23533598139745893</v>
      </c>
      <c r="AX95" s="25"/>
      <c r="AY95" s="25"/>
      <c r="AZ95" s="26">
        <f>AZ94/D94</f>
        <v>0.23533437056235609</v>
      </c>
    </row>
    <row r="96" spans="1:52" ht="15.75" thickBot="1" x14ac:dyDescent="0.3">
      <c r="A96" s="23" t="s">
        <v>73</v>
      </c>
      <c r="B96" s="30"/>
      <c r="C96" s="31"/>
      <c r="D96" s="32"/>
      <c r="E96" s="30"/>
      <c r="F96" s="31"/>
      <c r="G96" s="32">
        <f>(G94-D94)/D94</f>
        <v>-3.964484927052714E-3</v>
      </c>
      <c r="H96" s="30"/>
      <c r="I96" s="31"/>
      <c r="J96" s="32">
        <f>(J94-D94)/D94</f>
        <v>-1.4305672244855639E-2</v>
      </c>
      <c r="K96" s="30"/>
      <c r="L96" s="31"/>
      <c r="M96" s="32">
        <f>(M94-D94)/D94</f>
        <v>-4.6396014484260853E-2</v>
      </c>
      <c r="N96" s="31"/>
      <c r="O96" s="31"/>
      <c r="P96" s="31">
        <f>(P94-D94)/D94</f>
        <v>-0.14044362314010406</v>
      </c>
      <c r="Q96" s="30"/>
      <c r="R96" s="31"/>
      <c r="S96" s="32">
        <f>(S94-D94)/D94</f>
        <v>-0.37687893099077041</v>
      </c>
      <c r="T96" s="30"/>
      <c r="U96" s="31"/>
      <c r="V96" s="32">
        <f>(V94-G94)/G94</f>
        <v>-0.48334761209982224</v>
      </c>
      <c r="W96" s="30"/>
      <c r="X96" s="31"/>
      <c r="Y96" s="32">
        <f>(Y94-D94)/D94</f>
        <v>-0.60598254663668871</v>
      </c>
      <c r="Z96" s="30"/>
      <c r="AA96" s="31"/>
      <c r="AB96" s="32">
        <f>(AB94-D94)/D94</f>
        <v>-0.64574767516726717</v>
      </c>
      <c r="AC96" s="30"/>
      <c r="AD96" s="31"/>
      <c r="AE96" s="32">
        <f>(AE94-D94)/D94</f>
        <v>-0.67801762194347792</v>
      </c>
      <c r="AF96" s="30"/>
      <c r="AG96" s="31"/>
      <c r="AH96" s="32">
        <f>(AH94-D94)/D94</f>
        <v>-0.72776144335197823</v>
      </c>
      <c r="AI96" s="30"/>
      <c r="AJ96" s="31"/>
      <c r="AK96" s="32">
        <f>(AK94-D94)/D94</f>
        <v>-0.74746837803781807</v>
      </c>
      <c r="AL96" s="30"/>
      <c r="AM96" s="31"/>
      <c r="AN96" s="32">
        <f>(AN94-D94)/D94</f>
        <v>-0.76304455973246377</v>
      </c>
      <c r="AO96" s="30"/>
      <c r="AP96" s="31"/>
      <c r="AQ96" s="32">
        <f>(AQ94-D94)/D94</f>
        <v>-0.76450444509770366</v>
      </c>
      <c r="AR96" s="30"/>
      <c r="AS96" s="31"/>
      <c r="AT96" s="32">
        <f>(AT94-D94)/D94</f>
        <v>-0.76464952017050525</v>
      </c>
      <c r="AU96" s="30"/>
      <c r="AV96" s="31"/>
      <c r="AW96" s="32">
        <f>(AW94-D94)/D94</f>
        <v>-0.76466401860254107</v>
      </c>
      <c r="AX96" s="31"/>
      <c r="AY96" s="31"/>
      <c r="AZ96" s="32">
        <f>(AZ94-D94)/D94</f>
        <v>-0.76466562943764382</v>
      </c>
    </row>
    <row r="97" spans="1:52" ht="15.75" thickBot="1" x14ac:dyDescent="0.3">
      <c r="A97" s="33" t="s">
        <v>74</v>
      </c>
      <c r="B97" s="34"/>
      <c r="C97" s="35"/>
      <c r="D97" s="36">
        <f>D94*PI()</f>
        <v>0.18327405020683377</v>
      </c>
      <c r="E97" s="34"/>
      <c r="F97" s="35"/>
      <c r="G97" s="36">
        <f>G94*PI()</f>
        <v>0.18254746299726887</v>
      </c>
      <c r="H97" s="34"/>
      <c r="I97" s="35"/>
      <c r="J97" s="36">
        <f>J94*PI()</f>
        <v>0.1806521917135876</v>
      </c>
      <c r="K97" s="34"/>
      <c r="L97" s="35"/>
      <c r="M97" s="36">
        <f>M94*PI()</f>
        <v>0.17477086471884837</v>
      </c>
      <c r="N97" s="35"/>
      <c r="O97" s="35"/>
      <c r="P97" s="35">
        <f>P94*PI()</f>
        <v>0.15753437856822472</v>
      </c>
      <c r="Q97" s="34"/>
      <c r="R97" s="35"/>
      <c r="S97" s="36">
        <f>S94*PI()</f>
        <v>0.11420192208653347</v>
      </c>
      <c r="T97" s="34"/>
      <c r="U97" s="35"/>
      <c r="V97" s="36">
        <f>V94*PI()</f>
        <v>9.431358266265831E-2</v>
      </c>
      <c r="W97" s="34"/>
      <c r="X97" s="35"/>
      <c r="Y97" s="36">
        <f>Y94*PI()</f>
        <v>7.2213174530076293E-2</v>
      </c>
      <c r="Z97" s="34"/>
      <c r="AA97" s="35"/>
      <c r="AB97" s="36">
        <f>AB94*PI()</f>
        <v>6.4925258367281885E-2</v>
      </c>
      <c r="AC97" s="34"/>
      <c r="AD97" s="35"/>
      <c r="AE97" s="36">
        <f>AE94*PI()</f>
        <v>5.9011014521646761E-2</v>
      </c>
      <c r="AF97" s="34"/>
      <c r="AG97" s="35"/>
      <c r="AH97" s="36">
        <f>AH94*PI()</f>
        <v>4.989426289934551E-2</v>
      </c>
      <c r="AI97" s="34"/>
      <c r="AJ97" s="35"/>
      <c r="AK97" s="36">
        <f>AK94*PI()</f>
        <v>4.6282493162310104E-2</v>
      </c>
      <c r="AL97" s="34"/>
      <c r="AM97" s="35"/>
      <c r="AN97" s="36">
        <f>AN94*PI()</f>
        <v>4.3427783256374815E-2</v>
      </c>
      <c r="AO97" s="34"/>
      <c r="AP97" s="35"/>
      <c r="AQ97" s="36">
        <f>AQ94*PI()</f>
        <v>4.3160224152649633E-2</v>
      </c>
      <c r="AR97" s="34"/>
      <c r="AS97" s="35"/>
      <c r="AT97" s="36">
        <f>AT94*PI()</f>
        <v>4.3133635656473261E-2</v>
      </c>
      <c r="AU97" s="34"/>
      <c r="AV97" s="35"/>
      <c r="AW97" s="36">
        <f>AW94*PI()</f>
        <v>4.3130978470112387E-2</v>
      </c>
      <c r="AX97" s="35"/>
      <c r="AY97" s="35"/>
      <c r="AZ97" s="36">
        <f>AZ94*PI()</f>
        <v>4.3130683245838873E-2</v>
      </c>
    </row>
    <row r="99" spans="1:52" ht="15.75" thickBot="1" x14ac:dyDescent="0.3"/>
    <row r="100" spans="1:52" x14ac:dyDescent="0.25">
      <c r="A100" s="53" t="s">
        <v>84</v>
      </c>
      <c r="B100" s="46" t="s">
        <v>85</v>
      </c>
      <c r="C100" s="47" t="s">
        <v>86</v>
      </c>
      <c r="D100" s="47" t="s">
        <v>87</v>
      </c>
      <c r="E100" s="48" t="s">
        <v>88</v>
      </c>
      <c r="F100" s="54" t="s">
        <v>89</v>
      </c>
      <c r="G100" s="47" t="s">
        <v>90</v>
      </c>
      <c r="H100" s="47" t="s">
        <v>91</v>
      </c>
      <c r="I100" s="48" t="s">
        <v>92</v>
      </c>
    </row>
    <row r="101" spans="1:52" ht="15.75" thickBot="1" x14ac:dyDescent="0.3">
      <c r="A101" s="58">
        <v>0.19735212899999999</v>
      </c>
      <c r="B101" s="55" t="s">
        <v>93</v>
      </c>
      <c r="C101" s="56">
        <v>2.0742712000000001</v>
      </c>
      <c r="D101" s="56">
        <v>0.87508730000000001</v>
      </c>
      <c r="E101" s="57">
        <v>0.99999990000000005</v>
      </c>
      <c r="F101" s="59">
        <v>2.0742712000000001</v>
      </c>
      <c r="G101" s="56">
        <v>0.99999990000000005</v>
      </c>
      <c r="H101" s="56">
        <v>0.87508730000000001</v>
      </c>
      <c r="I101" s="60">
        <v>5.8337942061779599E-2</v>
      </c>
    </row>
    <row r="103" spans="1:52" ht="15.75" thickBot="1" x14ac:dyDescent="0.3"/>
    <row r="104" spans="1:52" ht="15.75" thickBot="1" x14ac:dyDescent="0.3">
      <c r="A104" s="2"/>
      <c r="B104" s="76" t="s">
        <v>2</v>
      </c>
      <c r="C104" s="77"/>
      <c r="D104" s="78"/>
      <c r="E104" s="79" t="s">
        <v>95</v>
      </c>
      <c r="F104" s="80"/>
      <c r="G104" s="81"/>
    </row>
    <row r="105" spans="1:52" ht="15.75" thickBot="1" x14ac:dyDescent="0.3">
      <c r="A105" s="3" t="s">
        <v>19</v>
      </c>
      <c r="B105" s="4" t="s">
        <v>20</v>
      </c>
      <c r="C105" s="5" t="s">
        <v>21</v>
      </c>
      <c r="D105" s="65" t="s">
        <v>22</v>
      </c>
      <c r="E105" s="4" t="s">
        <v>23</v>
      </c>
      <c r="F105" s="5" t="s">
        <v>24</v>
      </c>
      <c r="G105" s="13" t="s">
        <v>25</v>
      </c>
    </row>
    <row r="106" spans="1:52" ht="15.75" thickBot="1" x14ac:dyDescent="0.3">
      <c r="A106" s="42">
        <v>0.48</v>
      </c>
      <c r="B106" s="37">
        <v>2.0742712000000001</v>
      </c>
      <c r="C106" s="38">
        <v>0.99999990000000005</v>
      </c>
      <c r="D106" s="20">
        <v>5.8337942061779599E-2</v>
      </c>
      <c r="E106" s="67"/>
      <c r="F106" s="68"/>
      <c r="G106" s="70">
        <v>4.4005506826167003E-2</v>
      </c>
    </row>
    <row r="107" spans="1:52" x14ac:dyDescent="0.25">
      <c r="A107" s="23" t="s">
        <v>72</v>
      </c>
      <c r="B107" s="24"/>
      <c r="C107" s="25"/>
      <c r="D107" s="26"/>
      <c r="E107" s="24"/>
      <c r="F107" s="25"/>
      <c r="G107" s="26">
        <f>G106/D106</f>
        <v>0.75432052058959131</v>
      </c>
    </row>
    <row r="108" spans="1:52" ht="15.75" thickBot="1" x14ac:dyDescent="0.3">
      <c r="A108" s="23" t="s">
        <v>73</v>
      </c>
      <c r="B108" s="30"/>
      <c r="C108" s="31"/>
      <c r="D108" s="32"/>
      <c r="E108" s="30"/>
      <c r="F108" s="31"/>
      <c r="G108" s="32">
        <f>(G106-D106)/D106</f>
        <v>-0.24567947941040869</v>
      </c>
      <c r="H108" s="71">
        <v>-0.25037694548508582</v>
      </c>
    </row>
    <row r="109" spans="1:52" ht="15.75" thickBot="1" x14ac:dyDescent="0.3">
      <c r="A109" s="33" t="s">
        <v>74</v>
      </c>
      <c r="B109" s="34"/>
      <c r="C109" s="35"/>
      <c r="D109" s="36">
        <f>D106*PI()</f>
        <v>0.18327405020683377</v>
      </c>
      <c r="E109" s="34"/>
      <c r="F109" s="35"/>
      <c r="G109" s="36">
        <f>G106*PI()</f>
        <v>0.13824737696258174</v>
      </c>
    </row>
  </sheetData>
  <mergeCells count="40">
    <mergeCell ref="AL2:AN2"/>
    <mergeCell ref="AO2:AQ2"/>
    <mergeCell ref="AR2:AT2"/>
    <mergeCell ref="AU2:AW2"/>
    <mergeCell ref="AX2:AZ2"/>
    <mergeCell ref="A1:D1"/>
    <mergeCell ref="B2:D2"/>
    <mergeCell ref="T2:V2"/>
    <mergeCell ref="W2:Y2"/>
    <mergeCell ref="Z2:AB2"/>
    <mergeCell ref="AC2:AE2"/>
    <mergeCell ref="AF2:AH2"/>
    <mergeCell ref="AI2:AK2"/>
    <mergeCell ref="E1:I1"/>
    <mergeCell ref="E2:G2"/>
    <mergeCell ref="H2:J2"/>
    <mergeCell ref="K2:M2"/>
    <mergeCell ref="N2:P2"/>
    <mergeCell ref="Q2:S2"/>
    <mergeCell ref="A51:D51"/>
    <mergeCell ref="E51:I51"/>
    <mergeCell ref="B52:D52"/>
    <mergeCell ref="E52:G52"/>
    <mergeCell ref="H52:J52"/>
    <mergeCell ref="AO52:AQ52"/>
    <mergeCell ref="AR52:AT52"/>
    <mergeCell ref="AU52:AW52"/>
    <mergeCell ref="AX52:AZ52"/>
    <mergeCell ref="B104:D104"/>
    <mergeCell ref="E104:G104"/>
    <mergeCell ref="Z52:AB52"/>
    <mergeCell ref="AC52:AE52"/>
    <mergeCell ref="AF52:AH52"/>
    <mergeCell ref="AI52:AK52"/>
    <mergeCell ref="AL52:AN52"/>
    <mergeCell ref="K52:M52"/>
    <mergeCell ref="N52:P52"/>
    <mergeCell ref="Q52:S52"/>
    <mergeCell ref="T52:V52"/>
    <mergeCell ref="W52:Y52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9"/>
  <sheetViews>
    <sheetView topLeftCell="A47" zoomScale="90" zoomScaleNormal="90" workbookViewId="0">
      <selection activeCell="G107" sqref="G107"/>
    </sheetView>
  </sheetViews>
  <sheetFormatPr defaultRowHeight="15" x14ac:dyDescent="0.25"/>
  <cols>
    <col min="1" max="1" width="30" bestFit="1" customWidth="1"/>
    <col min="2" max="2" width="13.7109375" bestFit="1" customWidth="1"/>
    <col min="6" max="6" width="10.28515625" bestFit="1" customWidth="1"/>
    <col min="7" max="7" width="10.85546875" bestFit="1" customWidth="1"/>
    <col min="8" max="8" width="10.28515625" bestFit="1" customWidth="1"/>
    <col min="9" max="9" width="10.140625" bestFit="1" customWidth="1"/>
  </cols>
  <sheetData>
    <row r="1" spans="1:52" ht="15.75" thickBot="1" x14ac:dyDescent="0.3">
      <c r="A1" s="85" t="s">
        <v>76</v>
      </c>
      <c r="B1" s="85"/>
      <c r="C1" s="85"/>
      <c r="D1" s="85"/>
      <c r="E1" s="86" t="s">
        <v>1</v>
      </c>
      <c r="F1" s="87"/>
      <c r="G1" s="87"/>
      <c r="H1" s="87"/>
      <c r="I1" s="88"/>
      <c r="J1" s="1"/>
      <c r="K1" s="1"/>
      <c r="L1" s="1"/>
      <c r="M1" s="1"/>
    </row>
    <row r="2" spans="1:52" ht="15.75" thickBot="1" x14ac:dyDescent="0.3">
      <c r="A2" s="2"/>
      <c r="B2" s="76" t="s">
        <v>2</v>
      </c>
      <c r="C2" s="77"/>
      <c r="D2" s="78"/>
      <c r="E2" s="79" t="s">
        <v>3</v>
      </c>
      <c r="F2" s="80"/>
      <c r="G2" s="81"/>
      <c r="H2" s="76" t="s">
        <v>4</v>
      </c>
      <c r="I2" s="77"/>
      <c r="J2" s="78"/>
      <c r="K2" s="77" t="s">
        <v>5</v>
      </c>
      <c r="L2" s="77"/>
      <c r="M2" s="78"/>
      <c r="N2" s="76" t="s">
        <v>6</v>
      </c>
      <c r="O2" s="77"/>
      <c r="P2" s="78"/>
      <c r="Q2" s="76" t="s">
        <v>7</v>
      </c>
      <c r="R2" s="77"/>
      <c r="S2" s="78"/>
      <c r="T2" s="76" t="s">
        <v>8</v>
      </c>
      <c r="U2" s="77"/>
      <c r="V2" s="78"/>
      <c r="W2" s="82" t="s">
        <v>9</v>
      </c>
      <c r="X2" s="83"/>
      <c r="Y2" s="84"/>
      <c r="Z2" s="82" t="s">
        <v>10</v>
      </c>
      <c r="AA2" s="83"/>
      <c r="AB2" s="84"/>
      <c r="AC2" s="82" t="s">
        <v>11</v>
      </c>
      <c r="AD2" s="83"/>
      <c r="AE2" s="84"/>
      <c r="AF2" s="82" t="s">
        <v>12</v>
      </c>
      <c r="AG2" s="83"/>
      <c r="AH2" s="84"/>
      <c r="AI2" s="82" t="s">
        <v>13</v>
      </c>
      <c r="AJ2" s="83"/>
      <c r="AK2" s="84"/>
      <c r="AL2" s="83" t="s">
        <v>14</v>
      </c>
      <c r="AM2" s="83"/>
      <c r="AN2" s="84"/>
      <c r="AO2" s="82" t="s">
        <v>15</v>
      </c>
      <c r="AP2" s="83"/>
      <c r="AQ2" s="84"/>
      <c r="AR2" s="82" t="s">
        <v>16</v>
      </c>
      <c r="AS2" s="83"/>
      <c r="AT2" s="84"/>
      <c r="AU2" s="82" t="s">
        <v>17</v>
      </c>
      <c r="AV2" s="83"/>
      <c r="AW2" s="84"/>
      <c r="AX2" s="82" t="s">
        <v>18</v>
      </c>
      <c r="AY2" s="83"/>
      <c r="AZ2" s="84"/>
    </row>
    <row r="3" spans="1:52" ht="15.75" thickBot="1" x14ac:dyDescent="0.3">
      <c r="A3" s="3" t="s">
        <v>19</v>
      </c>
      <c r="B3" s="4" t="s">
        <v>20</v>
      </c>
      <c r="C3" s="5" t="s">
        <v>21</v>
      </c>
      <c r="D3" s="6" t="s">
        <v>22</v>
      </c>
      <c r="E3" s="3" t="s">
        <v>23</v>
      </c>
      <c r="F3" s="3" t="s">
        <v>24</v>
      </c>
      <c r="G3" s="3" t="s">
        <v>25</v>
      </c>
      <c r="H3" s="7" t="s">
        <v>26</v>
      </c>
      <c r="I3" s="3" t="s">
        <v>27</v>
      </c>
      <c r="J3" s="8" t="s">
        <v>28</v>
      </c>
      <c r="K3" s="3" t="s">
        <v>29</v>
      </c>
      <c r="L3" s="3" t="s">
        <v>30</v>
      </c>
      <c r="M3" s="3" t="s">
        <v>31</v>
      </c>
      <c r="N3" s="9" t="s">
        <v>32</v>
      </c>
      <c r="O3" s="10" t="s">
        <v>33</v>
      </c>
      <c r="P3" s="11" t="s">
        <v>34</v>
      </c>
      <c r="Q3" s="9" t="s">
        <v>35</v>
      </c>
      <c r="R3" s="10" t="s">
        <v>36</v>
      </c>
      <c r="S3" s="12" t="s">
        <v>37</v>
      </c>
      <c r="T3" s="9" t="s">
        <v>38</v>
      </c>
      <c r="U3" s="10" t="s">
        <v>39</v>
      </c>
      <c r="V3" s="12" t="s">
        <v>40</v>
      </c>
      <c r="W3" s="9" t="s">
        <v>41</v>
      </c>
      <c r="X3" s="10" t="s">
        <v>42</v>
      </c>
      <c r="Y3" s="12" t="s">
        <v>43</v>
      </c>
      <c r="Z3" s="9" t="s">
        <v>44</v>
      </c>
      <c r="AA3" s="10" t="s">
        <v>45</v>
      </c>
      <c r="AB3" s="12" t="s">
        <v>46</v>
      </c>
      <c r="AC3" s="9" t="s">
        <v>47</v>
      </c>
      <c r="AD3" s="10" t="s">
        <v>48</v>
      </c>
      <c r="AE3" s="12" t="s">
        <v>49</v>
      </c>
      <c r="AF3" s="9" t="s">
        <v>50</v>
      </c>
      <c r="AG3" s="10" t="s">
        <v>51</v>
      </c>
      <c r="AH3" s="12" t="s">
        <v>52</v>
      </c>
      <c r="AI3" s="7" t="s">
        <v>53</v>
      </c>
      <c r="AJ3" s="3" t="s">
        <v>54</v>
      </c>
      <c r="AK3" s="12" t="s">
        <v>55</v>
      </c>
      <c r="AL3" s="3" t="s">
        <v>56</v>
      </c>
      <c r="AM3" s="3" t="s">
        <v>57</v>
      </c>
      <c r="AN3" s="12" t="s">
        <v>58</v>
      </c>
      <c r="AO3" s="3" t="s">
        <v>59</v>
      </c>
      <c r="AP3" s="3" t="s">
        <v>60</v>
      </c>
      <c r="AQ3" s="10" t="s">
        <v>61</v>
      </c>
      <c r="AR3" s="7" t="s">
        <v>62</v>
      </c>
      <c r="AS3" s="3" t="s">
        <v>63</v>
      </c>
      <c r="AT3" s="12" t="s">
        <v>64</v>
      </c>
      <c r="AU3" s="3" t="s">
        <v>65</v>
      </c>
      <c r="AV3" s="3" t="s">
        <v>66</v>
      </c>
      <c r="AW3" s="10" t="s">
        <v>67</v>
      </c>
      <c r="AX3" s="4" t="s">
        <v>68</v>
      </c>
      <c r="AY3" s="5" t="s">
        <v>69</v>
      </c>
      <c r="AZ3" s="13" t="s">
        <v>70</v>
      </c>
    </row>
    <row r="4" spans="1:52" hidden="1" x14ac:dyDescent="0.25">
      <c r="A4" s="1">
        <v>0.4</v>
      </c>
      <c r="B4" s="14">
        <v>2.0640941000000002</v>
      </c>
      <c r="C4" s="15">
        <v>1</v>
      </c>
      <c r="D4" s="16">
        <v>3.76794538902816E-2</v>
      </c>
      <c r="E4" s="15">
        <v>2.0640941000435902</v>
      </c>
      <c r="F4" s="15">
        <v>0.99999999997066102</v>
      </c>
      <c r="G4" s="15">
        <v>3.76788591636514E-2</v>
      </c>
      <c r="H4" s="14">
        <v>2.0640941043599299</v>
      </c>
      <c r="I4" s="15">
        <v>0.99999999706547404</v>
      </c>
      <c r="J4" s="16">
        <v>3.7673506475576997E-2</v>
      </c>
      <c r="K4" s="15">
        <v>2.0640945367785899</v>
      </c>
      <c r="L4" s="15">
        <v>0.99999970601889798</v>
      </c>
      <c r="M4" s="15">
        <v>3.7619972815496797E-2</v>
      </c>
      <c r="N4" s="14">
        <v>2.0641385711181401</v>
      </c>
      <c r="O4" s="15">
        <v>0.99997006938500599</v>
      </c>
      <c r="P4" s="16">
        <v>3.7083987220733902E-2</v>
      </c>
      <c r="Q4" s="14">
        <v>2.0717081768558998</v>
      </c>
      <c r="R4" s="15">
        <v>0.99491667930095595</v>
      </c>
      <c r="S4" s="16">
        <v>3.1701469780790803E-2</v>
      </c>
      <c r="T4" s="14">
        <v>2.08973562352941</v>
      </c>
      <c r="U4" s="15">
        <v>0.98320293238022904</v>
      </c>
      <c r="V4" s="16">
        <v>2.5895317828183901E-2</v>
      </c>
      <c r="W4" s="14">
        <v>2.19821899230769</v>
      </c>
      <c r="X4" s="15">
        <v>0.92106637444190897</v>
      </c>
      <c r="Y4" s="16">
        <v>1.6471012494093201E-2</v>
      </c>
      <c r="Z4" s="14">
        <v>2.2820470500000001</v>
      </c>
      <c r="AA4" s="15">
        <v>0.88107113373205803</v>
      </c>
      <c r="AB4" s="16">
        <v>1.34472515598943E-2</v>
      </c>
      <c r="AC4" s="14">
        <v>2.3658751076923101</v>
      </c>
      <c r="AD4" s="15">
        <v>0.84650426315026495</v>
      </c>
      <c r="AE4" s="16">
        <v>1.1515653398881999E-2</v>
      </c>
      <c r="AF4" s="14">
        <v>2.4743584764705902</v>
      </c>
      <c r="AG4" s="15">
        <v>0.80817276934014004</v>
      </c>
      <c r="AH4" s="16">
        <v>9.8299209517448208E-3</v>
      </c>
      <c r="AI4" s="14">
        <v>2.4946840743902499</v>
      </c>
      <c r="AJ4" s="15">
        <v>0.80166910752409404</v>
      </c>
      <c r="AK4" s="16">
        <v>9.5800477321993094E-3</v>
      </c>
      <c r="AL4" s="15">
        <v>2.49995552888186</v>
      </c>
      <c r="AM4" s="15">
        <v>0.80001390939912198</v>
      </c>
      <c r="AN4" s="16">
        <v>9.5800477321993805E-3</v>
      </c>
      <c r="AO4" s="15">
        <v>2.49999956322142</v>
      </c>
      <c r="AP4" s="15">
        <v>0.80000013660848901</v>
      </c>
      <c r="AQ4" s="15">
        <v>9.51739352192312E-3</v>
      </c>
      <c r="AR4" s="14">
        <v>2.4999999956400698</v>
      </c>
      <c r="AS4" s="15">
        <v>0.80000000136362803</v>
      </c>
      <c r="AT4" s="16">
        <v>9.5173883752689096E-3</v>
      </c>
      <c r="AU4" s="15">
        <v>2.49999999995641</v>
      </c>
      <c r="AV4" s="15">
        <v>0.80000000001363503</v>
      </c>
      <c r="AW4" s="15">
        <v>9.5173883248264295E-3</v>
      </c>
      <c r="AX4" s="14">
        <v>2.5</v>
      </c>
      <c r="AY4" s="15">
        <v>0.8</v>
      </c>
      <c r="AZ4" s="16">
        <v>9.5173883243169707E-3</v>
      </c>
    </row>
    <row r="5" spans="1:52" hidden="1" x14ac:dyDescent="0.25">
      <c r="A5" s="1">
        <v>0.41</v>
      </c>
      <c r="B5" s="14">
        <v>2.0649524000000001</v>
      </c>
      <c r="C5" s="15">
        <v>1</v>
      </c>
      <c r="D5" s="16">
        <v>3.7680096737085098E-2</v>
      </c>
      <c r="E5" s="15">
        <v>2.0649524000435102</v>
      </c>
      <c r="F5" s="15">
        <v>0.99999999997068401</v>
      </c>
      <c r="G5" s="15">
        <v>3.7679502249053802E-2</v>
      </c>
      <c r="H5" s="14">
        <v>2.0649524043513501</v>
      </c>
      <c r="I5" s="15">
        <v>0.99999999706791298</v>
      </c>
      <c r="J5" s="16">
        <v>3.7674151794061798E-2</v>
      </c>
      <c r="K5" s="15">
        <v>2.0649528359185698</v>
      </c>
      <c r="L5" s="15">
        <v>0.99999970626323398</v>
      </c>
      <c r="M5" s="15">
        <v>3.7620640363365501E-2</v>
      </c>
      <c r="N5" s="14">
        <v>2.0649967835543799</v>
      </c>
      <c r="O5" s="15">
        <v>0.99997009425750905</v>
      </c>
      <c r="P5" s="16">
        <v>3.7084875306177899E-2</v>
      </c>
      <c r="Q5" s="14">
        <v>2.0725514847161599</v>
      </c>
      <c r="R5" s="15">
        <v>0.99492079690411495</v>
      </c>
      <c r="S5" s="16">
        <v>3.1704331452036202E-2</v>
      </c>
      <c r="T5" s="14">
        <v>2.0905434352941201</v>
      </c>
      <c r="U5" s="15">
        <v>0.98321572133371804</v>
      </c>
      <c r="V5" s="16">
        <v>2.58996302007246E-2</v>
      </c>
      <c r="W5" s="14">
        <v>2.1988132</v>
      </c>
      <c r="X5" s="15">
        <v>0.92110609971298696</v>
      </c>
      <c r="Y5" s="16">
        <v>1.6475053672371901E-2</v>
      </c>
      <c r="Z5" s="14">
        <v>2.2824762000000001</v>
      </c>
      <c r="AA5" s="15">
        <v>0.88111122105168005</v>
      </c>
      <c r="AB5" s="16">
        <v>1.3450087654329699E-2</v>
      </c>
      <c r="AC5" s="14">
        <v>2.3661392000000001</v>
      </c>
      <c r="AD5" s="15">
        <v>0.846533945959417</v>
      </c>
      <c r="AE5" s="16">
        <v>1.15173017279246E-2</v>
      </c>
      <c r="AF5" s="14">
        <v>2.47440896470588</v>
      </c>
      <c r="AG5" s="15">
        <v>0.80817928959607099</v>
      </c>
      <c r="AH5" s="16">
        <v>9.8302099676140994E-3</v>
      </c>
      <c r="AI5" s="14">
        <v>2.4946945414634198</v>
      </c>
      <c r="AJ5" s="15">
        <v>0.80167048432636001</v>
      </c>
      <c r="AK5" s="16">
        <v>9.5801066551952294E-3</v>
      </c>
      <c r="AL5" s="15">
        <v>2.4999556164456198</v>
      </c>
      <c r="AM5" s="15">
        <v>0.80001392096844703</v>
      </c>
      <c r="AN5" s="16">
        <v>9.5801066551952797E-3</v>
      </c>
      <c r="AO5" s="15">
        <v>2.4999995640814401</v>
      </c>
      <c r="AP5" s="15">
        <v>0.800000136722123</v>
      </c>
      <c r="AQ5" s="15">
        <v>9.5173935268313102E-3</v>
      </c>
      <c r="AR5" s="14">
        <v>2.4999999956486501</v>
      </c>
      <c r="AS5" s="15">
        <v>0.80000000136476201</v>
      </c>
      <c r="AT5" s="16">
        <v>9.5173883753170204E-3</v>
      </c>
      <c r="AU5" s="15">
        <v>2.4999999999564899</v>
      </c>
      <c r="AV5" s="15">
        <v>0.80000000001364602</v>
      </c>
      <c r="AW5" s="15">
        <v>9.5173883248269205E-3</v>
      </c>
      <c r="AX5" s="14">
        <v>2.5</v>
      </c>
      <c r="AY5" s="15">
        <v>0.8</v>
      </c>
      <c r="AZ5" s="16">
        <v>9.5173883243169707E-3</v>
      </c>
    </row>
    <row r="6" spans="1:52" hidden="1" x14ac:dyDescent="0.25">
      <c r="A6" s="1">
        <v>0.42</v>
      </c>
      <c r="B6" s="14">
        <v>2.0675995</v>
      </c>
      <c r="C6" s="15">
        <v>1</v>
      </c>
      <c r="D6" s="16">
        <v>3.7686880204869502E-2</v>
      </c>
      <c r="E6" s="15">
        <v>2.0675995000432401</v>
      </c>
      <c r="F6" s="15">
        <v>0.99999999997075995</v>
      </c>
      <c r="G6" s="15">
        <v>3.7686286481674797E-2</v>
      </c>
      <c r="H6" s="14">
        <v>2.0675995043248698</v>
      </c>
      <c r="I6" s="15">
        <v>0.99999999707541598</v>
      </c>
      <c r="J6" s="16">
        <v>3.7680942872429499E-2</v>
      </c>
      <c r="K6" s="15">
        <v>2.0675999332661701</v>
      </c>
      <c r="L6" s="15">
        <v>0.99999970701487995</v>
      </c>
      <c r="M6" s="15">
        <v>3.7627499877470598E-2</v>
      </c>
      <c r="N6" s="14">
        <v>2.0676436134972498</v>
      </c>
      <c r="O6" s="15">
        <v>0.99997017077234196</v>
      </c>
      <c r="P6" s="16">
        <v>3.7092413267654299E-2</v>
      </c>
      <c r="Q6" s="14">
        <v>2.0751523471615698</v>
      </c>
      <c r="R6" s="15">
        <v>0.99493346489706602</v>
      </c>
      <c r="S6" s="16">
        <v>3.17178785307047E-2</v>
      </c>
      <c r="T6" s="14">
        <v>2.0930348235294098</v>
      </c>
      <c r="U6" s="15">
        <v>0.98325507493886999</v>
      </c>
      <c r="V6" s="16">
        <v>2.59173871990733E-2</v>
      </c>
      <c r="W6" s="14">
        <v>2.2006458076923101</v>
      </c>
      <c r="X6" s="15">
        <v>0.92122846940887404</v>
      </c>
      <c r="Y6" s="16">
        <v>1.6490679273309199E-2</v>
      </c>
      <c r="Z6" s="14">
        <v>2.28379975</v>
      </c>
      <c r="AA6" s="15">
        <v>0.88123478983193604</v>
      </c>
      <c r="AB6" s="16">
        <v>1.34610695696687E-2</v>
      </c>
      <c r="AC6" s="14">
        <v>2.3669536923076899</v>
      </c>
      <c r="AD6" s="15">
        <v>0.84662549665101305</v>
      </c>
      <c r="AE6" s="16">
        <v>1.15237371005034E-2</v>
      </c>
      <c r="AF6" s="14">
        <v>2.4745646764705902</v>
      </c>
      <c r="AG6" s="15">
        <v>0.80819941312283405</v>
      </c>
      <c r="AH6" s="16">
        <v>9.8313553474874797E-3</v>
      </c>
      <c r="AI6" s="14">
        <v>2.4947268231707298</v>
      </c>
      <c r="AJ6" s="15">
        <v>0.80167473403376199</v>
      </c>
      <c r="AK6" s="16">
        <v>9.5803409060282608E-3</v>
      </c>
      <c r="AL6" s="15">
        <v>2.4999558865027498</v>
      </c>
      <c r="AM6" s="15">
        <v>0.80001395667991704</v>
      </c>
      <c r="AN6" s="16">
        <v>9.5803409060283198E-3</v>
      </c>
      <c r="AO6" s="15">
        <v>2.4999995667338402</v>
      </c>
      <c r="AP6" s="15">
        <v>0.80000013707287998</v>
      </c>
      <c r="AQ6" s="15">
        <v>9.5173935463604004E-3</v>
      </c>
      <c r="AR6" s="14">
        <v>2.4999999956751302</v>
      </c>
      <c r="AS6" s="15">
        <v>0.80000000136826299</v>
      </c>
      <c r="AT6" s="16">
        <v>9.5173883755084697E-3</v>
      </c>
      <c r="AU6" s="15">
        <v>2.4999999999567599</v>
      </c>
      <c r="AV6" s="15">
        <v>0.80000000001368099</v>
      </c>
      <c r="AW6" s="15">
        <v>9.51738832482882E-3</v>
      </c>
      <c r="AX6" s="14">
        <v>2.5</v>
      </c>
      <c r="AY6" s="15">
        <v>0.8</v>
      </c>
      <c r="AZ6" s="16">
        <v>9.5173883243169707E-3</v>
      </c>
    </row>
    <row r="7" spans="1:52" hidden="1" x14ac:dyDescent="0.25">
      <c r="A7" s="1">
        <v>0.43</v>
      </c>
      <c r="B7" s="14">
        <v>2.0678839999999998</v>
      </c>
      <c r="C7" s="15">
        <v>1</v>
      </c>
      <c r="D7" s="16">
        <v>3.7682266166751799E-2</v>
      </c>
      <c r="E7" s="15">
        <v>2.0678840000432102</v>
      </c>
      <c r="F7" s="15">
        <v>0.99999999997076805</v>
      </c>
      <c r="G7" s="15">
        <v>3.7681672524717401E-2</v>
      </c>
      <c r="H7" s="14">
        <v>2.0678840043220199</v>
      </c>
      <c r="I7" s="15">
        <v>0.999999997076221</v>
      </c>
      <c r="J7" s="16">
        <v>3.7676329651508703E-2</v>
      </c>
      <c r="K7" s="15">
        <v>2.0678844329811001</v>
      </c>
      <c r="L7" s="15">
        <v>0.99999970709549302</v>
      </c>
      <c r="M7" s="15">
        <v>3.7622894007340903E-2</v>
      </c>
      <c r="N7" s="14">
        <v>2.0679280844725598</v>
      </c>
      <c r="O7" s="15">
        <v>0.99997017897838003</v>
      </c>
      <c r="P7" s="16">
        <v>3.7087880852355003E-2</v>
      </c>
      <c r="Q7" s="14">
        <v>2.07543187772926</v>
      </c>
      <c r="R7" s="15">
        <v>0.99493482360686303</v>
      </c>
      <c r="S7" s="16">
        <v>3.1714067575685602E-2</v>
      </c>
      <c r="T7" s="14">
        <v>2.0933025882352898</v>
      </c>
      <c r="U7" s="15">
        <v>0.98325929652296495</v>
      </c>
      <c r="V7" s="16">
        <v>2.59143188904629E-2</v>
      </c>
      <c r="W7" s="14">
        <v>2.2008427692307699</v>
      </c>
      <c r="X7" s="15">
        <v>0.92124160795146803</v>
      </c>
      <c r="Y7" s="16">
        <v>1.6488836556937999E-2</v>
      </c>
      <c r="Z7" s="14">
        <v>2.2839420000000001</v>
      </c>
      <c r="AA7" s="15">
        <v>0.88124806464725902</v>
      </c>
      <c r="AB7" s="16">
        <v>1.3459765283791499E-2</v>
      </c>
      <c r="AC7" s="14">
        <v>2.3670412307692299</v>
      </c>
      <c r="AD7" s="15">
        <v>0.84663533663761503</v>
      </c>
      <c r="AE7" s="16">
        <v>1.15229283424593E-2</v>
      </c>
      <c r="AF7" s="14">
        <v>2.47458141176471</v>
      </c>
      <c r="AG7" s="15">
        <v>0.80820157720392705</v>
      </c>
      <c r="AH7" s="16">
        <v>9.8311968582591308E-3</v>
      </c>
      <c r="AI7" s="14">
        <v>2.49473029268293</v>
      </c>
      <c r="AJ7" s="15">
        <v>0.80167519108892704</v>
      </c>
      <c r="AK7" s="16">
        <v>9.58030786714484E-3</v>
      </c>
      <c r="AL7" s="15">
        <v>2.49995591552744</v>
      </c>
      <c r="AM7" s="15">
        <v>0.80001396052076901</v>
      </c>
      <c r="AN7" s="16">
        <v>9.5803078671449007E-3</v>
      </c>
      <c r="AO7" s="15">
        <v>2.4999995670189099</v>
      </c>
      <c r="AP7" s="15">
        <v>0.80000013711060503</v>
      </c>
      <c r="AQ7" s="15">
        <v>9.5173935435921599E-3</v>
      </c>
      <c r="AR7" s="14">
        <v>2.4999999956779799</v>
      </c>
      <c r="AS7" s="15">
        <v>0.80000000136864002</v>
      </c>
      <c r="AT7" s="16">
        <v>9.5173883754813299E-3</v>
      </c>
      <c r="AU7" s="15">
        <v>2.4999999999567901</v>
      </c>
      <c r="AV7" s="15">
        <v>0.80000000001368499</v>
      </c>
      <c r="AW7" s="15">
        <v>9.5173883248285494E-3</v>
      </c>
      <c r="AX7" s="14">
        <v>2.5</v>
      </c>
      <c r="AY7" s="15">
        <v>0.8</v>
      </c>
      <c r="AZ7" s="16">
        <v>9.5173883243169707E-3</v>
      </c>
    </row>
    <row r="8" spans="1:52" hidden="1" x14ac:dyDescent="0.25">
      <c r="A8" s="1">
        <v>0.44</v>
      </c>
      <c r="B8" s="14">
        <v>2.0669558000000001</v>
      </c>
      <c r="C8" s="15">
        <v>1</v>
      </c>
      <c r="D8" s="16">
        <v>3.7680036635056799E-2</v>
      </c>
      <c r="E8" s="15">
        <v>2.0669558000433099</v>
      </c>
      <c r="F8" s="15">
        <v>0.99999999997074196</v>
      </c>
      <c r="G8" s="15">
        <v>3.7679442728166999E-2</v>
      </c>
      <c r="H8" s="14">
        <v>2.0669558043313101</v>
      </c>
      <c r="I8" s="15">
        <v>0.99999999707359499</v>
      </c>
      <c r="J8" s="16">
        <v>3.7674097454259897E-2</v>
      </c>
      <c r="K8" s="15">
        <v>2.06695623391116</v>
      </c>
      <c r="L8" s="15">
        <v>0.99999970683236805</v>
      </c>
      <c r="M8" s="15">
        <v>3.7620637839505901E-2</v>
      </c>
      <c r="N8" s="14">
        <v>2.06699997916752</v>
      </c>
      <c r="O8" s="15">
        <v>0.99997015219313801</v>
      </c>
      <c r="P8" s="16">
        <v>3.7085387031347498E-2</v>
      </c>
      <c r="Q8" s="14">
        <v>2.07451989082969</v>
      </c>
      <c r="R8" s="15">
        <v>0.99493038872557005</v>
      </c>
      <c r="S8" s="16">
        <v>3.1709466594614502E-2</v>
      </c>
      <c r="T8" s="14">
        <v>2.09242898823529</v>
      </c>
      <c r="U8" s="15">
        <v>0.98324551761050605</v>
      </c>
      <c r="V8" s="16">
        <v>2.5908234354261199E-2</v>
      </c>
      <c r="W8" s="14">
        <v>2.20020016923077</v>
      </c>
      <c r="X8" s="15">
        <v>0.92119873308328204</v>
      </c>
      <c r="Y8" s="16">
        <v>1.6483456308533699E-2</v>
      </c>
      <c r="Z8" s="14">
        <v>2.2834778999999998</v>
      </c>
      <c r="AA8" s="15">
        <v>0.881204750476001</v>
      </c>
      <c r="AB8" s="16">
        <v>1.3455983300634199E-2</v>
      </c>
      <c r="AC8" s="14">
        <v>2.3667556307692301</v>
      </c>
      <c r="AD8" s="15">
        <v>0.84660323337052401</v>
      </c>
      <c r="AE8" s="16">
        <v>1.152071292244E-2</v>
      </c>
      <c r="AF8" s="14">
        <v>2.4745268117647101</v>
      </c>
      <c r="AG8" s="15">
        <v>0.80819451766553696</v>
      </c>
      <c r="AH8" s="16">
        <v>9.8308028821744806E-3</v>
      </c>
      <c r="AI8" s="14">
        <v>2.49471897317073</v>
      </c>
      <c r="AJ8" s="15">
        <v>0.80167370014066197</v>
      </c>
      <c r="AK8" s="16">
        <v>9.5802273068568995E-3</v>
      </c>
      <c r="AL8" s="15">
        <v>2.4999558208324801</v>
      </c>
      <c r="AM8" s="15">
        <v>0.80001394799168701</v>
      </c>
      <c r="AN8" s="16">
        <v>9.5802273068569706E-3</v>
      </c>
      <c r="AO8" s="15">
        <v>2.4999995660888499</v>
      </c>
      <c r="AP8" s="15">
        <v>0.80000013698754502</v>
      </c>
      <c r="AQ8" s="15">
        <v>9.5173935368762994E-3</v>
      </c>
      <c r="AR8" s="14">
        <v>2.49999999566869</v>
      </c>
      <c r="AS8" s="15">
        <v>0.80000000136741201</v>
      </c>
      <c r="AT8" s="16">
        <v>9.5173883754155007E-3</v>
      </c>
      <c r="AU8" s="15">
        <v>2.4999999999566902</v>
      </c>
      <c r="AV8" s="15">
        <v>0.800000000013672</v>
      </c>
      <c r="AW8" s="15">
        <v>9.5173883248278902E-3</v>
      </c>
      <c r="AX8" s="14">
        <v>2.5</v>
      </c>
      <c r="AY8" s="15">
        <v>0.8</v>
      </c>
      <c r="AZ8" s="16">
        <v>9.5173883243169707E-3</v>
      </c>
    </row>
    <row r="9" spans="1:52" hidden="1" x14ac:dyDescent="0.25">
      <c r="A9" s="1">
        <v>0.45</v>
      </c>
      <c r="B9" s="14">
        <v>2.070713</v>
      </c>
      <c r="C9" s="15">
        <v>1</v>
      </c>
      <c r="D9" s="16">
        <v>3.7687875207568902E-2</v>
      </c>
      <c r="E9" s="15">
        <v>2.0707130000429301</v>
      </c>
      <c r="F9" s="15">
        <v>0.99999999997084699</v>
      </c>
      <c r="G9" s="15">
        <v>3.7687282375485798E-2</v>
      </c>
      <c r="H9" s="14">
        <v>2.0707130042937298</v>
      </c>
      <c r="I9" s="15">
        <v>0.99999999708420495</v>
      </c>
      <c r="J9" s="16">
        <v>3.7681946801712503E-2</v>
      </c>
      <c r="K9" s="15">
        <v>2.0707134301464398</v>
      </c>
      <c r="L9" s="15">
        <v>0.99999970789527504</v>
      </c>
      <c r="M9" s="15">
        <v>3.7628584085066398E-2</v>
      </c>
      <c r="N9" s="14">
        <v>2.07075679585799</v>
      </c>
      <c r="O9" s="15">
        <v>0.99997026039333703</v>
      </c>
      <c r="P9" s="16">
        <v>3.7094294098943298E-2</v>
      </c>
      <c r="Q9" s="14">
        <v>2.0782114628820998</v>
      </c>
      <c r="R9" s="15">
        <v>0.99494830486137198</v>
      </c>
      <c r="S9" s="16">
        <v>3.1726909958137699E-2</v>
      </c>
      <c r="T9" s="14">
        <v>2.0959651764705902</v>
      </c>
      <c r="U9" s="15">
        <v>0.98330119085406897</v>
      </c>
      <c r="V9" s="16">
        <v>2.59317442059693E-2</v>
      </c>
      <c r="W9" s="14">
        <v>2.2028013076923099</v>
      </c>
      <c r="X9" s="15">
        <v>0.92137211441733302</v>
      </c>
      <c r="Y9" s="16">
        <v>1.6504452326061101E-2</v>
      </c>
      <c r="Z9" s="14">
        <v>2.2853564999999998</v>
      </c>
      <c r="AA9" s="15">
        <v>0.88138000409866601</v>
      </c>
      <c r="AB9" s="16">
        <v>1.34707457175897E-2</v>
      </c>
      <c r="AC9" s="14">
        <v>2.3679116923076902</v>
      </c>
      <c r="AD9" s="15">
        <v>0.84673318802429998</v>
      </c>
      <c r="AE9" s="16">
        <v>1.15293531785121E-2</v>
      </c>
      <c r="AF9" s="14">
        <v>2.4747478235294098</v>
      </c>
      <c r="AG9" s="15">
        <v>0.80822310984958901</v>
      </c>
      <c r="AH9" s="16">
        <v>9.8323366529537298E-3</v>
      </c>
      <c r="AI9" s="14">
        <v>2.4947647926829299</v>
      </c>
      <c r="AJ9" s="15">
        <v>0.80167973924315805</v>
      </c>
      <c r="AK9" s="16">
        <v>9.5805408096018702E-3</v>
      </c>
      <c r="AL9" s="15">
        <v>2.49995620414201</v>
      </c>
      <c r="AM9" s="15">
        <v>0.80001399874202495</v>
      </c>
      <c r="AN9" s="16">
        <v>9.5805408096019291E-3</v>
      </c>
      <c r="AO9" s="15">
        <v>2.49999956985357</v>
      </c>
      <c r="AP9" s="15">
        <v>0.80000013748601395</v>
      </c>
      <c r="AQ9" s="15">
        <v>9.5173935630084704E-3</v>
      </c>
      <c r="AR9" s="14">
        <v>2.4999999957062702</v>
      </c>
      <c r="AS9" s="15">
        <v>0.80000000137238703</v>
      </c>
      <c r="AT9" s="16">
        <v>9.5173883756716707E-3</v>
      </c>
      <c r="AU9" s="15">
        <v>2.4999999999570699</v>
      </c>
      <c r="AV9" s="15">
        <v>0.80000000001372196</v>
      </c>
      <c r="AW9" s="15">
        <v>9.5173883248304593E-3</v>
      </c>
      <c r="AX9" s="14">
        <v>2.5</v>
      </c>
      <c r="AY9" s="15">
        <v>0.8</v>
      </c>
      <c r="AZ9" s="16">
        <v>9.5173883243169707E-3</v>
      </c>
    </row>
    <row r="10" spans="1:52" hidden="1" x14ac:dyDescent="0.25">
      <c r="A10" s="1">
        <v>0.46</v>
      </c>
      <c r="B10" s="14">
        <v>2.0770862000000001</v>
      </c>
      <c r="C10" s="15">
        <v>1</v>
      </c>
      <c r="D10" s="16">
        <v>3.7715699682473403E-2</v>
      </c>
      <c r="E10" s="15">
        <v>2.0770862000422898</v>
      </c>
      <c r="F10" s="15">
        <v>0.99999999997102595</v>
      </c>
      <c r="G10" s="15">
        <v>3.7715108669477103E-2</v>
      </c>
      <c r="H10" s="14">
        <v>2.07708620422998</v>
      </c>
      <c r="I10" s="15">
        <v>0.99999999710206999</v>
      </c>
      <c r="J10" s="16">
        <v>3.7709789465161798E-2</v>
      </c>
      <c r="K10" s="15">
        <v>2.0770866237604801</v>
      </c>
      <c r="L10" s="15">
        <v>0.99999970968507301</v>
      </c>
      <c r="M10" s="15">
        <v>3.76565902947327E-2</v>
      </c>
      <c r="N10" s="14">
        <v>2.07712934566415</v>
      </c>
      <c r="O10" s="15">
        <v>0.99997044258867596</v>
      </c>
      <c r="P10" s="16">
        <v>3.7123920519000403E-2</v>
      </c>
      <c r="Q10" s="14">
        <v>2.0844733406113498</v>
      </c>
      <c r="R10" s="15">
        <v>0.99497848074877004</v>
      </c>
      <c r="S10" s="16">
        <v>3.1770748487167398E-2</v>
      </c>
      <c r="T10" s="14">
        <v>2.1019634823529398</v>
      </c>
      <c r="U10" s="15">
        <v>0.983395013842009</v>
      </c>
      <c r="V10" s="16">
        <v>2.5985068404997199E-2</v>
      </c>
      <c r="W10" s="14">
        <v>2.2072135230769199</v>
      </c>
      <c r="X10" s="15">
        <v>0.92166518968427602</v>
      </c>
      <c r="Y10" s="16">
        <v>1.6549659749397899E-2</v>
      </c>
      <c r="Z10" s="14">
        <v>2.2885431000000001</v>
      </c>
      <c r="AA10" s="15">
        <v>0.88167682397588898</v>
      </c>
      <c r="AB10" s="16">
        <v>1.3502595448120901E-2</v>
      </c>
      <c r="AC10" s="14">
        <v>2.3698726769230798</v>
      </c>
      <c r="AD10" s="15">
        <v>0.84695366021193397</v>
      </c>
      <c r="AE10" s="16">
        <v>1.15481415403986E-2</v>
      </c>
      <c r="AF10" s="14">
        <v>2.4751227176470598</v>
      </c>
      <c r="AG10" s="15">
        <v>0.80827170889607902</v>
      </c>
      <c r="AH10" s="16">
        <v>9.8357177596549092E-3</v>
      </c>
      <c r="AI10" s="14">
        <v>2.4948425146341502</v>
      </c>
      <c r="AJ10" s="15">
        <v>0.80169000738648699</v>
      </c>
      <c r="AK10" s="16">
        <v>9.5812338600533408E-3</v>
      </c>
      <c r="AL10" s="15">
        <v>2.4999568543358501</v>
      </c>
      <c r="AM10" s="15">
        <v>0.800014085038663</v>
      </c>
      <c r="AN10" s="16">
        <v>9.5812338600533998E-3</v>
      </c>
      <c r="AO10" s="15">
        <v>2.4999995762395302</v>
      </c>
      <c r="AP10" s="15">
        <v>0.80000013833362005</v>
      </c>
      <c r="AQ10" s="15">
        <v>9.5173936208212094E-3</v>
      </c>
      <c r="AR10" s="14">
        <v>2.4999999957700201</v>
      </c>
      <c r="AS10" s="15">
        <v>0.80000000138084804</v>
      </c>
      <c r="AT10" s="16">
        <v>9.5173883762384101E-3</v>
      </c>
      <c r="AU10" s="15">
        <v>2.4999999999577098</v>
      </c>
      <c r="AV10" s="15">
        <v>0.800000000013807</v>
      </c>
      <c r="AW10" s="15">
        <v>9.5173883248361301E-3</v>
      </c>
      <c r="AX10" s="14">
        <v>2.5</v>
      </c>
      <c r="AY10" s="15">
        <v>0.8</v>
      </c>
      <c r="AZ10" s="16">
        <v>9.5173883243169707E-3</v>
      </c>
    </row>
    <row r="11" spans="1:52" hidden="1" x14ac:dyDescent="0.25">
      <c r="A11" s="1">
        <v>0.47</v>
      </c>
      <c r="B11" s="14">
        <v>2.0744126000000001</v>
      </c>
      <c r="C11" s="15">
        <v>0.99999990000000005</v>
      </c>
      <c r="D11" s="16">
        <v>3.7661164017661099E-2</v>
      </c>
      <c r="E11" s="15">
        <v>2.0744126000425598</v>
      </c>
      <c r="F11" s="15">
        <v>0.99999989997095196</v>
      </c>
      <c r="G11" s="15">
        <v>3.7661158979999401E-2</v>
      </c>
      <c r="H11" s="14">
        <v>2.0744126042567199</v>
      </c>
      <c r="I11" s="15">
        <v>0.99999989709459802</v>
      </c>
      <c r="J11" s="16">
        <v>3.7660663742727099E-2</v>
      </c>
      <c r="K11" s="15">
        <v>2.07441302643943</v>
      </c>
      <c r="L11" s="15">
        <v>0.99999960893639495</v>
      </c>
      <c r="M11" s="15">
        <v>3.7627273960241001E-2</v>
      </c>
      <c r="N11" s="14">
        <v>2.0744560184248102</v>
      </c>
      <c r="O11" s="15">
        <v>0.99997026637574105</v>
      </c>
      <c r="P11" s="16">
        <v>3.7102344901070998E-2</v>
      </c>
      <c r="Q11" s="14">
        <v>2.08184644104804</v>
      </c>
      <c r="R11" s="15">
        <v>0.99496575700492296</v>
      </c>
      <c r="S11" s="16">
        <v>3.1744250476747997E-2</v>
      </c>
      <c r="T11" s="14">
        <v>2.0994471529411798</v>
      </c>
      <c r="U11" s="15">
        <v>0.98335565639421596</v>
      </c>
      <c r="V11" s="16">
        <v>2.5955084193115201E-2</v>
      </c>
      <c r="W11" s="14">
        <v>2.2053625692307701</v>
      </c>
      <c r="X11" s="15">
        <v>0.921542338722801</v>
      </c>
      <c r="Y11" s="16">
        <v>1.6525301109142101E-2</v>
      </c>
      <c r="Z11" s="14">
        <v>2.2872062999999998</v>
      </c>
      <c r="AA11" s="15">
        <v>0.88155233531824095</v>
      </c>
      <c r="AB11" s="16">
        <v>1.34854210309168E-2</v>
      </c>
      <c r="AC11" s="14">
        <v>2.3690500307692299</v>
      </c>
      <c r="AD11" s="15">
        <v>0.84686114202699703</v>
      </c>
      <c r="AE11" s="16">
        <v>1.15379524342606E-2</v>
      </c>
      <c r="AF11" s="14">
        <v>2.4749654470588198</v>
      </c>
      <c r="AG11" s="15">
        <v>0.80825130196116801</v>
      </c>
      <c r="AH11" s="16">
        <v>9.8338654027430202E-3</v>
      </c>
      <c r="AI11" s="14">
        <v>2.4948099097560998</v>
      </c>
      <c r="AJ11" s="15">
        <v>0.80168569527628497</v>
      </c>
      <c r="AK11" s="16">
        <v>9.5808533714189792E-3</v>
      </c>
      <c r="AL11" s="15">
        <v>2.4999565815751899</v>
      </c>
      <c r="AM11" s="15">
        <v>0.80001404879734095</v>
      </c>
      <c r="AN11" s="16">
        <v>9.5808533714190295E-3</v>
      </c>
      <c r="AO11" s="15">
        <v>2.4999995735605798</v>
      </c>
      <c r="AP11" s="15">
        <v>0.80000013797765701</v>
      </c>
      <c r="AQ11" s="15">
        <v>9.5173935890640396E-3</v>
      </c>
      <c r="AR11" s="14">
        <v>2.4999999957432801</v>
      </c>
      <c r="AS11" s="15">
        <v>0.80000000137729499</v>
      </c>
      <c r="AT11" s="16">
        <v>9.5173883759271001E-3</v>
      </c>
      <c r="AU11" s="15">
        <v>2.4999999999574398</v>
      </c>
      <c r="AV11" s="15">
        <v>0.80000000001377103</v>
      </c>
      <c r="AW11" s="15">
        <v>9.5173883248330093E-3</v>
      </c>
      <c r="AX11" s="14">
        <v>2.5</v>
      </c>
      <c r="AY11" s="15">
        <v>0.8</v>
      </c>
      <c r="AZ11" s="16">
        <v>9.5173883243169707E-3</v>
      </c>
    </row>
    <row r="12" spans="1:52" hidden="1" x14ac:dyDescent="0.25">
      <c r="A12" s="1">
        <v>0.48</v>
      </c>
      <c r="B12" s="14">
        <v>2.0742712000000001</v>
      </c>
      <c r="C12" s="15">
        <v>0.99999990000000005</v>
      </c>
      <c r="D12" s="16">
        <v>3.7655678908831203E-2</v>
      </c>
      <c r="E12" s="15">
        <v>2.0742712000425798</v>
      </c>
      <c r="F12" s="15">
        <v>0.99999989997094596</v>
      </c>
      <c r="G12" s="15">
        <v>3.7655673870226801E-2</v>
      </c>
      <c r="H12" s="14">
        <v>2.0742712042581402</v>
      </c>
      <c r="I12" s="15">
        <v>0.99999989709420301</v>
      </c>
      <c r="J12" s="16">
        <v>3.7655178566429998E-2</v>
      </c>
      <c r="K12" s="15">
        <v>2.0742716265811101</v>
      </c>
      <c r="L12" s="15">
        <v>0.99999960889671102</v>
      </c>
      <c r="M12" s="15">
        <v>3.7621785381198702E-2</v>
      </c>
      <c r="N12" s="14">
        <v>2.0743146328504398</v>
      </c>
      <c r="O12" s="15">
        <v>0.99997026233604203</v>
      </c>
      <c r="P12" s="16">
        <v>3.7096820484865102E-2</v>
      </c>
      <c r="Q12" s="14">
        <v>2.0817075109170302</v>
      </c>
      <c r="R12" s="15">
        <v>0.99496508791992999</v>
      </c>
      <c r="S12" s="16">
        <v>3.1738480067339897E-2</v>
      </c>
      <c r="T12" s="14">
        <v>2.0993140705882398</v>
      </c>
      <c r="U12" s="15">
        <v>0.98335357596789497</v>
      </c>
      <c r="V12" s="16">
        <v>2.5949366724928102E-2</v>
      </c>
      <c r="W12" s="14">
        <v>2.2052646769230702</v>
      </c>
      <c r="X12" s="15">
        <v>0.92153583835310204</v>
      </c>
      <c r="Y12" s="16">
        <v>1.6521083938825201E-2</v>
      </c>
      <c r="Z12" s="14">
        <v>2.2871356</v>
      </c>
      <c r="AA12" s="15">
        <v>0.88154575076425201</v>
      </c>
      <c r="AB12" s="16">
        <v>1.3482444441704501E-2</v>
      </c>
      <c r="AC12" s="14">
        <v>2.3690065230769202</v>
      </c>
      <c r="AD12" s="15">
        <v>0.846856250420152</v>
      </c>
      <c r="AE12" s="16">
        <v>1.15361633466598E-2</v>
      </c>
      <c r="AF12" s="14">
        <v>2.47495712941177</v>
      </c>
      <c r="AG12" s="15">
        <v>0.808250223519142</v>
      </c>
      <c r="AH12" s="16">
        <v>9.8335325211374395E-3</v>
      </c>
      <c r="AI12" s="14">
        <v>2.4948081853658599</v>
      </c>
      <c r="AJ12" s="15">
        <v>0.80168546741367097</v>
      </c>
      <c r="AK12" s="16">
        <v>9.5807846718084597E-3</v>
      </c>
      <c r="AL12" s="15">
        <v>2.4999565671495598</v>
      </c>
      <c r="AM12" s="15">
        <v>0.80001404688230005</v>
      </c>
      <c r="AN12" s="16">
        <v>9.5807846718085204E-3</v>
      </c>
      <c r="AO12" s="15">
        <v>2.49999957341889</v>
      </c>
      <c r="AP12" s="15">
        <v>0.80000013795884695</v>
      </c>
      <c r="AQ12" s="15">
        <v>9.5173935833229202E-3</v>
      </c>
      <c r="AR12" s="14">
        <v>2.4999999957418599</v>
      </c>
      <c r="AS12" s="15">
        <v>0.80000000137710703</v>
      </c>
      <c r="AT12" s="16">
        <v>9.5173883758708205E-3</v>
      </c>
      <c r="AU12" s="15">
        <v>2.4999999999574198</v>
      </c>
      <c r="AV12" s="15">
        <v>0.80000000001377003</v>
      </c>
      <c r="AW12" s="15">
        <v>9.5173883248324594E-3</v>
      </c>
      <c r="AX12" s="14">
        <v>2.5</v>
      </c>
      <c r="AY12" s="15">
        <v>0.8</v>
      </c>
      <c r="AZ12" s="16">
        <v>9.5173883243169707E-3</v>
      </c>
    </row>
    <row r="13" spans="1:52" hidden="1" x14ac:dyDescent="0.25">
      <c r="A13" s="1">
        <v>0.49</v>
      </c>
      <c r="B13" s="14">
        <v>2.0792742</v>
      </c>
      <c r="C13" s="15">
        <v>1</v>
      </c>
      <c r="D13" s="16">
        <v>3.7708386630109801E-2</v>
      </c>
      <c r="E13" s="15">
        <v>2.0792742000420699</v>
      </c>
      <c r="F13" s="15">
        <v>0.99999999997108802</v>
      </c>
      <c r="G13" s="15">
        <v>3.7707796243614901E-2</v>
      </c>
      <c r="H13" s="14">
        <v>2.0792742042081001</v>
      </c>
      <c r="I13" s="15">
        <v>0.99999999710816601</v>
      </c>
      <c r="J13" s="16">
        <v>3.7702482631573497E-2</v>
      </c>
      <c r="K13" s="15">
        <v>2.0792746215680902</v>
      </c>
      <c r="L13" s="15">
        <v>0.99999971029574197</v>
      </c>
      <c r="M13" s="15">
        <v>3.7649339397482003E-2</v>
      </c>
      <c r="N13" s="14">
        <v>2.0793171224444</v>
      </c>
      <c r="O13" s="15">
        <v>0.99997050475272997</v>
      </c>
      <c r="P13" s="16">
        <v>3.7117225601747697E-2</v>
      </c>
      <c r="Q13" s="14">
        <v>2.0866231222707401</v>
      </c>
      <c r="R13" s="15">
        <v>0.99498877872160796</v>
      </c>
      <c r="S13" s="16">
        <v>3.17691550430391E-2</v>
      </c>
      <c r="T13" s="14">
        <v>2.1040227764705901</v>
      </c>
      <c r="U13" s="15">
        <v>0.98342704767335198</v>
      </c>
      <c r="V13" s="16">
        <v>2.5987638158813699E-2</v>
      </c>
      <c r="W13" s="14">
        <v>2.2087282923076899</v>
      </c>
      <c r="X13" s="15">
        <v>0.92176550935007895</v>
      </c>
      <c r="Y13" s="16">
        <v>1.6554042539414501E-2</v>
      </c>
      <c r="Z13" s="14">
        <v>2.2896371000000002</v>
      </c>
      <c r="AA13" s="15">
        <v>0.88177859319556495</v>
      </c>
      <c r="AB13" s="16">
        <v>1.35056744869084E-2</v>
      </c>
      <c r="AC13" s="14">
        <v>2.3705459076922999</v>
      </c>
      <c r="AD13" s="15">
        <v>0.84702936075831103</v>
      </c>
      <c r="AE13" s="16">
        <v>1.1549848115255199E-2</v>
      </c>
      <c r="AF13" s="14">
        <v>2.4752514235294099</v>
      </c>
      <c r="AG13" s="15">
        <v>0.80828842230592202</v>
      </c>
      <c r="AH13" s="16">
        <v>9.8359880649725295E-3</v>
      </c>
      <c r="AI13" s="14">
        <v>2.49486919756098</v>
      </c>
      <c r="AJ13" s="15">
        <v>0.80169353959998202</v>
      </c>
      <c r="AK13" s="16">
        <v>9.5812876868980705E-3</v>
      </c>
      <c r="AL13" s="15">
        <v>2.4999570775555999</v>
      </c>
      <c r="AM13" s="15">
        <v>0.80001411472652095</v>
      </c>
      <c r="AN13" s="16">
        <v>9.5812876868981104E-3</v>
      </c>
      <c r="AO13" s="15">
        <v>2.4999995784319098</v>
      </c>
      <c r="AP13" s="15">
        <v>0.80000013862521402</v>
      </c>
      <c r="AQ13" s="15">
        <v>9.5173936252763193E-3</v>
      </c>
      <c r="AR13" s="14">
        <v>2.4999999957918999</v>
      </c>
      <c r="AS13" s="15">
        <v>0.80000000138375904</v>
      </c>
      <c r="AT13" s="16">
        <v>9.5173883762820904E-3</v>
      </c>
      <c r="AU13" s="15">
        <v>2.4999999999579199</v>
      </c>
      <c r="AV13" s="15">
        <v>0.80000000001383598</v>
      </c>
      <c r="AW13" s="15">
        <v>9.5173883248365707E-3</v>
      </c>
      <c r="AX13" s="14">
        <v>2.5</v>
      </c>
      <c r="AY13" s="15">
        <v>0.8</v>
      </c>
      <c r="AZ13" s="16">
        <v>9.5173883243169707E-3</v>
      </c>
    </row>
    <row r="14" spans="1:52" hidden="1" x14ac:dyDescent="0.25">
      <c r="A14" s="1">
        <v>0.5</v>
      </c>
      <c r="B14" s="14">
        <v>2.0788422</v>
      </c>
      <c r="C14" s="15">
        <v>0.99999990000000005</v>
      </c>
      <c r="D14" s="16">
        <v>3.7675607567305702E-2</v>
      </c>
      <c r="E14" s="15">
        <v>2.0788422000421098</v>
      </c>
      <c r="F14" s="15">
        <v>0.99999989997107497</v>
      </c>
      <c r="G14" s="15">
        <v>3.7675602551185197E-2</v>
      </c>
      <c r="H14" s="14">
        <v>2.0788422042124202</v>
      </c>
      <c r="I14" s="15">
        <v>0.99999989710696502</v>
      </c>
      <c r="J14" s="16">
        <v>3.7675109406520697E-2</v>
      </c>
      <c r="K14" s="15">
        <v>2.0788426220009599</v>
      </c>
      <c r="L14" s="15">
        <v>0.99999961017547001</v>
      </c>
      <c r="M14" s="15">
        <v>3.7641826139168798E-2</v>
      </c>
      <c r="N14" s="14">
        <v>2.0788851665170398</v>
      </c>
      <c r="O14" s="15">
        <v>0.99997039250932396</v>
      </c>
      <c r="P14" s="16">
        <v>3.7118036047742498E-2</v>
      </c>
      <c r="Q14" s="14">
        <v>2.08619866812227</v>
      </c>
      <c r="R14" s="15">
        <v>0.994986650480295</v>
      </c>
      <c r="S14" s="16">
        <v>3.1769868477596899E-2</v>
      </c>
      <c r="T14" s="14">
        <v>2.1036161882352902</v>
      </c>
      <c r="U14" s="15">
        <v>0.98342063831180004</v>
      </c>
      <c r="V14" s="16">
        <v>2.5987553197864301E-2</v>
      </c>
      <c r="W14" s="14">
        <v>2.2084292153846201</v>
      </c>
      <c r="X14" s="15">
        <v>0.92174565330492597</v>
      </c>
      <c r="Y14" s="16">
        <v>1.65534902879504E-2</v>
      </c>
      <c r="Z14" s="14">
        <v>2.2894211000000002</v>
      </c>
      <c r="AA14" s="15">
        <v>0.88175846432967697</v>
      </c>
      <c r="AB14" s="16">
        <v>1.3505289070737701E-2</v>
      </c>
      <c r="AC14" s="14">
        <v>2.3704129846153799</v>
      </c>
      <c r="AD14" s="15">
        <v>0.84701439051199501</v>
      </c>
      <c r="AE14" s="16">
        <v>1.1549646159316701E-2</v>
      </c>
      <c r="AF14" s="14">
        <v>2.4752260117647098</v>
      </c>
      <c r="AG14" s="15">
        <v>0.80828511709472595</v>
      </c>
      <c r="AH14" s="16">
        <v>9.8359601478565997E-3</v>
      </c>
      <c r="AI14" s="14">
        <v>2.4948639292683001</v>
      </c>
      <c r="AJ14" s="15">
        <v>0.801692841066592</v>
      </c>
      <c r="AK14" s="16">
        <v>9.5812823253929001E-3</v>
      </c>
      <c r="AL14" s="15">
        <v>2.4999570334829602</v>
      </c>
      <c r="AM14" s="15">
        <v>0.80001410885540303</v>
      </c>
      <c r="AN14" s="16">
        <v>9.5812823253929695E-3</v>
      </c>
      <c r="AO14" s="15">
        <v>2.4999995779990498</v>
      </c>
      <c r="AP14" s="15">
        <v>0.80000013856754804</v>
      </c>
      <c r="AQ14" s="15">
        <v>9.5173936248370596E-3</v>
      </c>
      <c r="AR14" s="14">
        <v>2.4999999957875798</v>
      </c>
      <c r="AS14" s="15">
        <v>0.80000000138318295</v>
      </c>
      <c r="AT14" s="16">
        <v>9.5173883762777692E-3</v>
      </c>
      <c r="AU14" s="15">
        <v>2.4999999999578799</v>
      </c>
      <c r="AV14" s="15">
        <v>0.80000000001382998</v>
      </c>
      <c r="AW14" s="15">
        <v>9.5173883248365204E-3</v>
      </c>
      <c r="AX14" s="14">
        <v>2.5</v>
      </c>
      <c r="AY14" s="15">
        <v>0.8</v>
      </c>
      <c r="AZ14" s="16">
        <v>9.5173883243169707E-3</v>
      </c>
    </row>
    <row r="15" spans="1:52" hidden="1" x14ac:dyDescent="0.25">
      <c r="A15" s="1">
        <v>0.51</v>
      </c>
      <c r="B15" s="14">
        <v>2.0755110000000001</v>
      </c>
      <c r="C15" s="15">
        <v>0.99999979999999999</v>
      </c>
      <c r="D15" s="16">
        <v>3.7639478471916503E-2</v>
      </c>
      <c r="E15" s="15">
        <v>2.0755110000424501</v>
      </c>
      <c r="F15" s="15">
        <v>0.99999979997098098</v>
      </c>
      <c r="G15" s="15">
        <v>3.7639474914903E-2</v>
      </c>
      <c r="H15" s="14">
        <v>2.0755110042457399</v>
      </c>
      <c r="I15" s="15">
        <v>0.99999979709767395</v>
      </c>
      <c r="J15" s="16">
        <v>3.76391239806462E-2</v>
      </c>
      <c r="K15" s="15">
        <v>2.07551142533883</v>
      </c>
      <c r="L15" s="15">
        <v>0.99999950924453296</v>
      </c>
      <c r="M15" s="15">
        <v>3.7611714815064097E-2</v>
      </c>
      <c r="N15" s="14">
        <v>2.0755543063660502</v>
      </c>
      <c r="O15" s="15">
        <v>0.99997019774296003</v>
      </c>
      <c r="P15" s="16">
        <v>3.7094346033821599E-2</v>
      </c>
      <c r="Q15" s="14">
        <v>2.08292565502183</v>
      </c>
      <c r="R15" s="15">
        <v>0.99497085249429995</v>
      </c>
      <c r="S15" s="16">
        <v>3.1739784656944298E-2</v>
      </c>
      <c r="T15" s="14">
        <v>2.1004809411764702</v>
      </c>
      <c r="U15" s="15">
        <v>0.98337171265805001</v>
      </c>
      <c r="V15" s="16">
        <v>2.59529564704164E-2</v>
      </c>
      <c r="W15" s="14">
        <v>2.2061229999999998</v>
      </c>
      <c r="X15" s="15">
        <v>0.921592751432734</v>
      </c>
      <c r="Y15" s="16">
        <v>1.6525083573636402E-2</v>
      </c>
      <c r="Z15" s="14">
        <v>2.2877554999999998</v>
      </c>
      <c r="AA15" s="15">
        <v>0.88160343390794305</v>
      </c>
      <c r="AB15" s="16">
        <v>1.34852558103646E-2</v>
      </c>
      <c r="AC15" s="14">
        <v>2.3693879999999998</v>
      </c>
      <c r="AD15" s="15">
        <v>0.84689911745566104</v>
      </c>
      <c r="AE15" s="16">
        <v>1.1537772823236999E-2</v>
      </c>
      <c r="AF15" s="14">
        <v>2.4750300588235299</v>
      </c>
      <c r="AG15" s="15">
        <v>0.80825967729577097</v>
      </c>
      <c r="AH15" s="16">
        <v>9.8338059224943094E-3</v>
      </c>
      <c r="AI15" s="14">
        <v>2.4948233048780502</v>
      </c>
      <c r="AJ15" s="15">
        <v>0.80168746498819099</v>
      </c>
      <c r="AK15" s="16">
        <v>9.5808400180612506E-3</v>
      </c>
      <c r="AL15" s="15">
        <v>2.4999566936339499</v>
      </c>
      <c r="AM15" s="15">
        <v>0.80001406367085703</v>
      </c>
      <c r="AN15" s="16">
        <v>9.5808400180613096E-3</v>
      </c>
      <c r="AO15" s="15">
        <v>2.4999995746611798</v>
      </c>
      <c r="AP15" s="15">
        <v>0.80000013812374504</v>
      </c>
      <c r="AQ15" s="15">
        <v>9.5173935879244095E-3</v>
      </c>
      <c r="AR15" s="14">
        <v>2.4999999957542598</v>
      </c>
      <c r="AS15" s="15">
        <v>0.80000000137875305</v>
      </c>
      <c r="AT15" s="16">
        <v>9.5173883759159198E-3</v>
      </c>
      <c r="AU15" s="15">
        <v>2.49999999995755</v>
      </c>
      <c r="AV15" s="15">
        <v>0.80000000001378602</v>
      </c>
      <c r="AW15" s="15">
        <v>9.5173883248328896E-3</v>
      </c>
      <c r="AX15" s="14">
        <v>2.5</v>
      </c>
      <c r="AY15" s="15">
        <v>0.8</v>
      </c>
      <c r="AZ15" s="16">
        <v>9.5173883243169707E-3</v>
      </c>
    </row>
    <row r="16" spans="1:52" hidden="1" x14ac:dyDescent="0.25">
      <c r="A16" s="1">
        <v>0.52</v>
      </c>
      <c r="B16" s="14">
        <v>2.0781101999999998</v>
      </c>
      <c r="C16" s="15">
        <v>0.99999979999999999</v>
      </c>
      <c r="D16" s="16">
        <v>3.7639288249662499E-2</v>
      </c>
      <c r="E16" s="15">
        <v>2.07811020004219</v>
      </c>
      <c r="F16" s="15">
        <v>0.99999979997105404</v>
      </c>
      <c r="G16" s="15">
        <v>3.7639284701426502E-2</v>
      </c>
      <c r="H16" s="14">
        <v>2.0781102042197399</v>
      </c>
      <c r="I16" s="15">
        <v>0.99999979710492903</v>
      </c>
      <c r="J16" s="16">
        <v>3.7638934641247603E-2</v>
      </c>
      <c r="K16" s="15">
        <v>2.0781106227344299</v>
      </c>
      <c r="L16" s="15">
        <v>0.99999950997140097</v>
      </c>
      <c r="M16" s="15">
        <v>3.7611581448813297E-2</v>
      </c>
      <c r="N16" s="14">
        <v>2.0781532411956798</v>
      </c>
      <c r="O16" s="15">
        <v>0.99997027173587405</v>
      </c>
      <c r="P16" s="16">
        <v>3.7094887531375201E-2</v>
      </c>
      <c r="Q16" s="14">
        <v>2.0854794541484698</v>
      </c>
      <c r="R16" s="15">
        <v>0.99498310920597899</v>
      </c>
      <c r="S16" s="16">
        <v>3.1746273925816901E-2</v>
      </c>
      <c r="T16" s="14">
        <v>2.1029272470588198</v>
      </c>
      <c r="U16" s="15">
        <v>0.98340983370245105</v>
      </c>
      <c r="V16" s="16">
        <v>2.5963932065791898E-2</v>
      </c>
      <c r="W16" s="14">
        <v>2.2079224461538498</v>
      </c>
      <c r="X16" s="15">
        <v>0.92171203716863404</v>
      </c>
      <c r="Y16" s="16">
        <v>1.6535892453551301E-2</v>
      </c>
      <c r="Z16" s="14">
        <v>2.2890551000000001</v>
      </c>
      <c r="AA16" s="15">
        <v>0.88172437945433901</v>
      </c>
      <c r="AB16" s="16">
        <v>1.34928625488534E-2</v>
      </c>
      <c r="AC16" s="14">
        <v>2.37018775384615</v>
      </c>
      <c r="AD16" s="15">
        <v>0.84698904103495798</v>
      </c>
      <c r="AE16" s="16">
        <v>1.1542183319296E-2</v>
      </c>
      <c r="AF16" s="14">
        <v>2.47518295294118</v>
      </c>
      <c r="AG16" s="15">
        <v>0.80827952078675303</v>
      </c>
      <c r="AH16" s="16">
        <v>9.8345739818241993E-3</v>
      </c>
      <c r="AI16" s="14">
        <v>2.4948550024390301</v>
      </c>
      <c r="AJ16" s="15">
        <v>0.80169165834928002</v>
      </c>
      <c r="AK16" s="16">
        <v>9.5809963524490002E-3</v>
      </c>
      <c r="AL16" s="15">
        <v>2.49995695880432</v>
      </c>
      <c r="AM16" s="15">
        <v>0.80001409891480801</v>
      </c>
      <c r="AN16" s="16">
        <v>9.5809963524490609E-3</v>
      </c>
      <c r="AO16" s="15">
        <v>2.4999995772655801</v>
      </c>
      <c r="AP16" s="15">
        <v>0.80000013846991103</v>
      </c>
      <c r="AQ16" s="15">
        <v>9.5173936009410997E-3</v>
      </c>
      <c r="AR16" s="14">
        <v>2.4999999957802599</v>
      </c>
      <c r="AS16" s="15">
        <v>0.80000000138220895</v>
      </c>
      <c r="AT16" s="16">
        <v>9.5173883760435399E-3</v>
      </c>
      <c r="AU16" s="15">
        <v>2.4999999999578102</v>
      </c>
      <c r="AV16" s="15">
        <v>0.80000000001381999</v>
      </c>
      <c r="AW16" s="15">
        <v>9.5173883248341803E-3</v>
      </c>
      <c r="AX16" s="14">
        <v>2.5</v>
      </c>
      <c r="AY16" s="15">
        <v>0.8</v>
      </c>
      <c r="AZ16" s="16">
        <v>9.5173883243169707E-3</v>
      </c>
    </row>
    <row r="17" spans="1:52" hidden="1" x14ac:dyDescent="0.25">
      <c r="A17" s="1">
        <v>0.53</v>
      </c>
      <c r="B17" s="14">
        <v>2.0835105999999999</v>
      </c>
      <c r="C17" s="15">
        <v>0.99999959999999999</v>
      </c>
      <c r="D17" s="16">
        <v>3.7663462292091401E-2</v>
      </c>
      <c r="E17" s="15">
        <v>2.0835106000416501</v>
      </c>
      <c r="F17" s="15">
        <v>0.99999959997120402</v>
      </c>
      <c r="G17" s="15">
        <v>3.7663459797648097E-2</v>
      </c>
      <c r="H17" s="14">
        <v>2.0835106041657299</v>
      </c>
      <c r="I17" s="15">
        <v>0.99999959711992004</v>
      </c>
      <c r="J17" s="16">
        <v>3.7663213245993102E-2</v>
      </c>
      <c r="K17" s="15">
        <v>2.0835110173232101</v>
      </c>
      <c r="L17" s="15">
        <v>0.99999931147323096</v>
      </c>
      <c r="M17" s="15">
        <v>3.7641847579291399E-2</v>
      </c>
      <c r="N17" s="14">
        <v>2.0835530902468902</v>
      </c>
      <c r="O17" s="15">
        <v>0.99997022461725305</v>
      </c>
      <c r="P17" s="16">
        <v>3.7138894312070701E-2</v>
      </c>
      <c r="Q17" s="14">
        <v>2.0907855240174702</v>
      </c>
      <c r="R17" s="15">
        <v>0.99500823853945597</v>
      </c>
      <c r="S17" s="16">
        <v>3.1803790659942502E-2</v>
      </c>
      <c r="T17" s="14">
        <v>2.1080099764705902</v>
      </c>
      <c r="U17" s="15">
        <v>0.98348844946889302</v>
      </c>
      <c r="V17" s="16">
        <v>2.6028438718355602E-2</v>
      </c>
      <c r="W17" s="14">
        <v>2.2116611846153802</v>
      </c>
      <c r="X17" s="15">
        <v>0.921959073896087</v>
      </c>
      <c r="Y17" s="16">
        <v>1.6588014154962701E-2</v>
      </c>
      <c r="Z17" s="14">
        <v>2.2917553000000002</v>
      </c>
      <c r="AA17" s="15">
        <v>0.881975281049587</v>
      </c>
      <c r="AB17" s="16">
        <v>1.3529659389119901E-2</v>
      </c>
      <c r="AC17" s="14">
        <v>2.3718494153846099</v>
      </c>
      <c r="AD17" s="15">
        <v>0.84717585095300996</v>
      </c>
      <c r="AE17" s="16">
        <v>1.15640587637792E-2</v>
      </c>
      <c r="AF17" s="14">
        <v>2.4755006235294101</v>
      </c>
      <c r="AG17" s="15">
        <v>0.80832080784184301</v>
      </c>
      <c r="AH17" s="16">
        <v>9.8385629358453304E-3</v>
      </c>
      <c r="AI17" s="14">
        <v>2.4949208609756099</v>
      </c>
      <c r="AJ17" s="15">
        <v>0.80170038547435196</v>
      </c>
      <c r="AK17" s="16">
        <v>9.5818161962921908E-3</v>
      </c>
      <c r="AL17" s="15">
        <v>2.4999575097531102</v>
      </c>
      <c r="AM17" s="15">
        <v>0.80001417226855398</v>
      </c>
      <c r="AN17" s="16">
        <v>9.5818161962922498E-3</v>
      </c>
      <c r="AO17" s="15">
        <v>2.4999995826767898</v>
      </c>
      <c r="AP17" s="15">
        <v>0.80000013919039203</v>
      </c>
      <c r="AQ17" s="15">
        <v>9.5173936693792194E-3</v>
      </c>
      <c r="AR17" s="14">
        <v>2.49999999583427</v>
      </c>
      <c r="AS17" s="15">
        <v>0.80000000138939997</v>
      </c>
      <c r="AT17" s="16">
        <v>9.51738837671442E-3</v>
      </c>
      <c r="AU17" s="15">
        <v>2.4999999999583502</v>
      </c>
      <c r="AV17" s="15">
        <v>0.80000000001389204</v>
      </c>
      <c r="AW17" s="15">
        <v>9.5173883248408902E-3</v>
      </c>
      <c r="AX17" s="14">
        <v>2.5</v>
      </c>
      <c r="AY17" s="15">
        <v>0.8</v>
      </c>
      <c r="AZ17" s="16">
        <v>9.5173883243169707E-3</v>
      </c>
    </row>
    <row r="18" spans="1:52" hidden="1" x14ac:dyDescent="0.25">
      <c r="A18" s="1">
        <v>0.54</v>
      </c>
      <c r="B18" s="14">
        <v>2.0800046999999999</v>
      </c>
      <c r="C18" s="15">
        <v>0.99999950000000004</v>
      </c>
      <c r="D18" s="16">
        <v>3.7632467372954503E-2</v>
      </c>
      <c r="E18" s="15">
        <v>2.0800047000420001</v>
      </c>
      <c r="F18" s="15">
        <v>0.99999949997110704</v>
      </c>
      <c r="G18" s="15">
        <v>3.7632465134816898E-2</v>
      </c>
      <c r="H18" s="14">
        <v>2.0800047042007899</v>
      </c>
      <c r="I18" s="15">
        <v>0.99999949711020397</v>
      </c>
      <c r="J18" s="16">
        <v>3.7632243842412698E-2</v>
      </c>
      <c r="K18" s="15">
        <v>2.0800051208361299</v>
      </c>
      <c r="L18" s="15">
        <v>0.99999921049991902</v>
      </c>
      <c r="M18" s="15">
        <v>3.76125973538146E-2</v>
      </c>
      <c r="N18" s="14">
        <v>2.0800475479187899</v>
      </c>
      <c r="O18" s="15">
        <v>0.999970025537255</v>
      </c>
      <c r="P18" s="16">
        <v>3.7114116151521902E-2</v>
      </c>
      <c r="Q18" s="14">
        <v>2.08734086244541</v>
      </c>
      <c r="R18" s="15">
        <v>0.99499172239718103</v>
      </c>
      <c r="S18" s="16">
        <v>3.1772255883878997E-2</v>
      </c>
      <c r="T18" s="14">
        <v>2.10471030588235</v>
      </c>
      <c r="U18" s="15">
        <v>0.98343726408598597</v>
      </c>
      <c r="V18" s="16">
        <v>2.59921537340266E-2</v>
      </c>
      <c r="W18" s="14">
        <v>2.2092340230769199</v>
      </c>
      <c r="X18" s="15">
        <v>0.92179866451133796</v>
      </c>
      <c r="Y18" s="16">
        <v>1.6558167974316199E-2</v>
      </c>
      <c r="Z18" s="14">
        <v>2.29000235</v>
      </c>
      <c r="AA18" s="15">
        <v>0.88181235085641096</v>
      </c>
      <c r="AB18" s="16">
        <v>1.35085904032791E-2</v>
      </c>
      <c r="AC18" s="14">
        <v>2.3707706769230699</v>
      </c>
      <c r="AD18" s="15">
        <v>0.84705451806163901</v>
      </c>
      <c r="AE18" s="16">
        <v>1.15515617111735E-2</v>
      </c>
      <c r="AF18" s="14">
        <v>2.47529439411765</v>
      </c>
      <c r="AG18" s="15">
        <v>0.808293984888106</v>
      </c>
      <c r="AH18" s="16">
        <v>9.8362936261084406E-3</v>
      </c>
      <c r="AI18" s="14">
        <v>2.49487810609756</v>
      </c>
      <c r="AJ18" s="15">
        <v>0.80169471545112303</v>
      </c>
      <c r="AK18" s="16">
        <v>9.58135019282246E-3</v>
      </c>
      <c r="AL18" s="15">
        <v>2.4999571520812101</v>
      </c>
      <c r="AM18" s="15">
        <v>0.80001412460995003</v>
      </c>
      <c r="AN18" s="16">
        <v>9.5813501928225398E-3</v>
      </c>
      <c r="AO18" s="15">
        <v>2.4999995791638701</v>
      </c>
      <c r="AP18" s="15">
        <v>0.80000013872228903</v>
      </c>
      <c r="AQ18" s="15">
        <v>9.5173936304875795E-3</v>
      </c>
      <c r="AR18" s="14">
        <v>2.4999999957992101</v>
      </c>
      <c r="AS18" s="15">
        <v>0.80000000138472804</v>
      </c>
      <c r="AT18" s="16">
        <v>9.5173883763331694E-3</v>
      </c>
      <c r="AU18" s="15">
        <v>2.4999999999579998</v>
      </c>
      <c r="AV18" s="15">
        <v>0.80000000001384497</v>
      </c>
      <c r="AW18" s="15">
        <v>9.5173883248370703E-3</v>
      </c>
      <c r="AX18" s="14">
        <v>2.5</v>
      </c>
      <c r="AY18" s="15">
        <v>0.8</v>
      </c>
      <c r="AZ18" s="16">
        <v>9.5173883243169707E-3</v>
      </c>
    </row>
    <row r="19" spans="1:52" hidden="1" x14ac:dyDescent="0.25">
      <c r="A19" s="1">
        <v>0.55000000000000004</v>
      </c>
      <c r="B19" s="14">
        <v>2.0854764000000001</v>
      </c>
      <c r="C19" s="15">
        <v>0.99999939999999998</v>
      </c>
      <c r="D19" s="16">
        <v>3.7620009089330199E-2</v>
      </c>
      <c r="E19" s="15">
        <v>2.0854764000414501</v>
      </c>
      <c r="F19" s="15">
        <v>0.99999939997125797</v>
      </c>
      <c r="G19" s="15">
        <v>3.7620007057358698E-2</v>
      </c>
      <c r="H19" s="14">
        <v>2.0854764041460601</v>
      </c>
      <c r="I19" s="15">
        <v>0.99999939712535002</v>
      </c>
      <c r="J19" s="16">
        <v>3.7619806098282201E-2</v>
      </c>
      <c r="K19" s="15">
        <v>2.0854768153534802</v>
      </c>
      <c r="L19" s="15">
        <v>0.99999911201720104</v>
      </c>
      <c r="M19" s="15">
        <v>3.7601643006859697E-2</v>
      </c>
      <c r="N19" s="14">
        <v>2.0855186896959799</v>
      </c>
      <c r="O19" s="15">
        <v>0.99997007999167298</v>
      </c>
      <c r="P19" s="16">
        <v>3.7109588009199397E-2</v>
      </c>
      <c r="Q19" s="14">
        <v>2.0927169868995601</v>
      </c>
      <c r="R19" s="15">
        <v>0.99501721464618198</v>
      </c>
      <c r="S19" s="16">
        <v>3.1781171525771902E-2</v>
      </c>
      <c r="T19" s="14">
        <v>2.1098601411764699</v>
      </c>
      <c r="U19" s="15">
        <v>0.98351681448598705</v>
      </c>
      <c r="V19" s="16">
        <v>2.6010794488859599E-2</v>
      </c>
      <c r="W19" s="14">
        <v>2.2130221230769198</v>
      </c>
      <c r="X19" s="15">
        <v>0.922048691406961</v>
      </c>
      <c r="Y19" s="16">
        <v>1.6577825129600699E-2</v>
      </c>
      <c r="Z19" s="14">
        <v>2.2927382000000001</v>
      </c>
      <c r="AA19" s="15">
        <v>0.88206645632242597</v>
      </c>
      <c r="AB19" s="16">
        <v>1.3522448793805901E-2</v>
      </c>
      <c r="AC19" s="14">
        <v>2.3724542769230701</v>
      </c>
      <c r="AD19" s="15">
        <v>0.84724382839610302</v>
      </c>
      <c r="AE19" s="16">
        <v>1.1559558777117699E-2</v>
      </c>
      <c r="AF19" s="14">
        <v>2.4756162588235302</v>
      </c>
      <c r="AG19" s="15">
        <v>0.80833585360478699</v>
      </c>
      <c r="AH19" s="16">
        <v>9.8376711658800797E-3</v>
      </c>
      <c r="AI19" s="14">
        <v>2.4949448341463398</v>
      </c>
      <c r="AJ19" s="15">
        <v>0.80170356658086495</v>
      </c>
      <c r="AK19" s="16">
        <v>9.5816298891910501E-3</v>
      </c>
      <c r="AL19" s="15">
        <v>2.4999577103040198</v>
      </c>
      <c r="AM19" s="15">
        <v>0.80001419900824799</v>
      </c>
      <c r="AN19" s="16">
        <v>9.5816298891911195E-3</v>
      </c>
      <c r="AO19" s="15">
        <v>2.4999995846465302</v>
      </c>
      <c r="AP19" s="15">
        <v>0.80000013945302895</v>
      </c>
      <c r="AQ19" s="15">
        <v>9.5173936537600295E-3</v>
      </c>
      <c r="AR19" s="14">
        <v>2.4999999958539401</v>
      </c>
      <c r="AS19" s="15">
        <v>0.80000000139202199</v>
      </c>
      <c r="AT19" s="16">
        <v>9.5173883765613098E-3</v>
      </c>
      <c r="AU19" s="15">
        <v>2.4999999999585398</v>
      </c>
      <c r="AV19" s="15">
        <v>0.80000000001391902</v>
      </c>
      <c r="AW19" s="15">
        <v>9.5173883248393498E-3</v>
      </c>
      <c r="AX19" s="14">
        <v>2.5</v>
      </c>
      <c r="AY19" s="15">
        <v>0.8</v>
      </c>
      <c r="AZ19" s="16">
        <v>9.5173883243169707E-3</v>
      </c>
    </row>
    <row r="20" spans="1:52" hidden="1" x14ac:dyDescent="0.25">
      <c r="A20" s="1">
        <v>0.56000000000000005</v>
      </c>
      <c r="B20" s="14">
        <v>2.0944213999999999</v>
      </c>
      <c r="C20" s="15">
        <v>0.99999930000000004</v>
      </c>
      <c r="D20" s="16">
        <v>3.7609593659553103E-2</v>
      </c>
      <c r="E20" s="15">
        <v>2.0944214000405599</v>
      </c>
      <c r="F20" s="15">
        <v>0.99999929997150405</v>
      </c>
      <c r="G20" s="15">
        <v>3.7609591794798898E-2</v>
      </c>
      <c r="H20" s="14">
        <v>2.0944214040565998</v>
      </c>
      <c r="I20" s="15">
        <v>0.99999929714985303</v>
      </c>
      <c r="J20" s="16">
        <v>3.7609407331990002E-2</v>
      </c>
      <c r="K20" s="15">
        <v>2.09442180639057</v>
      </c>
      <c r="L20" s="15">
        <v>0.99999901447196005</v>
      </c>
      <c r="M20" s="15">
        <v>3.7592506747390703E-2</v>
      </c>
      <c r="N20" s="14">
        <v>2.09446277712712</v>
      </c>
      <c r="O20" s="15">
        <v>0.99997022987892104</v>
      </c>
      <c r="P20" s="16">
        <v>3.7107450085845803E-2</v>
      </c>
      <c r="Q20" s="14">
        <v>2.1015057423580799</v>
      </c>
      <c r="R20" s="15">
        <v>0.99505853369668196</v>
      </c>
      <c r="S20" s="16">
        <v>3.1800249355970103E-2</v>
      </c>
      <c r="T20" s="14">
        <v>2.1182789647058802</v>
      </c>
      <c r="U20" s="15">
        <v>0.98364572439989695</v>
      </c>
      <c r="V20" s="16">
        <v>2.6045436614778102E-2</v>
      </c>
      <c r="W20" s="14">
        <v>2.2192148153846101</v>
      </c>
      <c r="X20" s="15">
        <v>0.92245543635421201</v>
      </c>
      <c r="Y20" s="16">
        <v>1.66129809681155E-2</v>
      </c>
      <c r="Z20" s="14">
        <v>2.2972106999999999</v>
      </c>
      <c r="AA20" s="15">
        <v>0.88248096637927098</v>
      </c>
      <c r="AB20" s="16">
        <v>1.35472818639396E-2</v>
      </c>
      <c r="AC20" s="14">
        <v>2.37520658461538</v>
      </c>
      <c r="AD20" s="15">
        <v>0.84755338102913103</v>
      </c>
      <c r="AE20" s="16">
        <v>1.1573967861921299E-2</v>
      </c>
      <c r="AF20" s="14">
        <v>2.4761424352941201</v>
      </c>
      <c r="AG20" s="15">
        <v>0.80840449943885395</v>
      </c>
      <c r="AH20" s="16">
        <v>9.8401769212524103E-3</v>
      </c>
      <c r="AI20" s="14">
        <v>2.4950539195122001</v>
      </c>
      <c r="AJ20" s="15">
        <v>0.80171808508793696</v>
      </c>
      <c r="AK20" s="16">
        <v>9.5821396771873305E-3</v>
      </c>
      <c r="AL20" s="15">
        <v>2.4999586228728798</v>
      </c>
      <c r="AM20" s="15">
        <v>0.80001432105799497</v>
      </c>
      <c r="AN20" s="16">
        <v>9.5821396771873808E-3</v>
      </c>
      <c r="AO20" s="15">
        <v>2.4999995936094299</v>
      </c>
      <c r="AP20" s="15">
        <v>0.80000014065180403</v>
      </c>
      <c r="AQ20" s="15">
        <v>9.5173936962001503E-3</v>
      </c>
      <c r="AR20" s="14">
        <v>2.4999999959434001</v>
      </c>
      <c r="AS20" s="15">
        <v>0.80000000140398797</v>
      </c>
      <c r="AT20" s="16">
        <v>9.5173883769773503E-3</v>
      </c>
      <c r="AU20" s="15">
        <v>2.49999999995944</v>
      </c>
      <c r="AV20" s="15">
        <v>0.80000000001403804</v>
      </c>
      <c r="AW20" s="15">
        <v>9.5173883248435096E-3</v>
      </c>
      <c r="AX20" s="14">
        <v>2.5</v>
      </c>
      <c r="AY20" s="15">
        <v>0.8</v>
      </c>
      <c r="AZ20" s="16">
        <v>9.5173883243169707E-3</v>
      </c>
    </row>
    <row r="21" spans="1:52" hidden="1" x14ac:dyDescent="0.25">
      <c r="A21" s="1">
        <v>0.56999999999999995</v>
      </c>
      <c r="B21" s="14">
        <v>2.0766106</v>
      </c>
      <c r="C21" s="15">
        <v>0.99999919999999998</v>
      </c>
      <c r="D21" s="16">
        <v>3.7599345304625498E-2</v>
      </c>
      <c r="E21" s="15">
        <v>2.0766106000423399</v>
      </c>
      <c r="F21" s="15">
        <v>0.99999919997101305</v>
      </c>
      <c r="G21" s="15">
        <v>3.7599343530575299E-2</v>
      </c>
      <c r="H21" s="14">
        <v>2.0766106042347401</v>
      </c>
      <c r="I21" s="15">
        <v>0.99999919710075402</v>
      </c>
      <c r="J21" s="16">
        <v>3.7599168021693802E-2</v>
      </c>
      <c r="K21" s="15">
        <v>2.0766110242370299</v>
      </c>
      <c r="L21" s="15">
        <v>0.999998909553241</v>
      </c>
      <c r="M21" s="15">
        <v>3.7582946619388803E-2</v>
      </c>
      <c r="N21" s="14">
        <v>2.07665379418486</v>
      </c>
      <c r="O21" s="15">
        <v>0.99996962916851795</v>
      </c>
      <c r="P21" s="16">
        <v>3.7097617746157101E-2</v>
      </c>
      <c r="Q21" s="14">
        <v>2.0840060480349298</v>
      </c>
      <c r="R21" s="15">
        <v>0.99497545823601996</v>
      </c>
      <c r="S21" s="16">
        <v>3.1750893634022302E-2</v>
      </c>
      <c r="T21" s="14">
        <v>2.1015158588235301</v>
      </c>
      <c r="U21" s="15">
        <v>0.98338730526060403</v>
      </c>
      <c r="V21" s="16">
        <v>2.5965775395002E-2</v>
      </c>
      <c r="W21" s="14">
        <v>2.2068842615384598</v>
      </c>
      <c r="X21" s="15">
        <v>0.92164287683068302</v>
      </c>
      <c r="Y21" s="16">
        <v>1.6535534556284402E-2</v>
      </c>
      <c r="Z21" s="14">
        <v>2.2883053000000002</v>
      </c>
      <c r="AA21" s="15">
        <v>0.88165436704793199</v>
      </c>
      <c r="AB21" s="16">
        <v>1.3492634389195001E-2</v>
      </c>
      <c r="AC21" s="14">
        <v>2.3697263384615401</v>
      </c>
      <c r="AD21" s="15">
        <v>0.84693701826617296</v>
      </c>
      <c r="AE21" s="16">
        <v>1.15421569872305E-2</v>
      </c>
      <c r="AF21" s="14">
        <v>2.4750947411764699</v>
      </c>
      <c r="AG21" s="15">
        <v>0.80826804481523196</v>
      </c>
      <c r="AH21" s="16">
        <v>9.8346046231171103E-3</v>
      </c>
      <c r="AI21" s="14">
        <v>2.4948367146341499</v>
      </c>
      <c r="AJ21" s="15">
        <v>0.80168923331665598</v>
      </c>
      <c r="AK21" s="16">
        <v>9.5810041431243099E-3</v>
      </c>
      <c r="AL21" s="15">
        <v>2.49995680581514</v>
      </c>
      <c r="AM21" s="15">
        <v>0.80001407853330797</v>
      </c>
      <c r="AN21" s="16">
        <v>9.5810041431243793E-3</v>
      </c>
      <c r="AO21" s="15">
        <v>2.4999995757629798</v>
      </c>
      <c r="AP21" s="15">
        <v>0.80000013826972405</v>
      </c>
      <c r="AQ21" s="15">
        <v>9.5173936016244107E-3</v>
      </c>
      <c r="AR21" s="14">
        <v>2.4999999957652599</v>
      </c>
      <c r="AS21" s="15">
        <v>0.80000000138020999</v>
      </c>
      <c r="AT21" s="16">
        <v>9.5173883760502308E-3</v>
      </c>
      <c r="AU21" s="15">
        <v>2.4999999999576601</v>
      </c>
      <c r="AV21" s="15">
        <v>0.80000000001380001</v>
      </c>
      <c r="AW21" s="15">
        <v>9.5173883248342393E-3</v>
      </c>
      <c r="AX21" s="14">
        <v>2.5</v>
      </c>
      <c r="AY21" s="15">
        <v>0.8</v>
      </c>
      <c r="AZ21" s="16">
        <v>9.5173883243169707E-3</v>
      </c>
    </row>
    <row r="22" spans="1:52" hidden="1" x14ac:dyDescent="0.25">
      <c r="A22" s="1">
        <v>0.57999999999999996</v>
      </c>
      <c r="B22" s="14">
        <v>2.0490065</v>
      </c>
      <c r="C22" s="15">
        <v>0.99999890000000002</v>
      </c>
      <c r="D22" s="16">
        <v>3.7631068909319901E-2</v>
      </c>
      <c r="E22" s="15">
        <v>2.0490065000450999</v>
      </c>
      <c r="F22" s="15">
        <v>0.99999889997022695</v>
      </c>
      <c r="G22" s="15">
        <v>3.76310673561258E-2</v>
      </c>
      <c r="H22" s="14">
        <v>2.0490065045108299</v>
      </c>
      <c r="I22" s="15">
        <v>0.99999889702211697</v>
      </c>
      <c r="J22" s="16">
        <v>3.7630913661839099E-2</v>
      </c>
      <c r="K22" s="15">
        <v>2.04900695189639</v>
      </c>
      <c r="L22" s="15">
        <v>0.99999860167522103</v>
      </c>
      <c r="M22" s="15">
        <v>3.7616441310739497E-2</v>
      </c>
      <c r="N22" s="14">
        <v>2.0490525103550299</v>
      </c>
      <c r="O22" s="15">
        <v>0.99996852721583795</v>
      </c>
      <c r="P22" s="16">
        <v>3.7135545380686502E-2</v>
      </c>
      <c r="Q22" s="14">
        <v>2.05688411572052</v>
      </c>
      <c r="R22" s="15">
        <v>0.99484240848231298</v>
      </c>
      <c r="S22" s="16">
        <v>3.1726809131752902E-2</v>
      </c>
      <c r="T22" s="14">
        <v>2.0755355294117601</v>
      </c>
      <c r="U22" s="15">
        <v>0.98297478271664496</v>
      </c>
      <c r="V22" s="16">
        <v>2.5891288401392001E-2</v>
      </c>
      <c r="W22" s="14">
        <v>2.18777373076923</v>
      </c>
      <c r="X22" s="15">
        <v>0.92036355858361996</v>
      </c>
      <c r="Y22" s="16">
        <v>1.6450820000257001E-2</v>
      </c>
      <c r="Z22" s="14">
        <v>2.27450325</v>
      </c>
      <c r="AA22" s="15">
        <v>0.88036433215665599</v>
      </c>
      <c r="AB22" s="16">
        <v>1.34332420500364E-2</v>
      </c>
      <c r="AC22" s="14">
        <v>2.36123276923077</v>
      </c>
      <c r="AD22" s="15">
        <v>0.84598237974695101</v>
      </c>
      <c r="AE22" s="16">
        <v>1.1508292623874599E-2</v>
      </c>
      <c r="AF22" s="14">
        <v>2.4734709705882398</v>
      </c>
      <c r="AG22" s="15">
        <v>0.808058479654444</v>
      </c>
      <c r="AH22" s="16">
        <v>9.8288853147518798E-3</v>
      </c>
      <c r="AI22" s="14">
        <v>2.4945000792682999</v>
      </c>
      <c r="AJ22" s="15">
        <v>0.801644986767859</v>
      </c>
      <c r="AK22" s="16">
        <v>9.5798476355408897E-3</v>
      </c>
      <c r="AL22" s="15">
        <v>2.4999539896449701</v>
      </c>
      <c r="AM22" s="15">
        <v>0.80001370673788297</v>
      </c>
      <c r="AN22" s="16">
        <v>9.5798476355409608E-3</v>
      </c>
      <c r="AO22" s="15">
        <v>2.4999995481036099</v>
      </c>
      <c r="AP22" s="15">
        <v>0.80000013461795605</v>
      </c>
      <c r="AQ22" s="15">
        <v>9.5173935055006698E-3</v>
      </c>
      <c r="AR22" s="14">
        <v>2.4999999954891599</v>
      </c>
      <c r="AS22" s="15">
        <v>0.80000000134375804</v>
      </c>
      <c r="AT22" s="16">
        <v>9.5173883751079307E-3</v>
      </c>
      <c r="AU22" s="15">
        <v>2.4999999999549001</v>
      </c>
      <c r="AV22" s="15">
        <v>0.80000000001343596</v>
      </c>
      <c r="AW22" s="15">
        <v>9.5173883248248301E-3</v>
      </c>
      <c r="AX22" s="14">
        <v>2.5</v>
      </c>
      <c r="AY22" s="15">
        <v>0.8</v>
      </c>
      <c r="AZ22" s="16">
        <v>9.5173883243169707E-3</v>
      </c>
    </row>
    <row r="23" spans="1:52" hidden="1" x14ac:dyDescent="0.25">
      <c r="A23" s="1">
        <v>0.59</v>
      </c>
      <c r="B23" s="14">
        <v>2.0770197000000001</v>
      </c>
      <c r="C23" s="15">
        <v>0.99999899999999997</v>
      </c>
      <c r="D23" s="16">
        <v>3.7606796116301099E-2</v>
      </c>
      <c r="E23" s="15">
        <v>2.0770197000423001</v>
      </c>
      <c r="F23" s="15">
        <v>0.99999899997102504</v>
      </c>
      <c r="G23" s="15">
        <v>3.7606794530663297E-2</v>
      </c>
      <c r="H23" s="14">
        <v>2.0770197042306502</v>
      </c>
      <c r="I23" s="15">
        <v>0.99999899710189999</v>
      </c>
      <c r="J23" s="16">
        <v>3.7606637636897498E-2</v>
      </c>
      <c r="K23" s="15">
        <v>2.07702012382711</v>
      </c>
      <c r="L23" s="15">
        <v>0.99999870966793503</v>
      </c>
      <c r="M23" s="15">
        <v>3.7591922430270597E-2</v>
      </c>
      <c r="N23" s="14">
        <v>2.07706285244848</v>
      </c>
      <c r="O23" s="15">
        <v>0.99996944084404205</v>
      </c>
      <c r="P23" s="16">
        <v>3.7114782442412599E-2</v>
      </c>
      <c r="Q23" s="14">
        <v>2.0844080021834102</v>
      </c>
      <c r="R23" s="15">
        <v>0.99497719237846804</v>
      </c>
      <c r="S23" s="16">
        <v>3.1770527541197503E-2</v>
      </c>
      <c r="T23" s="14">
        <v>2.1019008941176498</v>
      </c>
      <c r="U23" s="15">
        <v>0.98339312185587702</v>
      </c>
      <c r="V23" s="16">
        <v>2.5985184563856401E-2</v>
      </c>
      <c r="W23" s="14">
        <v>2.2071674846153799</v>
      </c>
      <c r="X23" s="15">
        <v>0.92166152998003903</v>
      </c>
      <c r="Y23" s="16">
        <v>1.6549798580581199E-2</v>
      </c>
      <c r="Z23" s="14">
        <v>2.2885098500000001</v>
      </c>
      <c r="AA23" s="15">
        <v>0.88167332146560595</v>
      </c>
      <c r="AB23" s="16">
        <v>1.35027073381407E-2</v>
      </c>
      <c r="AC23" s="14">
        <v>2.36985221538461</v>
      </c>
      <c r="AD23" s="15">
        <v>0.84695112475985501</v>
      </c>
      <c r="AE23" s="16">
        <v>1.1548217896449E-2</v>
      </c>
      <c r="AF23" s="14">
        <v>2.4751188058823499</v>
      </c>
      <c r="AG23" s="15">
        <v>0.80827115979845099</v>
      </c>
      <c r="AH23" s="16">
        <v>9.8357341951247103E-3</v>
      </c>
      <c r="AI23" s="14">
        <v>2.49484170365854</v>
      </c>
      <c r="AJ23" s="15">
        <v>0.80168989163849702</v>
      </c>
      <c r="AK23" s="16">
        <v>9.5812373371370399E-3</v>
      </c>
      <c r="AL23" s="15">
        <v>2.4999568475515201</v>
      </c>
      <c r="AM23" s="15">
        <v>0.80001408406642704</v>
      </c>
      <c r="AN23" s="16">
        <v>9.5812373371371006E-3</v>
      </c>
      <c r="AO23" s="15">
        <v>2.4999995761728999</v>
      </c>
      <c r="AP23" s="15">
        <v>0.80000013832407002</v>
      </c>
      <c r="AQ23" s="15">
        <v>9.5173936211136196E-3</v>
      </c>
      <c r="AR23" s="14">
        <v>2.4999999957693499</v>
      </c>
      <c r="AS23" s="15">
        <v>0.800000001380752</v>
      </c>
      <c r="AT23" s="16">
        <v>9.5173883762412603E-3</v>
      </c>
      <c r="AU23" s="15">
        <v>2.4999999999577001</v>
      </c>
      <c r="AV23" s="15">
        <v>0.800000000013806</v>
      </c>
      <c r="AW23" s="15">
        <v>9.5173883248361492E-3</v>
      </c>
      <c r="AX23" s="14">
        <v>2.5</v>
      </c>
      <c r="AY23" s="15">
        <v>0.8</v>
      </c>
      <c r="AZ23" s="16">
        <v>9.5173883243169707E-3</v>
      </c>
    </row>
    <row r="24" spans="1:52" hidden="1" x14ac:dyDescent="0.25">
      <c r="A24" s="1">
        <v>0.6</v>
      </c>
      <c r="B24" s="14">
        <v>2.1451096999999999</v>
      </c>
      <c r="C24" s="15">
        <v>0.99999859999999996</v>
      </c>
      <c r="D24" s="16">
        <v>3.7545549213803299E-2</v>
      </c>
      <c r="E24" s="15">
        <v>2.1451097000354902</v>
      </c>
      <c r="F24" s="15">
        <v>0.99999859997283502</v>
      </c>
      <c r="G24" s="15">
        <v>3.7545547958190997E-2</v>
      </c>
      <c r="H24" s="14">
        <v>2.1451097035496098</v>
      </c>
      <c r="I24" s="15">
        <v>0.99999859728296703</v>
      </c>
      <c r="J24" s="16">
        <v>3.7545423686591597E-2</v>
      </c>
      <c r="K24" s="15">
        <v>2.14511005560079</v>
      </c>
      <c r="L24" s="15">
        <v>0.99999832780734998</v>
      </c>
      <c r="M24" s="15">
        <v>3.75335283301464E-2</v>
      </c>
      <c r="N24" s="14">
        <v>2.14514590590696</v>
      </c>
      <c r="O24" s="15">
        <v>0.99997088739264395</v>
      </c>
      <c r="P24" s="16">
        <v>3.7087875321828001E-2</v>
      </c>
      <c r="Q24" s="14">
        <v>2.1513086572052398</v>
      </c>
      <c r="R24" s="15">
        <v>0.99528314888963598</v>
      </c>
      <c r="S24" s="16">
        <v>3.1899491436378297E-2</v>
      </c>
      <c r="T24" s="14">
        <v>2.1659856</v>
      </c>
      <c r="U24" s="15">
        <v>0.984349047636777</v>
      </c>
      <c r="V24" s="16">
        <v>2.6232027977913502E-2</v>
      </c>
      <c r="W24" s="14">
        <v>2.2543067153846201</v>
      </c>
      <c r="X24" s="15">
        <v>0.92471318416827597</v>
      </c>
      <c r="Y24" s="16">
        <v>1.6806863322567998E-2</v>
      </c>
      <c r="Z24" s="14">
        <v>2.3225548499999999</v>
      </c>
      <c r="AA24" s="15">
        <v>0.88480791171217499</v>
      </c>
      <c r="AB24" s="16">
        <v>1.36852198461702E-2</v>
      </c>
      <c r="AC24" s="14">
        <v>2.3908029846153802</v>
      </c>
      <c r="AD24" s="15">
        <v>0.84930844934825001</v>
      </c>
      <c r="AE24" s="16">
        <v>1.1654358795916499E-2</v>
      </c>
      <c r="AF24" s="14">
        <v>2.4791240999999999</v>
      </c>
      <c r="AG24" s="15">
        <v>0.80879808340611103</v>
      </c>
      <c r="AH24" s="16">
        <v>9.8541978788991604E-3</v>
      </c>
      <c r="AI24" s="14">
        <v>2.4956720695121999</v>
      </c>
      <c r="AJ24" s="15">
        <v>0.80180148769416204</v>
      </c>
      <c r="AK24" s="16">
        <v>9.5849928950522793E-3</v>
      </c>
      <c r="AL24" s="15">
        <v>2.4999637940930399</v>
      </c>
      <c r="AM24" s="15">
        <v>0.80001502252515999</v>
      </c>
      <c r="AN24" s="16">
        <v>9.58499289505234E-3</v>
      </c>
      <c r="AO24" s="15">
        <v>2.4999996443992099</v>
      </c>
      <c r="AP24" s="15">
        <v>0.80000014754165605</v>
      </c>
      <c r="AQ24" s="15">
        <v>9.5173939337436005E-3</v>
      </c>
      <c r="AR24" s="14">
        <v>2.4999999964503901</v>
      </c>
      <c r="AS24" s="15">
        <v>0.80000000147276296</v>
      </c>
      <c r="AT24" s="16">
        <v>9.5173883793059806E-3</v>
      </c>
      <c r="AU24" s="15">
        <v>2.4999999999645102</v>
      </c>
      <c r="AV24" s="15">
        <v>0.80000000001472604</v>
      </c>
      <c r="AW24" s="15">
        <v>9.5173883248668E-3</v>
      </c>
      <c r="AX24" s="14">
        <v>2.5</v>
      </c>
      <c r="AY24" s="15">
        <v>0.8</v>
      </c>
      <c r="AZ24" s="16">
        <v>9.5173883243169707E-3</v>
      </c>
    </row>
    <row r="25" spans="1:52" hidden="1" x14ac:dyDescent="0.25">
      <c r="A25" s="1">
        <v>0.61</v>
      </c>
      <c r="B25" s="14">
        <v>2.1453316</v>
      </c>
      <c r="C25" s="15">
        <v>0.99999859999999996</v>
      </c>
      <c r="D25" s="16">
        <v>3.7533585220433097E-2</v>
      </c>
      <c r="E25" s="15">
        <v>2.1453316000354699</v>
      </c>
      <c r="F25" s="15">
        <v>0.99999859997284002</v>
      </c>
      <c r="G25" s="15">
        <v>3.75335839649504E-2</v>
      </c>
      <c r="H25" s="14">
        <v>2.1453316035473899</v>
      </c>
      <c r="I25" s="15">
        <v>0.99999859728353002</v>
      </c>
      <c r="J25" s="16">
        <v>3.7533459719263501E-2</v>
      </c>
      <c r="K25" s="15">
        <v>2.1453319553784498</v>
      </c>
      <c r="L25" s="15">
        <v>0.99999832786365594</v>
      </c>
      <c r="M25" s="15">
        <v>3.7521566730454398E-2</v>
      </c>
      <c r="N25" s="14">
        <v>2.1453677832687199</v>
      </c>
      <c r="O25" s="15">
        <v>0.99997089312440002</v>
      </c>
      <c r="P25" s="16">
        <v>3.70759699960303E-2</v>
      </c>
      <c r="Q25" s="14">
        <v>2.1515266812227098</v>
      </c>
      <c r="R25" s="15">
        <v>0.99528410132077305</v>
      </c>
      <c r="S25" s="16">
        <v>3.1888225488702703E-2</v>
      </c>
      <c r="T25" s="14">
        <v>2.1661944470588201</v>
      </c>
      <c r="U25" s="15">
        <v>0.98435203159885198</v>
      </c>
      <c r="V25" s="16">
        <v>2.62217392932644E-2</v>
      </c>
      <c r="W25" s="14">
        <v>2.25446033846154</v>
      </c>
      <c r="X25" s="15">
        <v>0.9247228959853</v>
      </c>
      <c r="Y25" s="16">
        <v>1.6799698200679801E-2</v>
      </c>
      <c r="Z25" s="14">
        <v>2.3226657999999998</v>
      </c>
      <c r="AA25" s="15">
        <v>0.88481801700585605</v>
      </c>
      <c r="AB25" s="16">
        <v>1.36800908725282E-2</v>
      </c>
      <c r="AC25" s="14">
        <v>2.39087126153846</v>
      </c>
      <c r="AD25" s="15">
        <v>0.849316135648709</v>
      </c>
      <c r="AE25" s="16">
        <v>1.1651200641819799E-2</v>
      </c>
      <c r="AF25" s="14">
        <v>2.4791371529411799</v>
      </c>
      <c r="AG25" s="15">
        <v>0.80879982363542902</v>
      </c>
      <c r="AH25" s="16">
        <v>9.8535884703443207E-3</v>
      </c>
      <c r="AI25" s="14">
        <v>2.4956747756097601</v>
      </c>
      <c r="AJ25" s="15">
        <v>0.80180185706372897</v>
      </c>
      <c r="AK25" s="16">
        <v>9.5848662277912503E-3</v>
      </c>
      <c r="AL25" s="15">
        <v>2.4999638167312801</v>
      </c>
      <c r="AM25" s="15">
        <v>0.80001502563308602</v>
      </c>
      <c r="AN25" s="16">
        <v>9.5848662277913093E-3</v>
      </c>
      <c r="AO25" s="15">
        <v>2.49999964462156</v>
      </c>
      <c r="AP25" s="15">
        <v>0.80000014757218196</v>
      </c>
      <c r="AQ25" s="15">
        <v>9.5173939231384206E-3</v>
      </c>
      <c r="AR25" s="14">
        <v>2.4999999964526101</v>
      </c>
      <c r="AS25" s="15">
        <v>0.80000000147306805</v>
      </c>
      <c r="AT25" s="16">
        <v>9.51738837920201E-3</v>
      </c>
      <c r="AU25" s="15">
        <v>2.4999999999645302</v>
      </c>
      <c r="AV25" s="15">
        <v>0.80000000001472904</v>
      </c>
      <c r="AW25" s="15">
        <v>9.5173883248657505E-3</v>
      </c>
      <c r="AX25" s="14">
        <v>2.5</v>
      </c>
      <c r="AY25" s="15">
        <v>0.8</v>
      </c>
      <c r="AZ25" s="16">
        <v>9.5173883243169707E-3</v>
      </c>
    </row>
    <row r="26" spans="1:52" hidden="1" x14ac:dyDescent="0.25">
      <c r="A26" s="1">
        <v>0.62</v>
      </c>
      <c r="B26" s="14">
        <v>2.0678619999999999</v>
      </c>
      <c r="C26" s="15">
        <v>0.99999819999999995</v>
      </c>
      <c r="D26" s="16">
        <v>3.75392982606031E-2</v>
      </c>
      <c r="E26" s="15">
        <v>2.0678620000432102</v>
      </c>
      <c r="F26" s="15">
        <v>0.999998199970768</v>
      </c>
      <c r="G26" s="15">
        <v>3.7539297069613002E-2</v>
      </c>
      <c r="H26" s="14">
        <v>2.0678620043222402</v>
      </c>
      <c r="I26" s="15">
        <v>0.99999819707618498</v>
      </c>
      <c r="J26" s="16">
        <v>3.7539179181684597E-2</v>
      </c>
      <c r="K26" s="15">
        <v>2.0678624330031399</v>
      </c>
      <c r="L26" s="15">
        <v>0.99999790709189595</v>
      </c>
      <c r="M26" s="15">
        <v>3.7527815599696403E-2</v>
      </c>
      <c r="N26" s="14">
        <v>2.067906086717</v>
      </c>
      <c r="O26" s="15">
        <v>0.99996837861233201</v>
      </c>
      <c r="P26" s="16">
        <v>3.7074384981917001E-2</v>
      </c>
      <c r="Q26" s="14">
        <v>2.07541026200873</v>
      </c>
      <c r="R26" s="15">
        <v>0.99493296414653798</v>
      </c>
      <c r="S26" s="16">
        <v>3.1716619626662702E-2</v>
      </c>
      <c r="T26" s="14">
        <v>2.0932818823529402</v>
      </c>
      <c r="U26" s="15">
        <v>0.98325732079807004</v>
      </c>
      <c r="V26" s="16">
        <v>2.5917492964211201E-2</v>
      </c>
      <c r="W26" s="14">
        <v>2.2008275384615401</v>
      </c>
      <c r="X26" s="15">
        <v>0.921239500892296</v>
      </c>
      <c r="Y26" s="16">
        <v>1.6491298197826899E-2</v>
      </c>
      <c r="Z26" s="14">
        <v>2.2839309999999999</v>
      </c>
      <c r="AA26" s="15">
        <v>0.88124630694112505</v>
      </c>
      <c r="AB26" s="16">
        <v>1.34615263626791E-2</v>
      </c>
      <c r="AC26" s="14">
        <v>2.3670344615384602</v>
      </c>
      <c r="AD26" s="15">
        <v>0.84663415601033198</v>
      </c>
      <c r="AE26" s="16">
        <v>1.1524000858579899E-2</v>
      </c>
      <c r="AF26" s="14">
        <v>2.4745801176470601</v>
      </c>
      <c r="AG26" s="15">
        <v>0.80820133603689503</v>
      </c>
      <c r="AH26" s="16">
        <v>9.8313997059163803E-3</v>
      </c>
      <c r="AI26" s="14">
        <v>2.4947300243902499</v>
      </c>
      <c r="AJ26" s="15">
        <v>0.80167514066690004</v>
      </c>
      <c r="AK26" s="16">
        <v>9.5803498542984394E-3</v>
      </c>
      <c r="AL26" s="15">
        <v>2.4999559132829998</v>
      </c>
      <c r="AM26" s="15">
        <v>0.8000139600981</v>
      </c>
      <c r="AN26" s="16">
        <v>9.5803498542985002E-3</v>
      </c>
      <c r="AO26" s="15">
        <v>2.49999956699686</v>
      </c>
      <c r="AP26" s="15">
        <v>0.80000013710645401</v>
      </c>
      <c r="AQ26" s="15">
        <v>9.5173935471036392E-3</v>
      </c>
      <c r="AR26" s="14">
        <v>2.4999999956777601</v>
      </c>
      <c r="AS26" s="15">
        <v>0.80000000136859795</v>
      </c>
      <c r="AT26" s="16">
        <v>9.5173883755157607E-3</v>
      </c>
      <c r="AU26" s="15">
        <v>2.4999999999567799</v>
      </c>
      <c r="AV26" s="15">
        <v>0.80000000001368399</v>
      </c>
      <c r="AW26" s="15">
        <v>9.5173883248288998E-3</v>
      </c>
      <c r="AX26" s="14">
        <v>2.5</v>
      </c>
      <c r="AY26" s="15">
        <v>0.8</v>
      </c>
      <c r="AZ26" s="16">
        <v>9.5173883243169707E-3</v>
      </c>
    </row>
    <row r="27" spans="1:52" hidden="1" x14ac:dyDescent="0.25">
      <c r="A27" s="1">
        <v>0.63</v>
      </c>
      <c r="B27" s="14">
        <v>2.0130701000000002</v>
      </c>
      <c r="C27" s="15">
        <v>0.99999760000000004</v>
      </c>
      <c r="D27" s="16">
        <v>3.7588610836184297E-2</v>
      </c>
      <c r="E27" s="15">
        <v>2.0130701000486901</v>
      </c>
      <c r="F27" s="15">
        <v>0.99999759996915405</v>
      </c>
      <c r="G27" s="15">
        <v>3.7588609748510401E-2</v>
      </c>
      <c r="H27" s="14">
        <v>2.0130701048702702</v>
      </c>
      <c r="I27" s="15">
        <v>0.999997596914866</v>
      </c>
      <c r="J27" s="16">
        <v>3.75885020831477E-2</v>
      </c>
      <c r="K27" s="15">
        <v>2.0130705879047301</v>
      </c>
      <c r="L27" s="15">
        <v>0.99999729093106504</v>
      </c>
      <c r="M27" s="15">
        <v>3.7578044011586001E-2</v>
      </c>
      <c r="N27" s="14">
        <v>2.0131197765864099</v>
      </c>
      <c r="O27" s="15">
        <v>0.999966133511487</v>
      </c>
      <c r="P27" s="16">
        <v>3.7125219357203899E-2</v>
      </c>
      <c r="Q27" s="14">
        <v>2.02157542576419</v>
      </c>
      <c r="R27" s="15">
        <v>0.99466035421184495</v>
      </c>
      <c r="S27" s="16">
        <v>3.1641867653761799E-2</v>
      </c>
      <c r="T27" s="14">
        <v>2.0417130352941202</v>
      </c>
      <c r="U27" s="15">
        <v>0.98241427293119898</v>
      </c>
      <c r="V27" s="16">
        <v>2.5743003952985701E-2</v>
      </c>
      <c r="W27" s="14">
        <v>2.16289468461538</v>
      </c>
      <c r="X27" s="15">
        <v>0.91866081195695404</v>
      </c>
      <c r="Y27" s="16">
        <v>1.6305705540016601E-2</v>
      </c>
      <c r="Z27" s="14">
        <v>2.2565350500000001</v>
      </c>
      <c r="AA27" s="15">
        <v>0.87866870725438295</v>
      </c>
      <c r="AB27" s="16">
        <v>1.3332154252468E-2</v>
      </c>
      <c r="AC27" s="14">
        <v>2.3501754153846099</v>
      </c>
      <c r="AD27" s="15">
        <v>0.84474097166703299</v>
      </c>
      <c r="AE27" s="16">
        <v>1.14501851115994E-2</v>
      </c>
      <c r="AF27" s="14">
        <v>2.47135706470588</v>
      </c>
      <c r="AG27" s="15">
        <v>0.80778915354764502</v>
      </c>
      <c r="AH27" s="16">
        <v>9.8188546308935407E-3</v>
      </c>
      <c r="AI27" s="14">
        <v>2.4940618304878099</v>
      </c>
      <c r="AJ27" s="15">
        <v>0.80158823559963299</v>
      </c>
      <c r="AK27" s="16">
        <v>9.5778087142562203E-3</v>
      </c>
      <c r="AL27" s="15">
        <v>2.4999503234135898</v>
      </c>
      <c r="AM27" s="15">
        <v>0.80001323010966596</v>
      </c>
      <c r="AN27" s="16">
        <v>9.5778087142562793E-3</v>
      </c>
      <c r="AO27" s="15">
        <v>2.49999951209527</v>
      </c>
      <c r="AP27" s="15">
        <v>0.80000012993654201</v>
      </c>
      <c r="AQ27" s="15">
        <v>9.5173933357942508E-3</v>
      </c>
      <c r="AR27" s="14">
        <v>2.49999999512973</v>
      </c>
      <c r="AS27" s="15">
        <v>0.80000000129702797</v>
      </c>
      <c r="AT27" s="16">
        <v>9.5173883734442893E-3</v>
      </c>
      <c r="AU27" s="15">
        <v>2.4999999999512998</v>
      </c>
      <c r="AV27" s="15">
        <v>0.800000000012968</v>
      </c>
      <c r="AW27" s="15">
        <v>9.5173883248081802E-3</v>
      </c>
      <c r="AX27" s="14">
        <v>2.5</v>
      </c>
      <c r="AY27" s="15">
        <v>0.8</v>
      </c>
      <c r="AZ27" s="16">
        <v>9.5173883243169707E-3</v>
      </c>
    </row>
    <row r="28" spans="1:52" hidden="1" x14ac:dyDescent="0.25">
      <c r="A28" s="1">
        <v>0.64</v>
      </c>
      <c r="B28" s="14">
        <v>2.0478844999999999</v>
      </c>
      <c r="C28" s="15">
        <v>0.99999760000000004</v>
      </c>
      <c r="D28" s="16">
        <v>3.7593017989510903E-2</v>
      </c>
      <c r="E28" s="15">
        <v>2.0478845000452099</v>
      </c>
      <c r="F28" s="15">
        <v>0.999997599970193</v>
      </c>
      <c r="G28" s="15">
        <v>3.7593016938502997E-2</v>
      </c>
      <c r="H28" s="14">
        <v>2.0478845045220599</v>
      </c>
      <c r="I28" s="15">
        <v>0.99999759701887303</v>
      </c>
      <c r="J28" s="16">
        <v>3.75929129015991E-2</v>
      </c>
      <c r="K28" s="15">
        <v>2.04788495302064</v>
      </c>
      <c r="L28" s="15">
        <v>0.99999730135017895</v>
      </c>
      <c r="M28" s="15">
        <v>3.7582797194599699E-2</v>
      </c>
      <c r="N28" s="14">
        <v>2.0479306248214701</v>
      </c>
      <c r="O28" s="15">
        <v>0.99996719412798996</v>
      </c>
      <c r="P28" s="16">
        <v>3.71395270882613E-2</v>
      </c>
      <c r="Q28" s="14">
        <v>2.0557817139738002</v>
      </c>
      <c r="R28" s="15">
        <v>0.99483563606009195</v>
      </c>
      <c r="S28" s="16">
        <v>3.17393003560444E-2</v>
      </c>
      <c r="T28" s="14">
        <v>2.0744795294117702</v>
      </c>
      <c r="U28" s="15">
        <v>0.98295652385655197</v>
      </c>
      <c r="V28" s="16">
        <v>2.59015181122049E-2</v>
      </c>
      <c r="W28" s="14">
        <v>2.1869969615384601</v>
      </c>
      <c r="X28" s="15">
        <v>0.92031026920640202</v>
      </c>
      <c r="Y28" s="16">
        <v>1.64568642786935E-2</v>
      </c>
      <c r="Z28" s="14">
        <v>2.2739422500000002</v>
      </c>
      <c r="AA28" s="15">
        <v>0.880311154582053</v>
      </c>
      <c r="AB28" s="16">
        <v>1.34375060529007E-2</v>
      </c>
      <c r="AC28" s="14">
        <v>2.3608875384615402</v>
      </c>
      <c r="AD28" s="15">
        <v>0.84594330171292098</v>
      </c>
      <c r="AE28" s="16">
        <v>1.1510933584309701E-2</v>
      </c>
      <c r="AF28" s="14">
        <v>2.4734049705882399</v>
      </c>
      <c r="AG28" s="15">
        <v>0.80804995950743896</v>
      </c>
      <c r="AH28" s="16">
        <v>9.8294021484099294E-3</v>
      </c>
      <c r="AI28" s="14">
        <v>2.4944863963414701</v>
      </c>
      <c r="AJ28" s="15">
        <v>0.80164318984589</v>
      </c>
      <c r="AK28" s="16">
        <v>9.5799553385447194E-3</v>
      </c>
      <c r="AL28" s="15">
        <v>2.4999538751785302</v>
      </c>
      <c r="AM28" s="15">
        <v>0.80001369164288505</v>
      </c>
      <c r="AN28" s="16">
        <v>9.5799553385447801E-3</v>
      </c>
      <c r="AO28" s="15">
        <v>2.4999995469793701</v>
      </c>
      <c r="AP28" s="15">
        <v>0.80000013446969298</v>
      </c>
      <c r="AQ28" s="15">
        <v>9.5173935145240092E-3</v>
      </c>
      <c r="AR28" s="14">
        <v>2.4999999954779399</v>
      </c>
      <c r="AS28" s="15">
        <v>0.800000001342279</v>
      </c>
      <c r="AT28" s="16">
        <v>9.5173883751963999E-3</v>
      </c>
      <c r="AU28" s="15">
        <v>2.4999999999547899</v>
      </c>
      <c r="AV28" s="15">
        <v>0.80000000001342098</v>
      </c>
      <c r="AW28" s="15">
        <v>9.5173883248257096E-3</v>
      </c>
      <c r="AX28" s="14">
        <v>2.5</v>
      </c>
      <c r="AY28" s="15">
        <v>0.8</v>
      </c>
      <c r="AZ28" s="16">
        <v>9.5173883243169707E-3</v>
      </c>
    </row>
    <row r="29" spans="1:52" hidden="1" x14ac:dyDescent="0.25">
      <c r="A29" s="1">
        <v>0.65</v>
      </c>
      <c r="B29" s="14">
        <v>2.1078855999999999</v>
      </c>
      <c r="C29" s="15">
        <v>0.99999729999999998</v>
      </c>
      <c r="D29" s="16">
        <v>3.7523045319901201E-2</v>
      </c>
      <c r="E29" s="15">
        <v>2.1078856000392099</v>
      </c>
      <c r="F29" s="15">
        <v>0.99999729997186804</v>
      </c>
      <c r="G29" s="15">
        <v>3.75230443848968E-2</v>
      </c>
      <c r="H29" s="14">
        <v>2.1078856039219298</v>
      </c>
      <c r="I29" s="15">
        <v>0.99999729718617503</v>
      </c>
      <c r="J29" s="16">
        <v>3.7522951826390198E-2</v>
      </c>
      <c r="K29" s="15">
        <v>2.1078859928994098</v>
      </c>
      <c r="L29" s="15">
        <v>0.99999701811076802</v>
      </c>
      <c r="M29" s="15">
        <v>3.7513910446324503E-2</v>
      </c>
      <c r="N29" s="14">
        <v>2.1079256035094902</v>
      </c>
      <c r="O29" s="15">
        <v>0.99996860029974299</v>
      </c>
      <c r="P29" s="16">
        <v>3.7093208846166098E-2</v>
      </c>
      <c r="Q29" s="14">
        <v>2.1147347598253301</v>
      </c>
      <c r="R29" s="15">
        <v>0.99511796458377499</v>
      </c>
      <c r="S29" s="16">
        <v>3.1834212372021997E-2</v>
      </c>
      <c r="T29" s="14">
        <v>2.1309511529411802</v>
      </c>
      <c r="U29" s="15">
        <v>0.98383530798880303</v>
      </c>
      <c r="V29" s="16">
        <v>2.61032554122318E-2</v>
      </c>
      <c r="W29" s="14">
        <v>2.2285361846153799</v>
      </c>
      <c r="X29" s="15">
        <v>0.92306181004766397</v>
      </c>
      <c r="Y29" s="16">
        <v>1.66703772320329E-2</v>
      </c>
      <c r="Z29" s="14">
        <v>2.3039428000000002</v>
      </c>
      <c r="AA29" s="15">
        <v>0.88310195867368002</v>
      </c>
      <c r="AB29" s="16">
        <v>1.3587971806278E-2</v>
      </c>
      <c r="AC29" s="14">
        <v>2.3793494153846102</v>
      </c>
      <c r="AD29" s="15">
        <v>0.848019000770874</v>
      </c>
      <c r="AE29" s="16">
        <v>1.1597721490300099E-2</v>
      </c>
      <c r="AF29" s="14">
        <v>2.4769344470588202</v>
      </c>
      <c r="AG29" s="15">
        <v>0.80850820828569303</v>
      </c>
      <c r="AH29" s="16">
        <v>9.8443468496967699E-3</v>
      </c>
      <c r="AI29" s="14">
        <v>2.4952181170731702</v>
      </c>
      <c r="AJ29" s="15">
        <v>0.80174003565307805</v>
      </c>
      <c r="AK29" s="16">
        <v>9.5829896552164402E-3</v>
      </c>
      <c r="AL29" s="15">
        <v>2.4999599964905102</v>
      </c>
      <c r="AM29" s="15">
        <v>0.80001450562012599</v>
      </c>
      <c r="AN29" s="16">
        <v>9.5829896552164905E-3</v>
      </c>
      <c r="AO29" s="15">
        <v>2.4999996071005901</v>
      </c>
      <c r="AP29" s="15">
        <v>0.80000014246457996</v>
      </c>
      <c r="AQ29" s="15">
        <v>9.5173937669969892E-3</v>
      </c>
      <c r="AR29" s="14">
        <v>2.4999999960780701</v>
      </c>
      <c r="AS29" s="15">
        <v>0.80000000142208305</v>
      </c>
      <c r="AT29" s="16">
        <v>9.5173883776713698E-3</v>
      </c>
      <c r="AU29" s="15">
        <v>2.49999999996079</v>
      </c>
      <c r="AV29" s="15">
        <v>0.800000000014219</v>
      </c>
      <c r="AW29" s="15">
        <v>9.5173883248504693E-3</v>
      </c>
      <c r="AX29" s="14">
        <v>2.5</v>
      </c>
      <c r="AY29" s="15">
        <v>0.8</v>
      </c>
      <c r="AZ29" s="16">
        <v>9.5173883243169707E-3</v>
      </c>
    </row>
    <row r="30" spans="1:52" hidden="1" x14ac:dyDescent="0.25">
      <c r="A30" s="1">
        <v>0.66</v>
      </c>
      <c r="B30" s="14">
        <v>2.1379454</v>
      </c>
      <c r="C30" s="15">
        <v>0.99999689999999997</v>
      </c>
      <c r="D30" s="16">
        <v>3.7508285458550998E-2</v>
      </c>
      <c r="E30" s="15">
        <v>2.1379454000362101</v>
      </c>
      <c r="F30" s="15">
        <v>0.99999689997265295</v>
      </c>
      <c r="G30" s="15">
        <v>3.7508284610672002E-2</v>
      </c>
      <c r="H30" s="14">
        <v>2.1379454036212699</v>
      </c>
      <c r="I30" s="15">
        <v>0.99999689726475205</v>
      </c>
      <c r="J30" s="16">
        <v>3.7508200670266403E-2</v>
      </c>
      <c r="K30" s="15">
        <v>2.13794576277943</v>
      </c>
      <c r="L30" s="15">
        <v>0.99999662598237904</v>
      </c>
      <c r="M30" s="15">
        <v>3.7499970361132597E-2</v>
      </c>
      <c r="N30" s="14">
        <v>2.1379823368088098</v>
      </c>
      <c r="O30" s="15">
        <v>0.99996900161348201</v>
      </c>
      <c r="P30" s="16">
        <v>3.7095156569233498E-2</v>
      </c>
      <c r="Q30" s="14">
        <v>2.1442694978165902</v>
      </c>
      <c r="R30" s="15">
        <v>0.99525058439176695</v>
      </c>
      <c r="S30" s="16">
        <v>3.1906230399699198E-2</v>
      </c>
      <c r="T30" s="14">
        <v>2.1592427294117602</v>
      </c>
      <c r="U30" s="15">
        <v>0.98425069337555204</v>
      </c>
      <c r="V30" s="16">
        <v>2.6226322299159499E-2</v>
      </c>
      <c r="W30" s="14">
        <v>2.2493468153846199</v>
      </c>
      <c r="X30" s="15">
        <v>0.92439776164565202</v>
      </c>
      <c r="Y30" s="16">
        <v>1.6794443925855902E-2</v>
      </c>
      <c r="Z30" s="14">
        <v>2.3189727000000002</v>
      </c>
      <c r="AA30" s="15">
        <v>0.88448054185437597</v>
      </c>
      <c r="AB30" s="16">
        <v>1.367635275302E-2</v>
      </c>
      <c r="AC30" s="14">
        <v>2.3885985846153801</v>
      </c>
      <c r="AD30" s="15">
        <v>0.84905987776707303</v>
      </c>
      <c r="AE30" s="16">
        <v>1.1649458674787E-2</v>
      </c>
      <c r="AF30" s="14">
        <v>2.4787026705882398</v>
      </c>
      <c r="AG30" s="15">
        <v>0.80874190352452002</v>
      </c>
      <c r="AH30" s="16">
        <v>9.8534434255567408E-3</v>
      </c>
      <c r="AI30" s="14">
        <v>2.4955847000000002</v>
      </c>
      <c r="AJ30" s="15">
        <v>0.80178956674887303</v>
      </c>
      <c r="AK30" s="16">
        <v>9.5848440082688599E-3</v>
      </c>
      <c r="AL30" s="15">
        <v>2.49996306319118</v>
      </c>
      <c r="AM30" s="15">
        <v>0.80001492222802595</v>
      </c>
      <c r="AN30" s="16">
        <v>9.5848440082689293E-3</v>
      </c>
      <c r="AO30" s="15">
        <v>2.4999996372205699</v>
      </c>
      <c r="AP30" s="15">
        <v>0.80000014655652896</v>
      </c>
      <c r="AQ30" s="15">
        <v>9.5173939214525608E-3</v>
      </c>
      <c r="AR30" s="14">
        <v>2.49999999637873</v>
      </c>
      <c r="AS30" s="15">
        <v>0.80000000146292904</v>
      </c>
      <c r="AT30" s="16">
        <v>9.5173883791854902E-3</v>
      </c>
      <c r="AU30" s="15">
        <v>2.4999999999637899</v>
      </c>
      <c r="AV30" s="15">
        <v>0.80000000001462801</v>
      </c>
      <c r="AW30" s="15">
        <v>9.5173883248655892E-3</v>
      </c>
      <c r="AX30" s="14">
        <v>2.5</v>
      </c>
      <c r="AY30" s="15">
        <v>0.8</v>
      </c>
      <c r="AZ30" s="16">
        <v>9.5173883243169707E-3</v>
      </c>
    </row>
    <row r="31" spans="1:52" hidden="1" x14ac:dyDescent="0.25">
      <c r="A31" s="1">
        <v>0.67</v>
      </c>
      <c r="B31" s="14">
        <v>2.1153993999999998</v>
      </c>
      <c r="C31" s="15">
        <v>0.99999649999999995</v>
      </c>
      <c r="D31" s="16">
        <v>3.7498899142608601E-2</v>
      </c>
      <c r="E31" s="15">
        <v>2.1153994000384602</v>
      </c>
      <c r="F31" s="15">
        <v>0.99999649997206697</v>
      </c>
      <c r="G31" s="15">
        <v>3.7498898327817998E-2</v>
      </c>
      <c r="H31" s="14">
        <v>2.1153994038467698</v>
      </c>
      <c r="I31" s="15">
        <v>0.99999649720614103</v>
      </c>
      <c r="J31" s="16">
        <v>3.7498817663418699E-2</v>
      </c>
      <c r="K31" s="15">
        <v>2.1153997853705699</v>
      </c>
      <c r="L31" s="15">
        <v>0.99999622011084099</v>
      </c>
      <c r="M31" s="15">
        <v>3.74908928488824E-2</v>
      </c>
      <c r="N31" s="14">
        <v>2.11543863695164</v>
      </c>
      <c r="O31" s="15">
        <v>0.99996800390264096</v>
      </c>
      <c r="P31" s="16">
        <v>3.70882071730348E-2</v>
      </c>
      <c r="Q31" s="14">
        <v>2.1221173144104801</v>
      </c>
      <c r="R31" s="15">
        <v>0.99515094643600199</v>
      </c>
      <c r="S31" s="16">
        <v>3.1853024399426902E-2</v>
      </c>
      <c r="T31" s="14">
        <v>2.1380229647058799</v>
      </c>
      <c r="U31" s="15">
        <v>0.98393998029415697</v>
      </c>
      <c r="V31" s="16">
        <v>2.6135179864657201E-2</v>
      </c>
      <c r="W31" s="14">
        <v>2.2337380461538499</v>
      </c>
      <c r="X31" s="15">
        <v>0.92339793456420605</v>
      </c>
      <c r="Y31" s="16">
        <v>1.6702220292153201E-2</v>
      </c>
      <c r="Z31" s="14">
        <v>2.3076997000000001</v>
      </c>
      <c r="AA31" s="15">
        <v>0.88344749526556399</v>
      </c>
      <c r="AB31" s="16">
        <v>1.3610602468897601E-2</v>
      </c>
      <c r="AC31" s="14">
        <v>2.38166135384615</v>
      </c>
      <c r="AD31" s="15">
        <v>0.84827896879772802</v>
      </c>
      <c r="AE31" s="16">
        <v>1.16109568158643E-2</v>
      </c>
      <c r="AF31" s="14">
        <v>2.4773764352941199</v>
      </c>
      <c r="AG31" s="15">
        <v>0.80856633638175401</v>
      </c>
      <c r="AH31" s="16">
        <v>9.8466741701334001E-3</v>
      </c>
      <c r="AI31" s="14">
        <v>2.4953097487804898</v>
      </c>
      <c r="AJ31" s="15">
        <v>0.80175234698069497</v>
      </c>
      <c r="AK31" s="16">
        <v>9.5834641578097408E-3</v>
      </c>
      <c r="AL31" s="15">
        <v>2.4999607630483598</v>
      </c>
      <c r="AM31" s="15">
        <v>0.80001460915233003</v>
      </c>
      <c r="AN31" s="16">
        <v>9.5834641578097894E-3</v>
      </c>
      <c r="AO31" s="15">
        <v>2.4999996146294299</v>
      </c>
      <c r="AP31" s="15">
        <v>0.80000014348147797</v>
      </c>
      <c r="AQ31" s="15">
        <v>9.51739380652185E-3</v>
      </c>
      <c r="AR31" s="14">
        <v>2.49999999615323</v>
      </c>
      <c r="AS31" s="15">
        <v>0.80000000143223404</v>
      </c>
      <c r="AT31" s="16">
        <v>9.5173883780588307E-3</v>
      </c>
      <c r="AU31" s="15">
        <v>2.4999999999615401</v>
      </c>
      <c r="AV31" s="15">
        <v>0.80000000001432103</v>
      </c>
      <c r="AW31" s="15">
        <v>9.5173883248543204E-3</v>
      </c>
      <c r="AX31" s="14">
        <v>2.5</v>
      </c>
      <c r="AY31" s="15">
        <v>0.8</v>
      </c>
      <c r="AZ31" s="16">
        <v>9.5173883243169707E-3</v>
      </c>
    </row>
    <row r="32" spans="1:52" hidden="1" x14ac:dyDescent="0.25">
      <c r="A32" s="1">
        <v>0.68</v>
      </c>
      <c r="B32" s="14">
        <v>2.0954518000000002</v>
      </c>
      <c r="C32" s="15">
        <v>0.99999610000000005</v>
      </c>
      <c r="D32" s="16">
        <v>3.7533886518041397E-2</v>
      </c>
      <c r="E32" s="15">
        <v>2.0954518000404501</v>
      </c>
      <c r="F32" s="15">
        <v>0.99999609997153305</v>
      </c>
      <c r="G32" s="15">
        <v>3.7533885731652297E-2</v>
      </c>
      <c r="H32" s="14">
        <v>2.0954518040462902</v>
      </c>
      <c r="I32" s="15">
        <v>0.99999609715270199</v>
      </c>
      <c r="J32" s="16">
        <v>3.7533807878151797E-2</v>
      </c>
      <c r="K32" s="15">
        <v>2.0954522053581099</v>
      </c>
      <c r="L32" s="15">
        <v>0.99999581475726296</v>
      </c>
      <c r="M32" s="15">
        <v>3.7526146830627501E-2</v>
      </c>
      <c r="N32" s="14">
        <v>2.0954930720057101</v>
      </c>
      <c r="O32" s="15">
        <v>0.99996705892180704</v>
      </c>
      <c r="P32" s="16">
        <v>3.7125598794921298E-2</v>
      </c>
      <c r="Q32" s="14">
        <v>2.1025181441048102</v>
      </c>
      <c r="R32" s="15">
        <v>0.99506015064791897</v>
      </c>
      <c r="S32" s="16">
        <v>3.1848415970904001E-2</v>
      </c>
      <c r="T32" s="14">
        <v>2.1192487529411799</v>
      </c>
      <c r="U32" s="15">
        <v>0.98365755143080302</v>
      </c>
      <c r="V32" s="16">
        <v>2.60943516994015E-2</v>
      </c>
      <c r="W32" s="14">
        <v>2.2199281692307702</v>
      </c>
      <c r="X32" s="15">
        <v>0.92250017600350298</v>
      </c>
      <c r="Y32" s="16">
        <v>1.6649448090414899E-2</v>
      </c>
      <c r="Z32" s="14">
        <v>2.2977259000000001</v>
      </c>
      <c r="AA32" s="15">
        <v>0.88252732558709701</v>
      </c>
      <c r="AB32" s="16">
        <v>1.3573149318181901E-2</v>
      </c>
      <c r="AC32" s="14">
        <v>2.37552363076923</v>
      </c>
      <c r="AD32" s="15">
        <v>0.84758828488743498</v>
      </c>
      <c r="AE32" s="16">
        <v>1.1589588343957E-2</v>
      </c>
      <c r="AF32" s="14">
        <v>2.4762030470588199</v>
      </c>
      <c r="AG32" s="15">
        <v>0.80841228853426805</v>
      </c>
      <c r="AH32" s="16">
        <v>9.8431001077564102E-3</v>
      </c>
      <c r="AI32" s="14">
        <v>2.49506648536586</v>
      </c>
      <c r="AJ32" s="15">
        <v>0.80171973395249796</v>
      </c>
      <c r="AK32" s="16">
        <v>9.5827435973161301E-3</v>
      </c>
      <c r="AL32" s="15">
        <v>2.4999587279942901</v>
      </c>
      <c r="AM32" s="15">
        <v>0.80001433492225205</v>
      </c>
      <c r="AN32" s="16">
        <v>9.5827435973161994E-3</v>
      </c>
      <c r="AO32" s="15">
        <v>2.4999995946419</v>
      </c>
      <c r="AP32" s="15">
        <v>0.80000014078797899</v>
      </c>
      <c r="AQ32" s="15">
        <v>9.5173937466824805E-3</v>
      </c>
      <c r="AR32" s="14">
        <v>2.49999999595371</v>
      </c>
      <c r="AS32" s="15">
        <v>0.80000000140534799</v>
      </c>
      <c r="AT32" s="16">
        <v>9.5173883774722409E-3</v>
      </c>
      <c r="AU32" s="15">
        <v>2.4999999999595399</v>
      </c>
      <c r="AV32" s="15">
        <v>0.80000000001405203</v>
      </c>
      <c r="AW32" s="15">
        <v>9.5173883248484605E-3</v>
      </c>
      <c r="AX32" s="14">
        <v>2.5</v>
      </c>
      <c r="AY32" s="15">
        <v>0.8</v>
      </c>
      <c r="AZ32" s="16">
        <v>9.5173883243169707E-3</v>
      </c>
    </row>
    <row r="33" spans="1:52" hidden="1" x14ac:dyDescent="0.25">
      <c r="A33" s="1">
        <v>0.69</v>
      </c>
      <c r="B33" s="14">
        <v>2.0809836000000002</v>
      </c>
      <c r="C33" s="15">
        <v>0.99999559999999998</v>
      </c>
      <c r="D33" s="16">
        <v>3.7507371173006197E-2</v>
      </c>
      <c r="E33" s="15">
        <v>2.0809836000419</v>
      </c>
      <c r="F33" s="15">
        <v>0.99999559997113496</v>
      </c>
      <c r="G33" s="15">
        <v>3.7507370422592799E-2</v>
      </c>
      <c r="H33" s="14">
        <v>2.0809836041910001</v>
      </c>
      <c r="I33" s="15">
        <v>0.99999559711297903</v>
      </c>
      <c r="J33" s="16">
        <v>3.7507296131293097E-2</v>
      </c>
      <c r="K33" s="15">
        <v>2.0809840198552698</v>
      </c>
      <c r="L33" s="15">
        <v>0.99999531077785797</v>
      </c>
      <c r="M33" s="15">
        <v>3.7499972704369403E-2</v>
      </c>
      <c r="N33" s="14">
        <v>2.0810263480514202</v>
      </c>
      <c r="O33" s="15">
        <v>0.99996615383058796</v>
      </c>
      <c r="P33" s="16">
        <v>3.7104036347055502E-2</v>
      </c>
      <c r="Q33" s="14">
        <v>2.08830266375546</v>
      </c>
      <c r="R33" s="15">
        <v>0.99499251236299402</v>
      </c>
      <c r="S33" s="16">
        <v>3.1798307329718001E-2</v>
      </c>
      <c r="T33" s="14">
        <v>2.1056316235294101</v>
      </c>
      <c r="U33" s="15">
        <v>0.98344797600606904</v>
      </c>
      <c r="V33" s="16">
        <v>2.60203538006821E-2</v>
      </c>
      <c r="W33" s="14">
        <v>2.2099117230769201</v>
      </c>
      <c r="X33" s="15">
        <v>0.92184109931339797</v>
      </c>
      <c r="Y33" s="16">
        <v>1.6579840899740898E-2</v>
      </c>
      <c r="Z33" s="14">
        <v>2.2904917999999999</v>
      </c>
      <c r="AA33" s="15">
        <v>0.88185625334513196</v>
      </c>
      <c r="AB33" s="16">
        <v>1.35239468294839E-2</v>
      </c>
      <c r="AC33" s="14">
        <v>2.3710718769230699</v>
      </c>
      <c r="AD33" s="15">
        <v>0.847087470027588</v>
      </c>
      <c r="AE33" s="16">
        <v>1.15607940261475E-2</v>
      </c>
      <c r="AF33" s="14">
        <v>2.47535197647059</v>
      </c>
      <c r="AG33" s="15">
        <v>0.80830130742941397</v>
      </c>
      <c r="AH33" s="16">
        <v>9.8380086711627405E-3</v>
      </c>
      <c r="AI33" s="14">
        <v>2.4948900439024402</v>
      </c>
      <c r="AJ33" s="15">
        <v>0.80169626436347297</v>
      </c>
      <c r="AK33" s="16">
        <v>9.5817039940238394E-3</v>
      </c>
      <c r="AL33" s="15">
        <v>2.49995725194858</v>
      </c>
      <c r="AM33" s="15">
        <v>0.80001413763120699</v>
      </c>
      <c r="AN33" s="16">
        <v>9.5817039940239105E-3</v>
      </c>
      <c r="AO33" s="15">
        <v>2.4999995801447299</v>
      </c>
      <c r="AP33" s="15">
        <v>0.80000013885018395</v>
      </c>
      <c r="AQ33" s="15">
        <v>9.5173936600507405E-3</v>
      </c>
      <c r="AR33" s="14">
        <v>2.499999995809</v>
      </c>
      <c r="AS33" s="15">
        <v>0.80000000138600502</v>
      </c>
      <c r="AT33" s="16">
        <v>9.5173883766229792E-3</v>
      </c>
      <c r="AU33" s="15">
        <v>2.4999999999581002</v>
      </c>
      <c r="AV33" s="15">
        <v>0.80000000001385796</v>
      </c>
      <c r="AW33" s="15">
        <v>9.5173883248399708E-3</v>
      </c>
      <c r="AX33" s="14">
        <v>2.5</v>
      </c>
      <c r="AY33" s="15">
        <v>0.8</v>
      </c>
      <c r="AZ33" s="16">
        <v>9.5173883243169707E-3</v>
      </c>
    </row>
    <row r="34" spans="1:52" hidden="1" x14ac:dyDescent="0.25">
      <c r="A34" s="1">
        <v>0.7</v>
      </c>
      <c r="B34" s="14">
        <v>2.0904508000000002</v>
      </c>
      <c r="C34" s="15">
        <v>0.99999479999999996</v>
      </c>
      <c r="D34" s="16">
        <v>3.7498432138866E-2</v>
      </c>
      <c r="E34" s="15">
        <v>2.0904508000409598</v>
      </c>
      <c r="F34" s="15">
        <v>0.99999479997139495</v>
      </c>
      <c r="G34" s="15">
        <v>3.7498431455246797E-2</v>
      </c>
      <c r="H34" s="14">
        <v>2.0904508040963101</v>
      </c>
      <c r="I34" s="15">
        <v>0.99999479713908002</v>
      </c>
      <c r="J34" s="16">
        <v>3.7498363772625699E-2</v>
      </c>
      <c r="K34" s="15">
        <v>2.0904512103691202</v>
      </c>
      <c r="L34" s="15">
        <v>0.99999451339271905</v>
      </c>
      <c r="M34" s="15">
        <v>3.7491674789395101E-2</v>
      </c>
      <c r="N34" s="14">
        <v>2.0904925822077201</v>
      </c>
      <c r="O34" s="15">
        <v>0.99996562001522504</v>
      </c>
      <c r="P34" s="16">
        <v>3.7110094744350099E-2</v>
      </c>
      <c r="Q34" s="14">
        <v>2.0976044978165902</v>
      </c>
      <c r="R34" s="15">
        <v>0.99503582430772097</v>
      </c>
      <c r="S34" s="16">
        <v>3.1832648157909198E-2</v>
      </c>
      <c r="T34" s="14">
        <v>2.1145419294117702</v>
      </c>
      <c r="U34" s="15">
        <v>0.98358451304512695</v>
      </c>
      <c r="V34" s="16">
        <v>2.60707706717298E-2</v>
      </c>
      <c r="W34" s="14">
        <v>2.2164659384615399</v>
      </c>
      <c r="X34" s="15">
        <v>0.92227241838580298</v>
      </c>
      <c r="Y34" s="16">
        <v>1.6626923266518299E-2</v>
      </c>
      <c r="Z34" s="14">
        <v>2.2952254000000001</v>
      </c>
      <c r="AA34" s="15">
        <v>0.88229524079234201</v>
      </c>
      <c r="AB34" s="16">
        <v>1.35572219651131E-2</v>
      </c>
      <c r="AC34" s="14">
        <v>2.3739848615384598</v>
      </c>
      <c r="AD34" s="15">
        <v>0.84741488773721996</v>
      </c>
      <c r="AE34" s="16">
        <v>1.15802836641185E-2</v>
      </c>
      <c r="AF34" s="14">
        <v>2.4759088705882402</v>
      </c>
      <c r="AG34" s="15">
        <v>0.80837380775053402</v>
      </c>
      <c r="AH34" s="16">
        <v>9.8414611507623897E-3</v>
      </c>
      <c r="AI34" s="14">
        <v>2.4950054975609799</v>
      </c>
      <c r="AJ34" s="15">
        <v>0.80171159416390503</v>
      </c>
      <c r="AK34" s="16">
        <v>9.5824092319910393E-3</v>
      </c>
      <c r="AL34" s="15">
        <v>2.4999582177922899</v>
      </c>
      <c r="AM34" s="15">
        <v>0.80001426649266305</v>
      </c>
      <c r="AN34" s="16">
        <v>9.5824092319911208E-3</v>
      </c>
      <c r="AO34" s="15">
        <v>2.4999995896308902</v>
      </c>
      <c r="AP34" s="15">
        <v>0.80000014011586296</v>
      </c>
      <c r="AQ34" s="15">
        <v>9.5173937188257497E-3</v>
      </c>
      <c r="AR34" s="14">
        <v>2.49999999590369</v>
      </c>
      <c r="AS34" s="15">
        <v>0.80000000139863903</v>
      </c>
      <c r="AT34" s="16">
        <v>9.5173883771991503E-3</v>
      </c>
      <c r="AU34" s="15">
        <v>2.4999999999590399</v>
      </c>
      <c r="AV34" s="15">
        <v>0.80000000001398497</v>
      </c>
      <c r="AW34" s="15">
        <v>9.5173883248457301E-3</v>
      </c>
      <c r="AX34" s="14">
        <v>2.5</v>
      </c>
      <c r="AY34" s="15">
        <v>0.8</v>
      </c>
      <c r="AZ34" s="16">
        <v>9.5173883243169707E-3</v>
      </c>
    </row>
    <row r="35" spans="1:52" hidden="1" x14ac:dyDescent="0.25">
      <c r="A35" s="1">
        <v>0.71</v>
      </c>
      <c r="B35" s="14">
        <v>2.0973239000000001</v>
      </c>
      <c r="C35" s="15">
        <v>0.99999389999999999</v>
      </c>
      <c r="D35" s="16">
        <v>3.74630877873912E-2</v>
      </c>
      <c r="E35" s="15">
        <v>2.0973239000402701</v>
      </c>
      <c r="F35" s="15">
        <v>0.99999389997158405</v>
      </c>
      <c r="G35" s="15">
        <v>3.7463087160737998E-2</v>
      </c>
      <c r="H35" s="14">
        <v>2.09732390402757</v>
      </c>
      <c r="I35" s="15">
        <v>0.99999389715781295</v>
      </c>
      <c r="J35" s="16">
        <v>3.7463025115782297E-2</v>
      </c>
      <c r="K35" s="15">
        <v>2.0973243034822602</v>
      </c>
      <c r="L35" s="15">
        <v>0.99999361526938901</v>
      </c>
      <c r="M35" s="15">
        <v>3.7456880777796103E-2</v>
      </c>
      <c r="N35" s="14">
        <v>2.09736498101408</v>
      </c>
      <c r="O35" s="15">
        <v>0.99996491105497098</v>
      </c>
      <c r="P35" s="16">
        <v>3.7088916734994599E-2</v>
      </c>
      <c r="Q35" s="14">
        <v>2.1043575436681201</v>
      </c>
      <c r="R35" s="15">
        <v>0.99506659570733802</v>
      </c>
      <c r="S35" s="16">
        <v>3.1834857397471703E-2</v>
      </c>
      <c r="T35" s="14">
        <v>2.1210107294117599</v>
      </c>
      <c r="U35" s="15">
        <v>0.98368230797441802</v>
      </c>
      <c r="V35" s="16">
        <v>2.6085983632319901E-2</v>
      </c>
      <c r="W35" s="14">
        <v>2.2212242384615402</v>
      </c>
      <c r="X35" s="15">
        <v>0.92258358815845898</v>
      </c>
      <c r="Y35" s="16">
        <v>1.6646018840784899E-2</v>
      </c>
      <c r="Z35" s="14">
        <v>2.2986619500000001</v>
      </c>
      <c r="AA35" s="15">
        <v>0.88261300402989096</v>
      </c>
      <c r="AB35" s="16">
        <v>1.35707543132207E-2</v>
      </c>
      <c r="AC35" s="14">
        <v>2.37609966153846</v>
      </c>
      <c r="AD35" s="15">
        <v>0.84765256090038998</v>
      </c>
      <c r="AE35" s="16">
        <v>1.15880201434038E-2</v>
      </c>
      <c r="AF35" s="14">
        <v>2.4763131705882402</v>
      </c>
      <c r="AG35" s="15">
        <v>0.80842660020359403</v>
      </c>
      <c r="AH35" s="16">
        <v>9.8427633693318108E-3</v>
      </c>
      <c r="AI35" s="14">
        <v>2.4950893158536598</v>
      </c>
      <c r="AJ35" s="15">
        <v>0.80172276275150001</v>
      </c>
      <c r="AK35" s="16">
        <v>9.58267220139415E-3</v>
      </c>
      <c r="AL35" s="15">
        <v>2.4999589189859202</v>
      </c>
      <c r="AM35" s="15">
        <v>0.80001436038784401</v>
      </c>
      <c r="AN35" s="16">
        <v>9.5826722013942003E-3</v>
      </c>
      <c r="AO35" s="15">
        <v>2.4999995965177502</v>
      </c>
      <c r="AP35" s="15">
        <v>0.80000014103810302</v>
      </c>
      <c r="AQ35" s="15">
        <v>9.5173937406741096E-3</v>
      </c>
      <c r="AR35" s="14">
        <v>2.4999999959724302</v>
      </c>
      <c r="AS35" s="15">
        <v>0.800000001407844</v>
      </c>
      <c r="AT35" s="16">
        <v>9.5173883774133296E-3</v>
      </c>
      <c r="AU35" s="15">
        <v>2.49999999995973</v>
      </c>
      <c r="AV35" s="15">
        <v>0.80000000001407701</v>
      </c>
      <c r="AW35" s="15">
        <v>9.5173883248478794E-3</v>
      </c>
      <c r="AX35" s="14">
        <v>2.5</v>
      </c>
      <c r="AY35" s="15">
        <v>0.8</v>
      </c>
      <c r="AZ35" s="16">
        <v>9.5173883243169707E-3</v>
      </c>
    </row>
    <row r="36" spans="1:52" hidden="1" x14ac:dyDescent="0.25">
      <c r="A36" s="1">
        <v>0.72</v>
      </c>
      <c r="B36" s="14">
        <v>2.0968664000000001</v>
      </c>
      <c r="C36" s="15">
        <v>0.99999300000000002</v>
      </c>
      <c r="D36" s="16">
        <v>3.7431817001016901E-2</v>
      </c>
      <c r="E36" s="15">
        <v>2.0968664000403101</v>
      </c>
      <c r="F36" s="15">
        <v>0.99999299997157198</v>
      </c>
      <c r="G36" s="15">
        <v>3.7431816416130803E-2</v>
      </c>
      <c r="H36" s="14">
        <v>2.0968664040321401</v>
      </c>
      <c r="I36" s="15">
        <v>0.99999299715658496</v>
      </c>
      <c r="J36" s="16">
        <v>3.7431758503717397E-2</v>
      </c>
      <c r="K36" s="15">
        <v>2.0968668039406801</v>
      </c>
      <c r="L36" s="15">
        <v>0.99999271514640997</v>
      </c>
      <c r="M36" s="15">
        <v>3.7426015070175803E-2</v>
      </c>
      <c r="N36" s="14">
        <v>2.0969075276882299</v>
      </c>
      <c r="O36" s="15">
        <v>0.99996399853616502</v>
      </c>
      <c r="P36" s="16">
        <v>3.7068562630998302E-2</v>
      </c>
      <c r="Q36" s="14">
        <v>2.1039080349344998</v>
      </c>
      <c r="R36" s="15">
        <v>0.99506362055158704</v>
      </c>
      <c r="S36" s="16">
        <v>3.1821072855716802E-2</v>
      </c>
      <c r="T36" s="14">
        <v>2.12058014117647</v>
      </c>
      <c r="U36" s="15">
        <v>0.98367494364514496</v>
      </c>
      <c r="V36" s="16">
        <v>2.6072507180015799E-2</v>
      </c>
      <c r="W36" s="14">
        <v>2.2209075076923099</v>
      </c>
      <c r="X36" s="15">
        <v>0.92256233334795101</v>
      </c>
      <c r="Y36" s="16">
        <v>1.66360046699018E-2</v>
      </c>
      <c r="Z36" s="14">
        <v>2.2984331999999998</v>
      </c>
      <c r="AA36" s="15">
        <v>0.88259147723160603</v>
      </c>
      <c r="AB36" s="16">
        <v>1.3563672759030801E-2</v>
      </c>
      <c r="AC36" s="14">
        <v>2.3759588923076902</v>
      </c>
      <c r="AD36" s="15">
        <v>0.84763651070609902</v>
      </c>
      <c r="AE36" s="16">
        <v>1.15837618199941E-2</v>
      </c>
      <c r="AF36" s="14">
        <v>2.4762862588235302</v>
      </c>
      <c r="AG36" s="15">
        <v>0.80842304124026299</v>
      </c>
      <c r="AH36" s="16">
        <v>9.8419712480911706E-3</v>
      </c>
      <c r="AI36" s="14">
        <v>2.4950837365853702</v>
      </c>
      <c r="AJ36" s="15">
        <v>0.80172200996478904</v>
      </c>
      <c r="AK36" s="16">
        <v>9.5825087389628492E-3</v>
      </c>
      <c r="AL36" s="15">
        <v>2.4999588723117698</v>
      </c>
      <c r="AM36" s="15">
        <v>0.80001435405937105</v>
      </c>
      <c r="AN36" s="16">
        <v>9.58250873896291E-3</v>
      </c>
      <c r="AO36" s="15">
        <v>2.4999995960593302</v>
      </c>
      <c r="AP36" s="15">
        <v>0.80000014097594496</v>
      </c>
      <c r="AQ36" s="15">
        <v>9.51739372701421E-3</v>
      </c>
      <c r="AR36" s="14">
        <v>2.49999999596786</v>
      </c>
      <c r="AS36" s="15">
        <v>0.80000000140722405</v>
      </c>
      <c r="AT36" s="16">
        <v>9.5173883772794298E-3</v>
      </c>
      <c r="AU36" s="15">
        <v>2.4999999999596798</v>
      </c>
      <c r="AV36" s="15">
        <v>0.80000000001407101</v>
      </c>
      <c r="AW36" s="15">
        <v>9.5173883248465402E-3</v>
      </c>
      <c r="AX36" s="14">
        <v>2.5</v>
      </c>
      <c r="AY36" s="15">
        <v>0.8</v>
      </c>
      <c r="AZ36" s="16">
        <v>9.5173883243169707E-3</v>
      </c>
    </row>
    <row r="37" spans="1:52" hidden="1" x14ac:dyDescent="0.25">
      <c r="A37" s="1">
        <v>0.73</v>
      </c>
      <c r="B37" s="14">
        <v>2.1035279999999998</v>
      </c>
      <c r="C37" s="15">
        <v>0.99999199999999999</v>
      </c>
      <c r="D37" s="16">
        <v>3.7423586098986203E-2</v>
      </c>
      <c r="E37" s="15">
        <v>2.1035280000396499</v>
      </c>
      <c r="F37" s="15">
        <v>0.99999199997175203</v>
      </c>
      <c r="G37" s="15">
        <v>3.7423585555624701E-2</v>
      </c>
      <c r="H37" s="14">
        <v>2.10352800396551</v>
      </c>
      <c r="I37" s="15">
        <v>0.99999199717458098</v>
      </c>
      <c r="J37" s="16">
        <v>3.74235317569084E-2</v>
      </c>
      <c r="K37" s="15">
        <v>2.1035283972657401</v>
      </c>
      <c r="L37" s="15">
        <v>0.99999171694915501</v>
      </c>
      <c r="M37" s="15">
        <v>3.7418189371536299E-2</v>
      </c>
      <c r="N37" s="14">
        <v>2.1035684480718202</v>
      </c>
      <c r="O37" s="15">
        <v>0.99996318205071399</v>
      </c>
      <c r="P37" s="16">
        <v>3.7072925936591103E-2</v>
      </c>
      <c r="Q37" s="14">
        <v>2.1104532751091698</v>
      </c>
      <c r="R37" s="15">
        <v>0.99509305343966903</v>
      </c>
      <c r="S37" s="16">
        <v>3.1848549530545799E-2</v>
      </c>
      <c r="T37" s="14">
        <v>2.12684988235294</v>
      </c>
      <c r="U37" s="15">
        <v>0.98376884471331905</v>
      </c>
      <c r="V37" s="16">
        <v>2.6111237840951401E-2</v>
      </c>
      <c r="W37" s="14">
        <v>2.2255193846153798</v>
      </c>
      <c r="X37" s="15">
        <v>0.92286252872171004</v>
      </c>
      <c r="Y37" s="16">
        <v>1.6671640054945099E-2</v>
      </c>
      <c r="Z37" s="14">
        <v>2.3017639999999999</v>
      </c>
      <c r="AA37" s="15">
        <v>0.88289880090250505</v>
      </c>
      <c r="AB37" s="16">
        <v>1.35889445180253E-2</v>
      </c>
      <c r="AC37" s="14">
        <v>2.3780086153846098</v>
      </c>
      <c r="AD37" s="15">
        <v>0.84786686928166699</v>
      </c>
      <c r="AE37" s="16">
        <v>1.15986384154442E-2</v>
      </c>
      <c r="AF37" s="14">
        <v>2.4766781176470598</v>
      </c>
      <c r="AG37" s="15">
        <v>0.80847433134743996</v>
      </c>
      <c r="AH37" s="16">
        <v>9.8446257317992801E-3</v>
      </c>
      <c r="AI37" s="14">
        <v>2.49516497560976</v>
      </c>
      <c r="AJ37" s="15">
        <v>0.80173286513971098</v>
      </c>
      <c r="AK37" s="16">
        <v>9.5830517322861696E-3</v>
      </c>
      <c r="AL37" s="15">
        <v>2.4999595519281801</v>
      </c>
      <c r="AM37" s="15">
        <v>0.80001444532913202</v>
      </c>
      <c r="AN37" s="16">
        <v>9.5830517322862303E-3</v>
      </c>
      <c r="AO37" s="15">
        <v>2.4999996027342699</v>
      </c>
      <c r="AP37" s="15">
        <v>0.80000014187239998</v>
      </c>
      <c r="AQ37" s="15">
        <v>9.51739377228435E-3</v>
      </c>
      <c r="AR37" s="14">
        <v>2.4999999960344899</v>
      </c>
      <c r="AS37" s="15">
        <v>0.800000001416172</v>
      </c>
      <c r="AT37" s="16">
        <v>9.5173883777231998E-3</v>
      </c>
      <c r="AU37" s="15">
        <v>2.4999999999603499</v>
      </c>
      <c r="AV37" s="15">
        <v>0.80000000001416005</v>
      </c>
      <c r="AW37" s="15">
        <v>9.5173883248509707E-3</v>
      </c>
      <c r="AX37" s="14">
        <v>2.5</v>
      </c>
      <c r="AY37" s="15">
        <v>0.8</v>
      </c>
      <c r="AZ37" s="16">
        <v>9.5173883243169707E-3</v>
      </c>
    </row>
    <row r="38" spans="1:52" hidden="1" x14ac:dyDescent="0.25">
      <c r="A38" s="1">
        <v>0.74</v>
      </c>
      <c r="B38" s="14">
        <v>2.0964624999999999</v>
      </c>
      <c r="C38" s="15">
        <v>0.9999903</v>
      </c>
      <c r="D38" s="16">
        <v>3.73865256481863E-2</v>
      </c>
      <c r="E38" s="15">
        <v>2.0964625000403498</v>
      </c>
      <c r="F38" s="15">
        <v>0.99999029997155997</v>
      </c>
      <c r="G38" s="15">
        <v>3.7386525151827603E-2</v>
      </c>
      <c r="H38" s="14">
        <v>2.0964625040361802</v>
      </c>
      <c r="I38" s="15">
        <v>0.99999029715553001</v>
      </c>
      <c r="J38" s="16">
        <v>3.7386476009143403E-2</v>
      </c>
      <c r="K38" s="15">
        <v>2.0964629043453802</v>
      </c>
      <c r="L38" s="15">
        <v>0.99999001504048901</v>
      </c>
      <c r="M38" s="15">
        <v>3.7381588789246703E-2</v>
      </c>
      <c r="N38" s="14">
        <v>2.0965036688941101</v>
      </c>
      <c r="O38" s="15">
        <v>0.99996128775367199</v>
      </c>
      <c r="P38" s="16">
        <v>3.7050381999705902E-2</v>
      </c>
      <c r="Q38" s="14">
        <v>2.1035111899563299</v>
      </c>
      <c r="R38" s="15">
        <v>0.99505913441235805</v>
      </c>
      <c r="S38" s="16">
        <v>3.1823606303151002E-2</v>
      </c>
      <c r="T38" s="14">
        <v>2.1202000000000001</v>
      </c>
      <c r="U38" s="15">
        <v>0.98366668907126797</v>
      </c>
      <c r="V38" s="16">
        <v>2.6075381639479801E-2</v>
      </c>
      <c r="W38" s="14">
        <v>2.22062788461538</v>
      </c>
      <c r="X38" s="15">
        <v>0.92254239587978204</v>
      </c>
      <c r="Y38" s="16">
        <v>1.66379427353428E-2</v>
      </c>
      <c r="Z38" s="14">
        <v>2.2982312500000002</v>
      </c>
      <c r="AA38" s="15">
        <v>0.88257168342117698</v>
      </c>
      <c r="AB38" s="16">
        <v>1.35650834037826E-2</v>
      </c>
      <c r="AC38" s="14">
        <v>2.3758346153846102</v>
      </c>
      <c r="AD38" s="15">
        <v>0.84762188745620104</v>
      </c>
      <c r="AE38" s="16">
        <v>1.15846563283929E-2</v>
      </c>
      <c r="AF38" s="14">
        <v>2.4762624999999998</v>
      </c>
      <c r="AG38" s="15">
        <v>0.80841981957554099</v>
      </c>
      <c r="AH38" s="16">
        <v>9.8421509057865404E-3</v>
      </c>
      <c r="AI38" s="14">
        <v>2.4950788109756101</v>
      </c>
      <c r="AJ38" s="15">
        <v>0.80172132910916105</v>
      </c>
      <c r="AK38" s="16">
        <v>9.5825463480491598E-3</v>
      </c>
      <c r="AL38" s="15">
        <v>2.4999588311059</v>
      </c>
      <c r="AM38" s="15">
        <v>0.80001434833680896</v>
      </c>
      <c r="AN38" s="16">
        <v>9.5825463480492205E-3</v>
      </c>
      <c r="AO38" s="15">
        <v>2.4999995956546202</v>
      </c>
      <c r="AP38" s="15">
        <v>0.80000014091973803</v>
      </c>
      <c r="AQ38" s="15">
        <v>9.5173937301687803E-3</v>
      </c>
      <c r="AR38" s="14">
        <v>2.4999999959638202</v>
      </c>
      <c r="AS38" s="15">
        <v>0.80000000140666305</v>
      </c>
      <c r="AT38" s="16">
        <v>9.5173883773103408E-3</v>
      </c>
      <c r="AU38" s="15">
        <v>2.4999999999596398</v>
      </c>
      <c r="AV38" s="15">
        <v>0.80000000001406502</v>
      </c>
      <c r="AW38" s="15">
        <v>9.5173883248468507E-3</v>
      </c>
      <c r="AX38" s="14">
        <v>2.5</v>
      </c>
      <c r="AY38" s="15">
        <v>0.8</v>
      </c>
      <c r="AZ38" s="16">
        <v>9.5173883243169707E-3</v>
      </c>
    </row>
    <row r="39" spans="1:52" hidden="1" x14ac:dyDescent="0.25">
      <c r="A39" s="1">
        <v>0.75</v>
      </c>
      <c r="B39" s="14">
        <v>2.0980886999999999</v>
      </c>
      <c r="C39" s="15">
        <v>0.99999020000000005</v>
      </c>
      <c r="D39" s="16">
        <v>3.7377661961219E-2</v>
      </c>
      <c r="E39" s="15">
        <v>2.09808870004019</v>
      </c>
      <c r="F39" s="15">
        <v>0.99999019997160599</v>
      </c>
      <c r="G39" s="15">
        <v>3.73776614682272E-2</v>
      </c>
      <c r="H39" s="14">
        <v>2.0980887040199101</v>
      </c>
      <c r="I39" s="15">
        <v>0.99999019715993998</v>
      </c>
      <c r="J39" s="16">
        <v>3.73776126552164E-2</v>
      </c>
      <c r="K39" s="15">
        <v>2.0980891027159299</v>
      </c>
      <c r="L39" s="15">
        <v>0.99998991548219596</v>
      </c>
      <c r="M39" s="15">
        <v>3.7372757810972303E-2</v>
      </c>
      <c r="N39" s="14">
        <v>2.0981297029891901</v>
      </c>
      <c r="O39" s="15">
        <v>0.99996123271821102</v>
      </c>
      <c r="P39" s="16">
        <v>3.7042783979372301E-2</v>
      </c>
      <c r="Q39" s="14">
        <v>2.1051089847161601</v>
      </c>
      <c r="R39" s="15">
        <v>0.99506648994618396</v>
      </c>
      <c r="S39" s="16">
        <v>3.1820606221646702E-2</v>
      </c>
      <c r="T39" s="14">
        <v>2.1217305411764702</v>
      </c>
      <c r="U39" s="15">
        <v>0.98368983017411205</v>
      </c>
      <c r="V39" s="16">
        <v>2.6075591698694701E-2</v>
      </c>
      <c r="W39" s="14">
        <v>2.2217537153846201</v>
      </c>
      <c r="X39" s="15">
        <v>0.922615914531564</v>
      </c>
      <c r="Y39" s="16">
        <v>1.6640030767924401E-2</v>
      </c>
      <c r="Z39" s="14">
        <v>2.29904435</v>
      </c>
      <c r="AA39" s="15">
        <v>0.88264683315944503</v>
      </c>
      <c r="AB39" s="16">
        <v>1.35665618521622E-2</v>
      </c>
      <c r="AC39" s="14">
        <v>2.3763349846153798</v>
      </c>
      <c r="AD39" s="15">
        <v>0.84767815182200401</v>
      </c>
      <c r="AE39" s="16">
        <v>1.1585440647781E-2</v>
      </c>
      <c r="AF39" s="14">
        <v>2.4763581588235302</v>
      </c>
      <c r="AG39" s="15">
        <v>0.80843233175604701</v>
      </c>
      <c r="AH39" s="16">
        <v>9.8422612610494491E-3</v>
      </c>
      <c r="AI39" s="14">
        <v>2.49509864268293</v>
      </c>
      <c r="AJ39" s="15">
        <v>0.80172397668135797</v>
      </c>
      <c r="AK39" s="16">
        <v>9.5825676263325398E-3</v>
      </c>
      <c r="AL39" s="15">
        <v>2.4999589970108098</v>
      </c>
      <c r="AM39" s="15">
        <v>0.80001437059631098</v>
      </c>
      <c r="AN39" s="16">
        <v>9.5825676263326092E-3</v>
      </c>
      <c r="AO39" s="15">
        <v>2.4999995972840798</v>
      </c>
      <c r="AP39" s="15">
        <v>0.80000014113837203</v>
      </c>
      <c r="AQ39" s="15">
        <v>9.5173937319139694E-3</v>
      </c>
      <c r="AR39" s="14">
        <v>2.49999999598008</v>
      </c>
      <c r="AS39" s="15">
        <v>0.80000000140884497</v>
      </c>
      <c r="AT39" s="16">
        <v>9.5173883773274608E-3</v>
      </c>
      <c r="AU39" s="15">
        <v>2.4999999999598099</v>
      </c>
      <c r="AV39" s="15">
        <v>0.800000000014086</v>
      </c>
      <c r="AW39" s="15">
        <v>9.5173883248469999E-3</v>
      </c>
      <c r="AX39" s="14">
        <v>2.5</v>
      </c>
      <c r="AY39" s="15">
        <v>0.8</v>
      </c>
      <c r="AZ39" s="16">
        <v>9.5173883243169707E-3</v>
      </c>
    </row>
    <row r="40" spans="1:52" hidden="1" x14ac:dyDescent="0.25">
      <c r="A40" s="1">
        <v>0.76</v>
      </c>
      <c r="B40" s="14">
        <v>2.1014781</v>
      </c>
      <c r="C40" s="15">
        <v>0.99998730000000002</v>
      </c>
      <c r="D40" s="16">
        <v>3.73581357638606E-2</v>
      </c>
      <c r="E40" s="15">
        <v>2.1014781000398499</v>
      </c>
      <c r="F40" s="15">
        <v>0.999987299971696</v>
      </c>
      <c r="G40" s="15">
        <v>3.7358135332770603E-2</v>
      </c>
      <c r="H40" s="14">
        <v>2.1014781039860102</v>
      </c>
      <c r="I40" s="15">
        <v>0.99998729716913304</v>
      </c>
      <c r="J40" s="16">
        <v>3.7358092650355397E-2</v>
      </c>
      <c r="K40" s="15">
        <v>2.10147849931974</v>
      </c>
      <c r="L40" s="15">
        <v>0.99998701640334497</v>
      </c>
      <c r="M40" s="15">
        <v>3.73538405226145E-2</v>
      </c>
      <c r="N40" s="14">
        <v>2.1015187572026099</v>
      </c>
      <c r="O40" s="15">
        <v>0.99995842648868605</v>
      </c>
      <c r="P40" s="16">
        <v>3.7046489474540797E-2</v>
      </c>
      <c r="Q40" s="14">
        <v>2.1084391812227099</v>
      </c>
      <c r="R40" s="15">
        <v>0.99507914138684594</v>
      </c>
      <c r="S40" s="16">
        <v>3.1854049529944597E-2</v>
      </c>
      <c r="T40" s="14">
        <v>2.1249205647058802</v>
      </c>
      <c r="U40" s="15">
        <v>0.98373543453458401</v>
      </c>
      <c r="V40" s="16">
        <v>2.6114800892760501E-2</v>
      </c>
      <c r="W40" s="14">
        <v>2.22410022307692</v>
      </c>
      <c r="X40" s="15">
        <v>0.92276722691610003</v>
      </c>
      <c r="Y40" s="16">
        <v>1.6672384064561899E-2</v>
      </c>
      <c r="Z40" s="14">
        <v>2.3007390499999998</v>
      </c>
      <c r="AA40" s="15">
        <v>0.88280222667002795</v>
      </c>
      <c r="AB40" s="16">
        <v>1.3589531461064E-2</v>
      </c>
      <c r="AC40" s="14">
        <v>2.3773778769230698</v>
      </c>
      <c r="AD40" s="15">
        <v>0.847794783580615</v>
      </c>
      <c r="AE40" s="16">
        <v>1.15991523305513E-2</v>
      </c>
      <c r="AF40" s="14">
        <v>2.4765575352941198</v>
      </c>
      <c r="AG40" s="15">
        <v>0.80845832226006198</v>
      </c>
      <c r="AH40" s="16">
        <v>9.8447723480543509E-3</v>
      </c>
      <c r="AI40" s="14">
        <v>2.4951399768292699</v>
      </c>
      <c r="AJ40" s="15">
        <v>0.80172947795925598</v>
      </c>
      <c r="AK40" s="16">
        <v>9.5830841019088706E-3</v>
      </c>
      <c r="AL40" s="15">
        <v>2.4999593427973901</v>
      </c>
      <c r="AM40" s="15">
        <v>0.80001441685194996</v>
      </c>
      <c r="AN40" s="16">
        <v>9.5830841019089296E-3</v>
      </c>
      <c r="AO40" s="15">
        <v>2.4999996006802601</v>
      </c>
      <c r="AP40" s="15">
        <v>0.80000014159269595</v>
      </c>
      <c r="AQ40" s="15">
        <v>9.5173937750359008E-3</v>
      </c>
      <c r="AR40" s="14">
        <v>2.49999999601398</v>
      </c>
      <c r="AS40" s="15">
        <v>0.80000000141338001</v>
      </c>
      <c r="AT40" s="16">
        <v>9.5173883777501592E-3</v>
      </c>
      <c r="AU40" s="15">
        <v>2.4999999999601501</v>
      </c>
      <c r="AV40" s="15">
        <v>0.80000000001413196</v>
      </c>
      <c r="AW40" s="15">
        <v>9.5173883248512395E-3</v>
      </c>
      <c r="AX40" s="14">
        <v>2.5</v>
      </c>
      <c r="AY40" s="15">
        <v>0.8</v>
      </c>
      <c r="AZ40" s="16">
        <v>9.5173883243169707E-3</v>
      </c>
    </row>
    <row r="41" spans="1:52" hidden="1" x14ac:dyDescent="0.25">
      <c r="A41" s="1">
        <v>0.77</v>
      </c>
      <c r="B41" s="14">
        <v>2.1019956999999998</v>
      </c>
      <c r="C41" s="15">
        <v>0.99998589999999998</v>
      </c>
      <c r="D41" s="16">
        <v>3.7338041661074801E-2</v>
      </c>
      <c r="E41" s="15">
        <v>2.1019957000398</v>
      </c>
      <c r="F41" s="15">
        <v>0.99998589997171305</v>
      </c>
      <c r="G41" s="15">
        <v>3.7338041252430697E-2</v>
      </c>
      <c r="H41" s="14">
        <v>2.1019957039808399</v>
      </c>
      <c r="I41" s="15">
        <v>0.99998589717054598</v>
      </c>
      <c r="J41" s="16">
        <v>3.7338000789005697E-2</v>
      </c>
      <c r="K41" s="15">
        <v>2.1019960988011102</v>
      </c>
      <c r="L41" s="15">
        <v>0.99998561654497797</v>
      </c>
      <c r="M41" s="15">
        <v>3.7333967503753701E-2</v>
      </c>
      <c r="N41" s="14">
        <v>2.10203630439706</v>
      </c>
      <c r="O41" s="15">
        <v>0.99995704090666404</v>
      </c>
      <c r="P41" s="16">
        <v>3.7035693719573097E-2</v>
      </c>
      <c r="Q41" s="14">
        <v>2.1089477401746701</v>
      </c>
      <c r="R41" s="15">
        <v>0.99508013333559997</v>
      </c>
      <c r="S41" s="16">
        <v>3.1854928932470203E-2</v>
      </c>
      <c r="T41" s="14">
        <v>2.12540771764706</v>
      </c>
      <c r="U41" s="15">
        <v>0.98374150100792801</v>
      </c>
      <c r="V41" s="16">
        <v>2.6117223066331699E-2</v>
      </c>
      <c r="W41" s="14">
        <v>2.22445856153846</v>
      </c>
      <c r="X41" s="15">
        <v>0.92278971436530499</v>
      </c>
      <c r="Y41" s="16">
        <v>1.6674918902675799E-2</v>
      </c>
      <c r="Z41" s="14">
        <v>2.3009978499999999</v>
      </c>
      <c r="AA41" s="15">
        <v>0.88282554565562099</v>
      </c>
      <c r="AB41" s="16">
        <v>1.3591348861145301E-2</v>
      </c>
      <c r="AC41" s="14">
        <v>2.3775371384615398</v>
      </c>
      <c r="AD41" s="15">
        <v>0.84781236619350597</v>
      </c>
      <c r="AE41" s="16">
        <v>1.1600225833167501E-2</v>
      </c>
      <c r="AF41" s="14">
        <v>2.4765879823529402</v>
      </c>
      <c r="AG41" s="15">
        <v>0.80846225382161496</v>
      </c>
      <c r="AH41" s="16">
        <v>9.8449639842472705E-3</v>
      </c>
      <c r="AI41" s="14">
        <v>2.4951462890243898</v>
      </c>
      <c r="AJ41" s="15">
        <v>0.80173031052965005</v>
      </c>
      <c r="AK41" s="16">
        <v>9.5831232951173496E-3</v>
      </c>
      <c r="AL41" s="15">
        <v>2.4999593956029398</v>
      </c>
      <c r="AM41" s="15">
        <v>0.80001442385316102</v>
      </c>
      <c r="AN41" s="16">
        <v>9.5831232951174208E-3</v>
      </c>
      <c r="AO41" s="15">
        <v>2.4999996011988999</v>
      </c>
      <c r="AP41" s="15">
        <v>0.80000014166146205</v>
      </c>
      <c r="AQ41" s="15">
        <v>9.5173937783032906E-3</v>
      </c>
      <c r="AR41" s="14">
        <v>2.4999999960191599</v>
      </c>
      <c r="AS41" s="15">
        <v>0.80000000141406702</v>
      </c>
      <c r="AT41" s="16">
        <v>9.5173883777821995E-3</v>
      </c>
      <c r="AU41" s="15">
        <v>2.4999999999601998</v>
      </c>
      <c r="AV41" s="15">
        <v>0.80000000001413896</v>
      </c>
      <c r="AW41" s="15">
        <v>9.5173883248515605E-3</v>
      </c>
      <c r="AX41" s="14">
        <v>2.5</v>
      </c>
      <c r="AY41" s="15">
        <v>0.8</v>
      </c>
      <c r="AZ41" s="16">
        <v>9.5173883243169707E-3</v>
      </c>
    </row>
    <row r="42" spans="1:52" hidden="1" x14ac:dyDescent="0.25">
      <c r="A42" s="1">
        <v>0.78</v>
      </c>
      <c r="B42" s="14">
        <v>2.1001865999999998</v>
      </c>
      <c r="C42" s="15">
        <v>0.99998379999999998</v>
      </c>
      <c r="D42" s="16">
        <v>3.72885780682089E-2</v>
      </c>
      <c r="E42" s="15">
        <v>2.1001866000399798</v>
      </c>
      <c r="F42" s="15">
        <v>0.99998379997166298</v>
      </c>
      <c r="G42" s="15">
        <v>3.7288577686641997E-2</v>
      </c>
      <c r="H42" s="14">
        <v>2.1001866039989299</v>
      </c>
      <c r="I42" s="15">
        <v>0.99998379716569896</v>
      </c>
      <c r="J42" s="16">
        <v>3.7288539904653702E-2</v>
      </c>
      <c r="K42" s="15">
        <v>2.1001870006138299</v>
      </c>
      <c r="L42" s="15">
        <v>0.99998351605941305</v>
      </c>
      <c r="M42" s="15">
        <v>3.7284771490430899E-2</v>
      </c>
      <c r="N42" s="14">
        <v>2.1002273889614398</v>
      </c>
      <c r="O42" s="15">
        <v>0.99995489147757799</v>
      </c>
      <c r="P42" s="16">
        <v>3.69980920762377E-2</v>
      </c>
      <c r="Q42" s="14">
        <v>2.1071702401746801</v>
      </c>
      <c r="R42" s="15">
        <v>0.995069837406654</v>
      </c>
      <c r="S42" s="16">
        <v>3.1828867100060103E-2</v>
      </c>
      <c r="T42" s="14">
        <v>2.1237050352941198</v>
      </c>
      <c r="U42" s="15">
        <v>0.98371385176937098</v>
      </c>
      <c r="V42" s="16">
        <v>2.60901807611628E-2</v>
      </c>
      <c r="W42" s="14">
        <v>2.22320610769231</v>
      </c>
      <c r="X42" s="15">
        <v>0.92270678803640704</v>
      </c>
      <c r="Y42" s="16">
        <v>1.6653788174976401E-2</v>
      </c>
      <c r="Z42" s="14">
        <v>2.3000932999999999</v>
      </c>
      <c r="AA42" s="15">
        <v>0.88274113016018196</v>
      </c>
      <c r="AB42" s="16">
        <v>1.35763986840033E-2</v>
      </c>
      <c r="AC42" s="14">
        <v>2.3769804923076898</v>
      </c>
      <c r="AD42" s="15">
        <v>0.84774924198503498</v>
      </c>
      <c r="AE42" s="16">
        <v>1.1591289234409699E-2</v>
      </c>
      <c r="AF42" s="14">
        <v>2.47648156470588</v>
      </c>
      <c r="AG42" s="15">
        <v>0.808448220236892</v>
      </c>
      <c r="AH42" s="16">
        <v>9.84332020557902E-3</v>
      </c>
      <c r="AI42" s="14">
        <v>2.4951242268292702</v>
      </c>
      <c r="AJ42" s="15">
        <v>0.80172734097531595</v>
      </c>
      <c r="AK42" s="16">
        <v>9.5827848707266492E-3</v>
      </c>
      <c r="AL42" s="15">
        <v>2.49995921103856</v>
      </c>
      <c r="AM42" s="15">
        <v>0.80001439888641401</v>
      </c>
      <c r="AN42" s="16">
        <v>9.5827848707267099E-3</v>
      </c>
      <c r="AO42" s="15">
        <v>2.4999995993861801</v>
      </c>
      <c r="AP42" s="15">
        <v>0.80000014141623799</v>
      </c>
      <c r="AQ42" s="15">
        <v>9.51739375003984E-3</v>
      </c>
      <c r="AR42" s="14">
        <v>2.4999999960010699</v>
      </c>
      <c r="AS42" s="15">
        <v>0.80000000141161898</v>
      </c>
      <c r="AT42" s="16">
        <v>9.5173883775051399E-3</v>
      </c>
      <c r="AU42" s="15">
        <v>2.49999999996002</v>
      </c>
      <c r="AV42" s="15">
        <v>0.80000000001411498</v>
      </c>
      <c r="AW42" s="15">
        <v>9.5173883248487901E-3</v>
      </c>
      <c r="AX42" s="14">
        <v>2.5</v>
      </c>
      <c r="AY42" s="15">
        <v>0.8</v>
      </c>
      <c r="AZ42" s="16">
        <v>9.5173883243169707E-3</v>
      </c>
    </row>
    <row r="43" spans="1:52" ht="15.75" hidden="1" thickBot="1" x14ac:dyDescent="0.3">
      <c r="A43" s="1">
        <v>0.79</v>
      </c>
      <c r="B43" s="14">
        <v>2.1049039</v>
      </c>
      <c r="C43" s="15">
        <v>0.99998100000000001</v>
      </c>
      <c r="D43" s="16">
        <v>3.7271461709083402E-2</v>
      </c>
      <c r="E43" s="15">
        <v>2.1049039000395098</v>
      </c>
      <c r="F43" s="15">
        <v>0.99998099997179202</v>
      </c>
      <c r="G43" s="15">
        <v>3.7271461358718401E-2</v>
      </c>
      <c r="H43" s="14">
        <v>2.1049039039517501</v>
      </c>
      <c r="I43" s="15">
        <v>0.99998099717842903</v>
      </c>
      <c r="J43" s="16">
        <v>3.72714266646983E-2</v>
      </c>
      <c r="K43" s="15">
        <v>2.1049042958870801</v>
      </c>
      <c r="L43" s="15">
        <v>0.99998071733462301</v>
      </c>
      <c r="M43" s="15">
        <v>3.7267963967678099E-2</v>
      </c>
      <c r="N43" s="14">
        <v>2.10494420770251</v>
      </c>
      <c r="O43" s="15">
        <v>0.99995222129047501</v>
      </c>
      <c r="P43" s="16">
        <v>3.6996105542570497E-2</v>
      </c>
      <c r="Q43" s="14">
        <v>2.1118051419213999</v>
      </c>
      <c r="R43" s="15">
        <v>0.99508856835391701</v>
      </c>
      <c r="S43" s="16">
        <v>3.1857337402945399E-2</v>
      </c>
      <c r="T43" s="14">
        <v>2.1281448470588198</v>
      </c>
      <c r="U43" s="15">
        <v>0.98377822018142702</v>
      </c>
      <c r="V43" s="16">
        <v>2.6127087742977E-2</v>
      </c>
      <c r="W43" s="14">
        <v>2.2264719307692298</v>
      </c>
      <c r="X43" s="15">
        <v>0.92291772437318997</v>
      </c>
      <c r="Y43" s="16">
        <v>1.6686093779775198E-2</v>
      </c>
      <c r="Z43" s="14">
        <v>2.30245195</v>
      </c>
      <c r="AA43" s="15">
        <v>0.88295771859063299</v>
      </c>
      <c r="AB43" s="16">
        <v>1.35993494354671E-2</v>
      </c>
      <c r="AC43" s="14">
        <v>2.3784319692307698</v>
      </c>
      <c r="AD43" s="15">
        <v>0.84791186578259203</v>
      </c>
      <c r="AE43" s="16">
        <v>1.1604906012412E-2</v>
      </c>
      <c r="AF43" s="14">
        <v>2.4767590529411798</v>
      </c>
      <c r="AG43" s="15">
        <v>0.808484483767554</v>
      </c>
      <c r="AH43" s="16">
        <v>9.84578424976984E-3</v>
      </c>
      <c r="AI43" s="14">
        <v>2.4951817548780499</v>
      </c>
      <c r="AJ43" s="15">
        <v>0.80173501767722399</v>
      </c>
      <c r="AK43" s="16">
        <v>9.5832903905779393E-3</v>
      </c>
      <c r="AL43" s="15">
        <v>2.49995969229749</v>
      </c>
      <c r="AM43" s="15">
        <v>0.80001446343551696</v>
      </c>
      <c r="AN43" s="16">
        <v>9.583290390578E-3</v>
      </c>
      <c r="AO43" s="15">
        <v>2.49999960411292</v>
      </c>
      <c r="AP43" s="15">
        <v>0.80000014205024195</v>
      </c>
      <c r="AQ43" s="15">
        <v>9.5173937922186803E-3</v>
      </c>
      <c r="AR43" s="14">
        <v>2.49999999604825</v>
      </c>
      <c r="AS43" s="15">
        <v>0.80000000141794703</v>
      </c>
      <c r="AT43" s="16">
        <v>9.5173883779186008E-3</v>
      </c>
      <c r="AU43" s="15">
        <v>2.4999999999604898</v>
      </c>
      <c r="AV43" s="15">
        <v>0.80000000001417804</v>
      </c>
      <c r="AW43" s="15">
        <v>9.5173883248529205E-3</v>
      </c>
      <c r="AX43" s="14">
        <v>2.5</v>
      </c>
      <c r="AY43" s="15">
        <v>0.8</v>
      </c>
      <c r="AZ43" s="16">
        <v>9.5173883243169707E-3</v>
      </c>
    </row>
    <row r="44" spans="1:52" ht="15.75" thickBot="1" x14ac:dyDescent="0.3">
      <c r="A44" s="17" t="s">
        <v>71</v>
      </c>
      <c r="B44" s="18">
        <f>AVERAGE(Table574[Q(H20)])</f>
        <v>2.0858491150000003</v>
      </c>
      <c r="C44" s="19">
        <f>AVERAGE(Table574[W(H20)])</f>
        <v>0.99999648500000016</v>
      </c>
      <c r="D44" s="20">
        <f>AVERAGE(Table574[A(H20)])</f>
        <v>3.7559088302107149E-2</v>
      </c>
      <c r="E44" s="19">
        <f>AVERAGE(Table574[Qmix])</f>
        <v>2.0858491150414147</v>
      </c>
      <c r="F44" s="19">
        <f>AVERAGE(Table574[Wmix])</f>
        <v>0.99999648497125759</v>
      </c>
      <c r="G44" s="19">
        <f>AVERAGE(Table574[Amix])</f>
        <v>3.7558968416283166E-2</v>
      </c>
      <c r="H44" s="18">
        <f>AVERAGE(Table574[Qmix9])</f>
        <v>2.0858491191423356</v>
      </c>
      <c r="I44" s="19">
        <f>AVERAGE(Table574[Wmix9])</f>
        <v>0.99999648212520076</v>
      </c>
      <c r="J44" s="20">
        <f>AVERAGE(Table574[Amix9])</f>
        <v>3.7557775672171952E-2</v>
      </c>
      <c r="K44" s="19">
        <f>AVERAGE(Table574[Qmix8])</f>
        <v>2.0858495299800177</v>
      </c>
      <c r="L44" s="19">
        <f>AVERAGE(Table574[Wmix8])</f>
        <v>0.99999619700225373</v>
      </c>
      <c r="M44" s="19">
        <f>AVERAGE(Table574[Amix8])</f>
        <v>3.7536563515603034E-2</v>
      </c>
      <c r="N44" s="18">
        <f>AVERAGE(Table574[Qmix2])</f>
        <v>2.085891366671599</v>
      </c>
      <c r="O44" s="19">
        <f>AVERAGE(Table574[Wmix2])</f>
        <v>0.99996716347260095</v>
      </c>
      <c r="P44" s="20">
        <f>AVERAGE(Table574[Amix2])</f>
        <v>3.7090341108482881E-2</v>
      </c>
      <c r="Q44" s="18">
        <f>AVERAGE(Table574[Qmix12])</f>
        <v>2.0930831915938866</v>
      </c>
      <c r="R44" s="19">
        <f>AVERAGE(Table574[Wmix1])</f>
        <v>0.99501411762868153</v>
      </c>
      <c r="S44" s="20">
        <f>AVERAGE(Table574[Amix1])</f>
        <v>3.1786515030608489E-2</v>
      </c>
      <c r="T44" s="18">
        <f>AVERAGE(Table574[Qmix3])</f>
        <v>2.1102109317647058</v>
      </c>
      <c r="U44" s="19">
        <f>AVERAGE(Table574[Wmix3])</f>
        <v>0.98351383791243896</v>
      </c>
      <c r="V44" s="20">
        <f>AVERAGE(Table574[Amix3])</f>
        <v>2.6017582857850181E-2</v>
      </c>
      <c r="W44" s="18">
        <f>AVERAGE(Table574[Qmix4])</f>
        <v>2.2132801565384614</v>
      </c>
      <c r="X44" s="19">
        <f>AVERAGE(Table574[Wmix4])</f>
        <v>0.92205421562738166</v>
      </c>
      <c r="Y44" s="20">
        <f>AVERAGE(Table574[Amix4])</f>
        <v>1.6583842272118295E-2</v>
      </c>
      <c r="Z44" s="18">
        <f>AVERAGE(Table574[Qmix5])</f>
        <v>2.292924557500001</v>
      </c>
      <c r="AA44" s="19">
        <f>AVERAGE(Table574[Wmix5])</f>
        <v>0.88207815382240662</v>
      </c>
      <c r="AB44" s="20">
        <f>AVERAGE(Table574[Amix5])</f>
        <v>1.3526959949166325E-2</v>
      </c>
      <c r="AC44" s="18">
        <f>AVERAGE(Table574[Qmix6])</f>
        <v>2.3725689584615361</v>
      </c>
      <c r="AD44" s="19">
        <f>AVERAGE(Table574[Wmix6])</f>
        <v>0.84725630673773189</v>
      </c>
      <c r="AE44" s="20">
        <f>AVERAGE(Table574[Amix6])</f>
        <v>1.1562369545091183E-2</v>
      </c>
      <c r="AF44" s="18">
        <f>AVERAGE(Table574[Qmix7])</f>
        <v>2.4756381832352949</v>
      </c>
      <c r="AG44" s="19">
        <f>AVERAGE(Table574[Wmix7])</f>
        <v>0.80833952727320235</v>
      </c>
      <c r="AH44" s="19">
        <f>AVERAGE(Table574[Amix7])</f>
        <v>9.8382071439059322E-3</v>
      </c>
      <c r="AI44" s="18">
        <f>AVERAGE(Table574[Qmix10])</f>
        <v>2.4949493794512221</v>
      </c>
      <c r="AJ44" s="19">
        <f>AVERAGE(Table574[Wmix10])</f>
        <v>0.8017043759568887</v>
      </c>
      <c r="AK44" s="20">
        <f>AVERAGE(Table574[Amix80])</f>
        <v>9.5817407903582112E-3</v>
      </c>
      <c r="AL44" s="18">
        <f>AVERAGE(Table574[Qmix11])</f>
        <v>2.4999577483284017</v>
      </c>
      <c r="AM44" s="19">
        <f>AVERAGE(Table574[Wmix11])</f>
        <v>0.80001420588155603</v>
      </c>
      <c r="AN44" s="20">
        <f>AVERAGE(Table574[Amix77])</f>
        <v>9.5817407903582702E-3</v>
      </c>
      <c r="AO44" s="19">
        <f>AVERAGE(Table574[Qmix13])</f>
        <v>2.4999995850199879</v>
      </c>
      <c r="AP44" s="19">
        <f>AVERAGE(Table574[Wmix12])</f>
        <v>0.80000013952054494</v>
      </c>
      <c r="AQ44" s="19">
        <f>AVERAGE(Table574[Amix74])</f>
        <v>9.5173936630332974E-3</v>
      </c>
      <c r="AR44" s="18">
        <f>AVERAGE(Table574[Qmix14])</f>
        <v>2.4999999958576633</v>
      </c>
      <c r="AS44" s="19">
        <f>AVERAGE(Table574[Wmix13])</f>
        <v>0.80000000139269623</v>
      </c>
      <c r="AT44" s="20">
        <f>AVERAGE(Table574[Amix744])</f>
        <v>9.517388376652218E-3</v>
      </c>
      <c r="AU44" s="18">
        <f>AVERAGE(Table574[Qmix15])</f>
        <v>2.4999999999585834</v>
      </c>
      <c r="AV44" s="19">
        <f>AVERAGE(Table574[Wmix14])</f>
        <v>0.80000000001392524</v>
      </c>
      <c r="AW44" s="20">
        <f>AVERAGE(Table574[Amix762])</f>
        <v>9.5173883248402587E-3</v>
      </c>
      <c r="AX44" s="21">
        <f>AVERAGE(Table574[Q(Dust)])</f>
        <v>2.5</v>
      </c>
      <c r="AY44" s="22">
        <f>AVERAGE(Table574[W(Dust)])</f>
        <v>0.80000000000000038</v>
      </c>
      <c r="AZ44" s="20">
        <f>AVERAGE(Table574[A(Dust)])</f>
        <v>9.5173883243169759E-3</v>
      </c>
    </row>
    <row r="45" spans="1:52" x14ac:dyDescent="0.25">
      <c r="A45" s="23" t="s">
        <v>72</v>
      </c>
      <c r="B45" s="24"/>
      <c r="C45" s="25"/>
      <c r="D45" s="26"/>
      <c r="E45" s="24"/>
      <c r="F45" s="25"/>
      <c r="G45" s="26">
        <f>G44/D44</f>
        <v>0.99999680807417313</v>
      </c>
      <c r="H45" s="24"/>
      <c r="I45" s="25"/>
      <c r="J45" s="26">
        <f>J44/D44</f>
        <v>0.99996505160283344</v>
      </c>
      <c r="K45" s="25"/>
      <c r="L45" s="25"/>
      <c r="M45" s="25">
        <f>M44/D44</f>
        <v>0.99940028399190795</v>
      </c>
      <c r="N45" s="24"/>
      <c r="O45" s="25"/>
      <c r="P45" s="26">
        <f>P44/D44</f>
        <v>0.98751973983356856</v>
      </c>
      <c r="Q45" s="24"/>
      <c r="R45" s="25"/>
      <c r="S45" s="26">
        <f>S44/D44</f>
        <v>0.84630688516539931</v>
      </c>
      <c r="T45" s="24"/>
      <c r="U45" s="25"/>
      <c r="V45" s="26">
        <f>V44/G44</f>
        <v>0.6927129246332181</v>
      </c>
      <c r="W45" s="24"/>
      <c r="X45" s="25"/>
      <c r="Y45" s="26">
        <f>Y44/D44</f>
        <v>0.44154006451716515</v>
      </c>
      <c r="Z45" s="24"/>
      <c r="AA45" s="25"/>
      <c r="AB45" s="26">
        <f>AB44/D44</f>
        <v>0.3601514456464438</v>
      </c>
      <c r="AC45" s="24"/>
      <c r="AD45" s="25"/>
      <c r="AE45" s="26">
        <f>AE44/D44</f>
        <v>0.30784478718144254</v>
      </c>
      <c r="AF45" s="24"/>
      <c r="AG45" s="25"/>
      <c r="AH45" s="26">
        <f>AH44/D44</f>
        <v>0.26193945563247301</v>
      </c>
      <c r="AI45" s="27"/>
      <c r="AJ45" s="28"/>
      <c r="AK45" s="29">
        <f>AK44/D44</f>
        <v>0.25511111221037425</v>
      </c>
      <c r="AL45" s="24"/>
      <c r="AM45" s="25"/>
      <c r="AN45" s="26">
        <f>AN44/D44</f>
        <v>0.2551111122103758</v>
      </c>
      <c r="AO45" s="25"/>
      <c r="AP45" s="25"/>
      <c r="AQ45" s="25">
        <f>AQ44/D44</f>
        <v>0.25339788832146254</v>
      </c>
      <c r="AR45" s="24"/>
      <c r="AS45" s="25"/>
      <c r="AT45" s="26">
        <f>AT44/D44</f>
        <v>0.25339774757307598</v>
      </c>
      <c r="AU45" s="25"/>
      <c r="AV45" s="25"/>
      <c r="AW45" s="25">
        <f>AW44/D44</f>
        <v>0.25339774619359734</v>
      </c>
      <c r="AX45" s="24"/>
      <c r="AY45" s="25"/>
      <c r="AZ45" s="26">
        <f>AZ44/D44</f>
        <v>0.2533977461796651</v>
      </c>
    </row>
    <row r="46" spans="1:52" ht="15.75" thickBot="1" x14ac:dyDescent="0.3">
      <c r="A46" s="23" t="s">
        <v>73</v>
      </c>
      <c r="B46" s="30"/>
      <c r="C46" s="31"/>
      <c r="D46" s="32"/>
      <c r="E46" s="30"/>
      <c r="F46" s="31"/>
      <c r="G46" s="32">
        <f>(G44-D44)/D44</f>
        <v>-3.1919258268230494E-6</v>
      </c>
      <c r="H46" s="30"/>
      <c r="I46" s="31"/>
      <c r="J46" s="32">
        <f>(J44-D44)/D44</f>
        <v>-3.4948397166604128E-5</v>
      </c>
      <c r="K46" s="31"/>
      <c r="L46" s="31"/>
      <c r="M46" s="31">
        <f>(M44-D44)/D44</f>
        <v>-5.9971600809200355E-4</v>
      </c>
      <c r="N46" s="30"/>
      <c r="O46" s="31"/>
      <c r="P46" s="32">
        <f>(P44-D44)/D44</f>
        <v>-1.2480260166431414E-2</v>
      </c>
      <c r="Q46" s="30"/>
      <c r="R46" s="31"/>
      <c r="S46" s="32">
        <f>(S44-D44)/D44</f>
        <v>-0.15369311483460066</v>
      </c>
      <c r="T46" s="30"/>
      <c r="U46" s="31"/>
      <c r="V46" s="32">
        <f>(V44-G44)/G44</f>
        <v>-0.30728707536678185</v>
      </c>
      <c r="W46" s="30"/>
      <c r="X46" s="31"/>
      <c r="Y46" s="32">
        <f>(Y44-D44)/D44</f>
        <v>-0.55845993548283479</v>
      </c>
      <c r="Z46" s="30"/>
      <c r="AA46" s="31"/>
      <c r="AB46" s="32">
        <f>(AB44-D44)/D44</f>
        <v>-0.63984855435355614</v>
      </c>
      <c r="AC46" s="30"/>
      <c r="AD46" s="31"/>
      <c r="AE46" s="32">
        <f>(AE44-D44)/D44</f>
        <v>-0.69215521281855741</v>
      </c>
      <c r="AF46" s="30"/>
      <c r="AG46" s="31"/>
      <c r="AH46" s="32">
        <f>(AH44-D44)/D44</f>
        <v>-0.73806054436752699</v>
      </c>
      <c r="AI46" s="30"/>
      <c r="AJ46" s="31"/>
      <c r="AK46" s="32">
        <f>(AK44-D44)/D44</f>
        <v>-0.74488888778962581</v>
      </c>
      <c r="AL46" s="30"/>
      <c r="AM46" s="31"/>
      <c r="AN46" s="32">
        <f>(AN44-D44)/D44</f>
        <v>-0.74488888778962414</v>
      </c>
      <c r="AO46" s="31"/>
      <c r="AP46" s="31"/>
      <c r="AQ46" s="31">
        <f>(AQ44-D44)/D44</f>
        <v>-0.74660211167853752</v>
      </c>
      <c r="AR46" s="30"/>
      <c r="AS46" s="31"/>
      <c r="AT46" s="32">
        <f>(AT44-D44)/D44</f>
        <v>-0.74660225242692402</v>
      </c>
      <c r="AU46" s="31"/>
      <c r="AV46" s="31"/>
      <c r="AW46" s="31">
        <f>(AW44-D44)/D44</f>
        <v>-0.74660225380640255</v>
      </c>
      <c r="AX46" s="30"/>
      <c r="AY46" s="31"/>
      <c r="AZ46" s="32">
        <f>(AZ44-D44)/D44</f>
        <v>-0.74660225382033485</v>
      </c>
    </row>
    <row r="47" spans="1:52" ht="15.75" thickBot="1" x14ac:dyDescent="0.3">
      <c r="A47" s="33" t="s">
        <v>74</v>
      </c>
      <c r="B47" s="34"/>
      <c r="C47" s="35"/>
      <c r="D47" s="36">
        <f>D44*PI()</f>
        <v>0.11799535588543016</v>
      </c>
      <c r="E47" s="34"/>
      <c r="F47" s="35"/>
      <c r="G47" s="36">
        <f>G44*PI()</f>
        <v>0.11799497925300625</v>
      </c>
      <c r="H47" s="34"/>
      <c r="I47" s="35"/>
      <c r="J47" s="36">
        <f>J44*PI()</f>
        <v>0.11799123213686885</v>
      </c>
      <c r="K47" s="35"/>
      <c r="L47" s="35"/>
      <c r="M47" s="35">
        <f>M44*PI()</f>
        <v>0.11792459218162515</v>
      </c>
      <c r="N47" s="34"/>
      <c r="O47" s="35"/>
      <c r="P47" s="36">
        <f>P44*PI()</f>
        <v>0.11652274314554932</v>
      </c>
      <c r="Q47" s="34"/>
      <c r="R47" s="35"/>
      <c r="S47" s="36">
        <f>S44*PI()</f>
        <v>9.9860282103381173E-2</v>
      </c>
      <c r="T47" s="34"/>
      <c r="U47" s="35"/>
      <c r="V47" s="36">
        <f>V44*PI()</f>
        <v>8.1736647170385868E-2</v>
      </c>
      <c r="W47" s="34"/>
      <c r="X47" s="35"/>
      <c r="Y47" s="36">
        <f>Y44*PI()</f>
        <v>5.2099677050378698E-2</v>
      </c>
      <c r="Z47" s="34"/>
      <c r="AA47" s="35"/>
      <c r="AB47" s="36">
        <f>AB44*PI()</f>
        <v>4.2496198001704288E-2</v>
      </c>
      <c r="AC47" s="34"/>
      <c r="AD47" s="35"/>
      <c r="AE47" s="36">
        <f>AE44*PI()</f>
        <v>3.6324255220948821E-2</v>
      </c>
      <c r="AF47" s="34"/>
      <c r="AG47" s="35"/>
      <c r="AH47" s="36">
        <f>AH44*PI()</f>
        <v>3.0907639287789498E-2</v>
      </c>
      <c r="AI47" s="34"/>
      <c r="AJ47" s="35"/>
      <c r="AK47" s="36">
        <f>AK44*PI()</f>
        <v>3.0101926475591016E-2</v>
      </c>
      <c r="AL47" s="34"/>
      <c r="AM47" s="35"/>
      <c r="AN47" s="36">
        <f>AN44*PI()</f>
        <v>3.0101926475591199E-2</v>
      </c>
      <c r="AO47" s="35"/>
      <c r="AP47" s="35"/>
      <c r="AQ47" s="35">
        <f>AQ44*PI()</f>
        <v>2.9899774013107457E-2</v>
      </c>
      <c r="AR47" s="34"/>
      <c r="AS47" s="35"/>
      <c r="AT47" s="36">
        <f>AT44*PI()</f>
        <v>2.9899757405451494E-2</v>
      </c>
      <c r="AU47" s="35"/>
      <c r="AV47" s="35"/>
      <c r="AW47" s="35">
        <f>AW44*PI()</f>
        <v>2.9899757242679424E-2</v>
      </c>
      <c r="AX47" s="34"/>
      <c r="AY47" s="35"/>
      <c r="AZ47" s="36">
        <f>AZ44*PI()</f>
        <v>2.9899757241035482E-2</v>
      </c>
    </row>
    <row r="50" spans="1:52" x14ac:dyDescent="0.25">
      <c r="A50" t="s">
        <v>83</v>
      </c>
    </row>
    <row r="51" spans="1:52" ht="15.75" thickBot="1" x14ac:dyDescent="0.3">
      <c r="A51" s="85" t="s">
        <v>76</v>
      </c>
      <c r="B51" s="85"/>
      <c r="C51" s="85"/>
      <c r="D51" s="85"/>
      <c r="E51" s="86" t="s">
        <v>1</v>
      </c>
      <c r="F51" s="87"/>
      <c r="G51" s="87"/>
      <c r="H51" s="87"/>
      <c r="I51" s="88"/>
      <c r="J51" s="1"/>
      <c r="K51" s="1"/>
      <c r="L51" s="1"/>
      <c r="M51" s="1"/>
    </row>
    <row r="52" spans="1:52" ht="15.75" thickBot="1" x14ac:dyDescent="0.3">
      <c r="A52" s="2"/>
      <c r="B52" s="76" t="s">
        <v>2</v>
      </c>
      <c r="C52" s="77"/>
      <c r="D52" s="78"/>
      <c r="E52" s="79" t="s">
        <v>3</v>
      </c>
      <c r="F52" s="80"/>
      <c r="G52" s="81"/>
      <c r="H52" s="76" t="s">
        <v>4</v>
      </c>
      <c r="I52" s="77"/>
      <c r="J52" s="78"/>
      <c r="K52" s="77" t="s">
        <v>5</v>
      </c>
      <c r="L52" s="77"/>
      <c r="M52" s="78"/>
      <c r="N52" s="76" t="s">
        <v>6</v>
      </c>
      <c r="O52" s="77"/>
      <c r="P52" s="78"/>
      <c r="Q52" s="76" t="s">
        <v>7</v>
      </c>
      <c r="R52" s="77"/>
      <c r="S52" s="78"/>
      <c r="T52" s="76" t="s">
        <v>8</v>
      </c>
      <c r="U52" s="77"/>
      <c r="V52" s="78"/>
      <c r="W52" s="82" t="s">
        <v>9</v>
      </c>
      <c r="X52" s="83"/>
      <c r="Y52" s="84"/>
      <c r="Z52" s="82" t="s">
        <v>10</v>
      </c>
      <c r="AA52" s="83"/>
      <c r="AB52" s="84"/>
      <c r="AC52" s="82" t="s">
        <v>11</v>
      </c>
      <c r="AD52" s="83"/>
      <c r="AE52" s="84"/>
      <c r="AF52" s="82" t="s">
        <v>12</v>
      </c>
      <c r="AG52" s="83"/>
      <c r="AH52" s="84"/>
      <c r="AI52" s="82" t="s">
        <v>13</v>
      </c>
      <c r="AJ52" s="83"/>
      <c r="AK52" s="84"/>
      <c r="AL52" s="83" t="s">
        <v>14</v>
      </c>
      <c r="AM52" s="83"/>
      <c r="AN52" s="84"/>
      <c r="AO52" s="82" t="s">
        <v>15</v>
      </c>
      <c r="AP52" s="83"/>
      <c r="AQ52" s="84"/>
      <c r="AR52" s="82" t="s">
        <v>16</v>
      </c>
      <c r="AS52" s="83"/>
      <c r="AT52" s="84"/>
      <c r="AU52" s="82" t="s">
        <v>17</v>
      </c>
      <c r="AV52" s="83"/>
      <c r="AW52" s="84"/>
      <c r="AX52" s="82" t="s">
        <v>18</v>
      </c>
      <c r="AY52" s="83"/>
      <c r="AZ52" s="84"/>
    </row>
    <row r="53" spans="1:52" ht="15.75" thickBot="1" x14ac:dyDescent="0.3">
      <c r="A53" s="3" t="s">
        <v>19</v>
      </c>
      <c r="B53" s="4" t="s">
        <v>20</v>
      </c>
      <c r="C53" s="5" t="s">
        <v>21</v>
      </c>
      <c r="D53" s="6" t="s">
        <v>22</v>
      </c>
      <c r="E53" s="4" t="s">
        <v>23</v>
      </c>
      <c r="F53" s="5" t="s">
        <v>24</v>
      </c>
      <c r="G53" s="6" t="s">
        <v>25</v>
      </c>
      <c r="H53" s="4" t="s">
        <v>26</v>
      </c>
      <c r="I53" s="5" t="s">
        <v>27</v>
      </c>
      <c r="J53" s="6" t="s">
        <v>28</v>
      </c>
      <c r="K53" s="4" t="s">
        <v>29</v>
      </c>
      <c r="L53" s="5" t="s">
        <v>30</v>
      </c>
      <c r="M53" s="6" t="s">
        <v>31</v>
      </c>
      <c r="N53" s="4" t="s">
        <v>32</v>
      </c>
      <c r="O53" s="5" t="s">
        <v>33</v>
      </c>
      <c r="P53" s="6" t="s">
        <v>34</v>
      </c>
      <c r="Q53" s="4" t="s">
        <v>35</v>
      </c>
      <c r="R53" s="5" t="s">
        <v>36</v>
      </c>
      <c r="S53" s="6" t="s">
        <v>37</v>
      </c>
      <c r="T53" s="4" t="s">
        <v>38</v>
      </c>
      <c r="U53" s="5" t="s">
        <v>39</v>
      </c>
      <c r="V53" s="6" t="s">
        <v>40</v>
      </c>
      <c r="W53" s="4" t="s">
        <v>41</v>
      </c>
      <c r="X53" s="5" t="s">
        <v>42</v>
      </c>
      <c r="Y53" s="6" t="s">
        <v>43</v>
      </c>
      <c r="Z53" s="4" t="s">
        <v>44</v>
      </c>
      <c r="AA53" s="5" t="s">
        <v>45</v>
      </c>
      <c r="AB53" s="6" t="s">
        <v>46</v>
      </c>
      <c r="AC53" s="4" t="s">
        <v>47</v>
      </c>
      <c r="AD53" s="5" t="s">
        <v>48</v>
      </c>
      <c r="AE53" s="6" t="s">
        <v>49</v>
      </c>
      <c r="AF53" s="4" t="s">
        <v>50</v>
      </c>
      <c r="AG53" s="5" t="s">
        <v>51</v>
      </c>
      <c r="AH53" s="6" t="s">
        <v>52</v>
      </c>
      <c r="AI53" s="4" t="s">
        <v>53</v>
      </c>
      <c r="AJ53" s="5" t="s">
        <v>54</v>
      </c>
      <c r="AK53" s="6" t="s">
        <v>55</v>
      </c>
      <c r="AL53" s="4" t="s">
        <v>56</v>
      </c>
      <c r="AM53" s="5" t="s">
        <v>57</v>
      </c>
      <c r="AN53" s="6" t="s">
        <v>58</v>
      </c>
      <c r="AO53" s="4" t="s">
        <v>59</v>
      </c>
      <c r="AP53" s="5" t="s">
        <v>60</v>
      </c>
      <c r="AQ53" s="6" t="s">
        <v>61</v>
      </c>
      <c r="AR53" s="4" t="s">
        <v>62</v>
      </c>
      <c r="AS53" s="5" t="s">
        <v>63</v>
      </c>
      <c r="AT53" s="6" t="s">
        <v>64</v>
      </c>
      <c r="AU53" s="4" t="s">
        <v>65</v>
      </c>
      <c r="AV53" s="5" t="s">
        <v>66</v>
      </c>
      <c r="AW53" s="6" t="s">
        <v>67</v>
      </c>
      <c r="AX53" s="4" t="s">
        <v>68</v>
      </c>
      <c r="AY53" s="5" t="s">
        <v>69</v>
      </c>
      <c r="AZ53" s="6" t="s">
        <v>70</v>
      </c>
    </row>
    <row r="54" spans="1:52" ht="15.75" hidden="1" thickBot="1" x14ac:dyDescent="0.3">
      <c r="A54" s="1">
        <v>0.4</v>
      </c>
      <c r="B54" s="14">
        <v>2.0640941000000002</v>
      </c>
      <c r="C54" s="15">
        <v>1</v>
      </c>
      <c r="D54" s="16">
        <v>3.76794538902816E-2</v>
      </c>
      <c r="E54" s="14">
        <v>2.0640941000435902</v>
      </c>
      <c r="F54" s="15">
        <v>0.99999999997066102</v>
      </c>
      <c r="G54" s="16">
        <v>3.76788591636514E-2</v>
      </c>
      <c r="H54" s="14">
        <v>2.0640941043599299</v>
      </c>
      <c r="I54" s="15">
        <v>0.99999999706547404</v>
      </c>
      <c r="J54" s="16">
        <v>3.7673506475576997E-2</v>
      </c>
      <c r="K54" s="14">
        <v>2.0640945367785899</v>
      </c>
      <c r="L54" s="15">
        <v>0.99999970601889798</v>
      </c>
      <c r="M54" s="16">
        <v>3.7619972815496797E-2</v>
      </c>
      <c r="N54" s="14">
        <v>2.0641385711181401</v>
      </c>
      <c r="O54" s="15">
        <v>0.99997006938500599</v>
      </c>
      <c r="P54" s="16">
        <v>3.7083987220733902E-2</v>
      </c>
      <c r="Q54" s="14">
        <v>2.0717081768558998</v>
      </c>
      <c r="R54" s="15">
        <v>0.99491667930095595</v>
      </c>
      <c r="S54" s="16">
        <v>3.1701469780790803E-2</v>
      </c>
      <c r="T54" s="14">
        <v>2.08973562352941</v>
      </c>
      <c r="U54" s="15">
        <v>0.98320293238022904</v>
      </c>
      <c r="V54" s="16">
        <v>2.5895317828183901E-2</v>
      </c>
      <c r="W54" s="14">
        <v>2.19821899230769</v>
      </c>
      <c r="X54" s="15">
        <v>0.92106637444190897</v>
      </c>
      <c r="Y54" s="16">
        <v>1.6471012494093201E-2</v>
      </c>
      <c r="Z54" s="14">
        <v>2.2820470500000001</v>
      </c>
      <c r="AA54" s="15">
        <v>0.88107113373205803</v>
      </c>
      <c r="AB54" s="16">
        <v>1.34472515598943E-2</v>
      </c>
      <c r="AC54" s="14">
        <v>2.3658751076923101</v>
      </c>
      <c r="AD54" s="15">
        <v>0.84650426315026495</v>
      </c>
      <c r="AE54" s="16">
        <v>1.1515653398881999E-2</v>
      </c>
      <c r="AF54" s="14">
        <v>2.4743584764705902</v>
      </c>
      <c r="AG54" s="15">
        <v>0.80817276934014004</v>
      </c>
      <c r="AH54" s="16">
        <v>9.8299209517448208E-3</v>
      </c>
      <c r="AI54" s="14">
        <v>2.4946840743902499</v>
      </c>
      <c r="AJ54" s="15">
        <v>0.80166910752409404</v>
      </c>
      <c r="AK54" s="16">
        <v>9.5800477321993094E-3</v>
      </c>
      <c r="AL54" s="14">
        <v>2.49995552888186</v>
      </c>
      <c r="AM54" s="15">
        <v>0.80001390939912198</v>
      </c>
      <c r="AN54" s="16">
        <v>9.5800477321993805E-3</v>
      </c>
      <c r="AO54" s="14">
        <v>2.49999956322142</v>
      </c>
      <c r="AP54" s="15">
        <v>0.80000013660848901</v>
      </c>
      <c r="AQ54" s="16">
        <v>9.51739352192312E-3</v>
      </c>
      <c r="AR54" s="14">
        <v>2.4999999956400698</v>
      </c>
      <c r="AS54" s="15">
        <v>0.80000000136362803</v>
      </c>
      <c r="AT54" s="16">
        <v>9.5173883752689096E-3</v>
      </c>
      <c r="AU54" s="14">
        <v>2.49999999995641</v>
      </c>
      <c r="AV54" s="15">
        <v>0.80000000001363503</v>
      </c>
      <c r="AW54" s="16">
        <v>9.5173883248264295E-3</v>
      </c>
      <c r="AX54" s="14">
        <v>2.5</v>
      </c>
      <c r="AY54" s="15">
        <v>0.8</v>
      </c>
      <c r="AZ54" s="16">
        <v>9.5173883243169707E-3</v>
      </c>
    </row>
    <row r="55" spans="1:52" ht="15.75" hidden="1" thickBot="1" x14ac:dyDescent="0.3">
      <c r="A55" s="1">
        <v>0.41</v>
      </c>
      <c r="B55" s="14">
        <v>2.0649524000000001</v>
      </c>
      <c r="C55" s="15">
        <v>1</v>
      </c>
      <c r="D55" s="16">
        <v>3.7680096737085098E-2</v>
      </c>
      <c r="E55" s="14">
        <v>2.0649524000435102</v>
      </c>
      <c r="F55" s="15">
        <v>0.99999999997068401</v>
      </c>
      <c r="G55" s="16">
        <v>3.7679502249053802E-2</v>
      </c>
      <c r="H55" s="14">
        <v>2.0649524043513501</v>
      </c>
      <c r="I55" s="15">
        <v>0.99999999706791298</v>
      </c>
      <c r="J55" s="16">
        <v>3.7674151794061798E-2</v>
      </c>
      <c r="K55" s="14">
        <v>2.0649528359185698</v>
      </c>
      <c r="L55" s="15">
        <v>0.99999970626323398</v>
      </c>
      <c r="M55" s="16">
        <v>3.7620640363365501E-2</v>
      </c>
      <c r="N55" s="14">
        <v>2.0649967835543799</v>
      </c>
      <c r="O55" s="15">
        <v>0.99997009425750905</v>
      </c>
      <c r="P55" s="16">
        <v>3.7084875306177899E-2</v>
      </c>
      <c r="Q55" s="14">
        <v>2.0725514847161599</v>
      </c>
      <c r="R55" s="15">
        <v>0.99492079690411495</v>
      </c>
      <c r="S55" s="16">
        <v>3.1704331452036202E-2</v>
      </c>
      <c r="T55" s="14">
        <v>2.0905434352941201</v>
      </c>
      <c r="U55" s="15">
        <v>0.98321572133371804</v>
      </c>
      <c r="V55" s="16">
        <v>2.58996302007246E-2</v>
      </c>
      <c r="W55" s="14">
        <v>2.1988132</v>
      </c>
      <c r="X55" s="15">
        <v>0.92110609971298696</v>
      </c>
      <c r="Y55" s="16">
        <v>1.6475053672371901E-2</v>
      </c>
      <c r="Z55" s="14">
        <v>2.2824762000000001</v>
      </c>
      <c r="AA55" s="15">
        <v>0.88111122105168005</v>
      </c>
      <c r="AB55" s="16">
        <v>1.3450087654329699E-2</v>
      </c>
      <c r="AC55" s="14">
        <v>2.3661392000000001</v>
      </c>
      <c r="AD55" s="15">
        <v>0.846533945959417</v>
      </c>
      <c r="AE55" s="16">
        <v>1.15173017279246E-2</v>
      </c>
      <c r="AF55" s="14">
        <v>2.47440896470588</v>
      </c>
      <c r="AG55" s="15">
        <v>0.80817928959607099</v>
      </c>
      <c r="AH55" s="16">
        <v>9.8302099676140994E-3</v>
      </c>
      <c r="AI55" s="14">
        <v>2.4946945414634198</v>
      </c>
      <c r="AJ55" s="15">
        <v>0.80167048432636001</v>
      </c>
      <c r="AK55" s="16">
        <v>9.5801066551952294E-3</v>
      </c>
      <c r="AL55" s="14">
        <v>2.4999556164456198</v>
      </c>
      <c r="AM55" s="15">
        <v>0.80001392096844703</v>
      </c>
      <c r="AN55" s="16">
        <v>9.5801066551952797E-3</v>
      </c>
      <c r="AO55" s="14">
        <v>2.4999995640814401</v>
      </c>
      <c r="AP55" s="15">
        <v>0.800000136722123</v>
      </c>
      <c r="AQ55" s="16">
        <v>9.5173935268313102E-3</v>
      </c>
      <c r="AR55" s="14">
        <v>2.4999999956486501</v>
      </c>
      <c r="AS55" s="15">
        <v>0.80000000136476201</v>
      </c>
      <c r="AT55" s="16">
        <v>9.5173883753170204E-3</v>
      </c>
      <c r="AU55" s="14">
        <v>2.4999999999564899</v>
      </c>
      <c r="AV55" s="15">
        <v>0.80000000001364602</v>
      </c>
      <c r="AW55" s="16">
        <v>9.5173883248269205E-3</v>
      </c>
      <c r="AX55" s="14">
        <v>2.5</v>
      </c>
      <c r="AY55" s="15">
        <v>0.8</v>
      </c>
      <c r="AZ55" s="16">
        <v>9.5173883243169707E-3</v>
      </c>
    </row>
    <row r="56" spans="1:52" ht="15.75" hidden="1" thickBot="1" x14ac:dyDescent="0.3">
      <c r="A56" s="1">
        <v>0.42</v>
      </c>
      <c r="B56" s="14">
        <v>2.0675995</v>
      </c>
      <c r="C56" s="15">
        <v>1</v>
      </c>
      <c r="D56" s="16">
        <v>3.7686880204869502E-2</v>
      </c>
      <c r="E56" s="14">
        <v>2.0675995000432401</v>
      </c>
      <c r="F56" s="15">
        <v>0.99999999997075995</v>
      </c>
      <c r="G56" s="16">
        <v>3.7686286481674797E-2</v>
      </c>
      <c r="H56" s="14">
        <v>2.0675995043248698</v>
      </c>
      <c r="I56" s="15">
        <v>0.99999999707541598</v>
      </c>
      <c r="J56" s="16">
        <v>3.7680942872429499E-2</v>
      </c>
      <c r="K56" s="14">
        <v>2.0675999332661701</v>
      </c>
      <c r="L56" s="15">
        <v>0.99999970701487995</v>
      </c>
      <c r="M56" s="16">
        <v>3.7627499877470598E-2</v>
      </c>
      <c r="N56" s="14">
        <v>2.0676436134972498</v>
      </c>
      <c r="O56" s="15">
        <v>0.99997017077234196</v>
      </c>
      <c r="P56" s="16">
        <v>3.7092413267654299E-2</v>
      </c>
      <c r="Q56" s="14">
        <v>2.0751523471615698</v>
      </c>
      <c r="R56" s="15">
        <v>0.99493346489706602</v>
      </c>
      <c r="S56" s="16">
        <v>3.17178785307047E-2</v>
      </c>
      <c r="T56" s="14">
        <v>2.0930348235294098</v>
      </c>
      <c r="U56" s="15">
        <v>0.98325507493886999</v>
      </c>
      <c r="V56" s="16">
        <v>2.59173871990733E-2</v>
      </c>
      <c r="W56" s="14">
        <v>2.2006458076923101</v>
      </c>
      <c r="X56" s="15">
        <v>0.92122846940887404</v>
      </c>
      <c r="Y56" s="16">
        <v>1.6490679273309199E-2</v>
      </c>
      <c r="Z56" s="14">
        <v>2.28379975</v>
      </c>
      <c r="AA56" s="15">
        <v>0.88123478983193604</v>
      </c>
      <c r="AB56" s="16">
        <v>1.34610695696687E-2</v>
      </c>
      <c r="AC56" s="14">
        <v>2.3669536923076899</v>
      </c>
      <c r="AD56" s="15">
        <v>0.84662549665101305</v>
      </c>
      <c r="AE56" s="16">
        <v>1.15237371005034E-2</v>
      </c>
      <c r="AF56" s="14">
        <v>2.4745646764705902</v>
      </c>
      <c r="AG56" s="15">
        <v>0.80819941312283405</v>
      </c>
      <c r="AH56" s="16">
        <v>9.8313553474874797E-3</v>
      </c>
      <c r="AI56" s="14">
        <v>2.4947268231707298</v>
      </c>
      <c r="AJ56" s="15">
        <v>0.80167473403376199</v>
      </c>
      <c r="AK56" s="16">
        <v>9.5803409060282608E-3</v>
      </c>
      <c r="AL56" s="14">
        <v>2.4999558865027498</v>
      </c>
      <c r="AM56" s="15">
        <v>0.80001395667991704</v>
      </c>
      <c r="AN56" s="16">
        <v>9.5803409060283198E-3</v>
      </c>
      <c r="AO56" s="14">
        <v>2.4999995667338402</v>
      </c>
      <c r="AP56" s="15">
        <v>0.80000013707287998</v>
      </c>
      <c r="AQ56" s="16">
        <v>9.5173935463604004E-3</v>
      </c>
      <c r="AR56" s="14">
        <v>2.4999999956751302</v>
      </c>
      <c r="AS56" s="15">
        <v>0.80000000136826299</v>
      </c>
      <c r="AT56" s="16">
        <v>9.5173883755084697E-3</v>
      </c>
      <c r="AU56" s="14">
        <v>2.4999999999567599</v>
      </c>
      <c r="AV56" s="15">
        <v>0.80000000001368099</v>
      </c>
      <c r="AW56" s="16">
        <v>9.51738832482882E-3</v>
      </c>
      <c r="AX56" s="14">
        <v>2.5</v>
      </c>
      <c r="AY56" s="15">
        <v>0.8</v>
      </c>
      <c r="AZ56" s="16">
        <v>9.5173883243169707E-3</v>
      </c>
    </row>
    <row r="57" spans="1:52" ht="15.75" hidden="1" thickBot="1" x14ac:dyDescent="0.3">
      <c r="A57" s="1">
        <v>0.43</v>
      </c>
      <c r="B57" s="14">
        <v>2.0678839999999998</v>
      </c>
      <c r="C57" s="15">
        <v>1</v>
      </c>
      <c r="D57" s="16">
        <v>3.7682266166751799E-2</v>
      </c>
      <c r="E57" s="14">
        <v>2.0678840000432102</v>
      </c>
      <c r="F57" s="15">
        <v>0.99999999997076805</v>
      </c>
      <c r="G57" s="16">
        <v>3.7681672524717401E-2</v>
      </c>
      <c r="H57" s="14">
        <v>2.0678840043220199</v>
      </c>
      <c r="I57" s="15">
        <v>0.999999997076221</v>
      </c>
      <c r="J57" s="16">
        <v>3.7676329651508703E-2</v>
      </c>
      <c r="K57" s="14">
        <v>2.0678844329811001</v>
      </c>
      <c r="L57" s="15">
        <v>0.99999970709549302</v>
      </c>
      <c r="M57" s="16">
        <v>3.7622894007340903E-2</v>
      </c>
      <c r="N57" s="14">
        <v>2.0679280844725598</v>
      </c>
      <c r="O57" s="15">
        <v>0.99997017897838003</v>
      </c>
      <c r="P57" s="16">
        <v>3.7087880852355003E-2</v>
      </c>
      <c r="Q57" s="14">
        <v>2.07543187772926</v>
      </c>
      <c r="R57" s="15">
        <v>0.99493482360686303</v>
      </c>
      <c r="S57" s="16">
        <v>3.1714067575685602E-2</v>
      </c>
      <c r="T57" s="14">
        <v>2.0933025882352898</v>
      </c>
      <c r="U57" s="15">
        <v>0.98325929652296495</v>
      </c>
      <c r="V57" s="16">
        <v>2.59143188904629E-2</v>
      </c>
      <c r="W57" s="14">
        <v>2.2008427692307699</v>
      </c>
      <c r="X57" s="15">
        <v>0.92124160795146803</v>
      </c>
      <c r="Y57" s="16">
        <v>1.6488836556937999E-2</v>
      </c>
      <c r="Z57" s="14">
        <v>2.2839420000000001</v>
      </c>
      <c r="AA57" s="15">
        <v>0.88124806464725902</v>
      </c>
      <c r="AB57" s="16">
        <v>1.3459765283791499E-2</v>
      </c>
      <c r="AC57" s="14">
        <v>2.3670412307692299</v>
      </c>
      <c r="AD57" s="15">
        <v>0.84663533663761503</v>
      </c>
      <c r="AE57" s="16">
        <v>1.15229283424593E-2</v>
      </c>
      <c r="AF57" s="14">
        <v>2.47458141176471</v>
      </c>
      <c r="AG57" s="15">
        <v>0.80820157720392705</v>
      </c>
      <c r="AH57" s="16">
        <v>9.8311968582591308E-3</v>
      </c>
      <c r="AI57" s="14">
        <v>2.49473029268293</v>
      </c>
      <c r="AJ57" s="15">
        <v>0.80167519108892704</v>
      </c>
      <c r="AK57" s="16">
        <v>9.58030786714484E-3</v>
      </c>
      <c r="AL57" s="14">
        <v>2.49995591552744</v>
      </c>
      <c r="AM57" s="15">
        <v>0.80001396052076901</v>
      </c>
      <c r="AN57" s="16">
        <v>9.5803078671449007E-3</v>
      </c>
      <c r="AO57" s="14">
        <v>2.4999995670189099</v>
      </c>
      <c r="AP57" s="15">
        <v>0.80000013711060503</v>
      </c>
      <c r="AQ57" s="16">
        <v>9.5173935435921599E-3</v>
      </c>
      <c r="AR57" s="14">
        <v>2.4999999956779799</v>
      </c>
      <c r="AS57" s="15">
        <v>0.80000000136864002</v>
      </c>
      <c r="AT57" s="16">
        <v>9.5173883754813299E-3</v>
      </c>
      <c r="AU57" s="14">
        <v>2.4999999999567901</v>
      </c>
      <c r="AV57" s="15">
        <v>0.80000000001368499</v>
      </c>
      <c r="AW57" s="16">
        <v>9.5173883248285494E-3</v>
      </c>
      <c r="AX57" s="14">
        <v>2.5</v>
      </c>
      <c r="AY57" s="15">
        <v>0.8</v>
      </c>
      <c r="AZ57" s="16">
        <v>9.5173883243169707E-3</v>
      </c>
    </row>
    <row r="58" spans="1:52" ht="15.75" hidden="1" thickBot="1" x14ac:dyDescent="0.3">
      <c r="A58" s="1">
        <v>0.44</v>
      </c>
      <c r="B58" s="14">
        <v>2.0669558000000001</v>
      </c>
      <c r="C58" s="15">
        <v>1</v>
      </c>
      <c r="D58" s="16">
        <v>3.7680036635056799E-2</v>
      </c>
      <c r="E58" s="14">
        <v>2.0669558000433099</v>
      </c>
      <c r="F58" s="15">
        <v>0.99999999997074196</v>
      </c>
      <c r="G58" s="16">
        <v>3.7679442728166999E-2</v>
      </c>
      <c r="H58" s="14">
        <v>2.0669558043313101</v>
      </c>
      <c r="I58" s="15">
        <v>0.99999999707359499</v>
      </c>
      <c r="J58" s="16">
        <v>3.7674097454259897E-2</v>
      </c>
      <c r="K58" s="14">
        <v>2.06695623391116</v>
      </c>
      <c r="L58" s="15">
        <v>0.99999970683236805</v>
      </c>
      <c r="M58" s="16">
        <v>3.7620637839505901E-2</v>
      </c>
      <c r="N58" s="14">
        <v>2.06699997916752</v>
      </c>
      <c r="O58" s="15">
        <v>0.99997015219313801</v>
      </c>
      <c r="P58" s="16">
        <v>3.7085387031347498E-2</v>
      </c>
      <c r="Q58" s="14">
        <v>2.07451989082969</v>
      </c>
      <c r="R58" s="15">
        <v>0.99493038872557005</v>
      </c>
      <c r="S58" s="16">
        <v>3.1709466594614502E-2</v>
      </c>
      <c r="T58" s="14">
        <v>2.09242898823529</v>
      </c>
      <c r="U58" s="15">
        <v>0.98324551761050605</v>
      </c>
      <c r="V58" s="16">
        <v>2.5908234354261199E-2</v>
      </c>
      <c r="W58" s="14">
        <v>2.20020016923077</v>
      </c>
      <c r="X58" s="15">
        <v>0.92119873308328204</v>
      </c>
      <c r="Y58" s="16">
        <v>1.6483456308533699E-2</v>
      </c>
      <c r="Z58" s="14">
        <v>2.2834778999999998</v>
      </c>
      <c r="AA58" s="15">
        <v>0.881204750476001</v>
      </c>
      <c r="AB58" s="16">
        <v>1.3455983300634199E-2</v>
      </c>
      <c r="AC58" s="14">
        <v>2.3667556307692301</v>
      </c>
      <c r="AD58" s="15">
        <v>0.84660323337052401</v>
      </c>
      <c r="AE58" s="16">
        <v>1.152071292244E-2</v>
      </c>
      <c r="AF58" s="14">
        <v>2.4745268117647101</v>
      </c>
      <c r="AG58" s="15">
        <v>0.80819451766553696</v>
      </c>
      <c r="AH58" s="16">
        <v>9.8308028821744806E-3</v>
      </c>
      <c r="AI58" s="14">
        <v>2.49471897317073</v>
      </c>
      <c r="AJ58" s="15">
        <v>0.80167370014066197</v>
      </c>
      <c r="AK58" s="16">
        <v>9.5802273068568995E-3</v>
      </c>
      <c r="AL58" s="14">
        <v>2.4999558208324801</v>
      </c>
      <c r="AM58" s="15">
        <v>0.80001394799168701</v>
      </c>
      <c r="AN58" s="16">
        <v>9.5802273068569706E-3</v>
      </c>
      <c r="AO58" s="14">
        <v>2.4999995660888499</v>
      </c>
      <c r="AP58" s="15">
        <v>0.80000013698754502</v>
      </c>
      <c r="AQ58" s="16">
        <v>9.5173935368762994E-3</v>
      </c>
      <c r="AR58" s="14">
        <v>2.49999999566869</v>
      </c>
      <c r="AS58" s="15">
        <v>0.80000000136741201</v>
      </c>
      <c r="AT58" s="16">
        <v>9.5173883754155007E-3</v>
      </c>
      <c r="AU58" s="14">
        <v>2.4999999999566902</v>
      </c>
      <c r="AV58" s="15">
        <v>0.800000000013672</v>
      </c>
      <c r="AW58" s="16">
        <v>9.5173883248278902E-3</v>
      </c>
      <c r="AX58" s="14">
        <v>2.5</v>
      </c>
      <c r="AY58" s="15">
        <v>0.8</v>
      </c>
      <c r="AZ58" s="16">
        <v>9.5173883243169707E-3</v>
      </c>
    </row>
    <row r="59" spans="1:52" ht="15.75" hidden="1" thickBot="1" x14ac:dyDescent="0.3">
      <c r="A59" s="1">
        <v>0.45</v>
      </c>
      <c r="B59" s="14">
        <v>2.070713</v>
      </c>
      <c r="C59" s="15">
        <v>1</v>
      </c>
      <c r="D59" s="16">
        <v>3.7687875207568902E-2</v>
      </c>
      <c r="E59" s="14">
        <v>2.0707130000429301</v>
      </c>
      <c r="F59" s="15">
        <v>0.99999999997084699</v>
      </c>
      <c r="G59" s="16">
        <v>3.7687282375485798E-2</v>
      </c>
      <c r="H59" s="14">
        <v>2.0707130042937298</v>
      </c>
      <c r="I59" s="15">
        <v>0.99999999708420495</v>
      </c>
      <c r="J59" s="16">
        <v>3.7681946801712503E-2</v>
      </c>
      <c r="K59" s="14">
        <v>2.0707134301464398</v>
      </c>
      <c r="L59" s="15">
        <v>0.99999970789527504</v>
      </c>
      <c r="M59" s="16">
        <v>3.7628584085066398E-2</v>
      </c>
      <c r="N59" s="14">
        <v>2.07075679585799</v>
      </c>
      <c r="O59" s="15">
        <v>0.99997026039333703</v>
      </c>
      <c r="P59" s="16">
        <v>3.7094294098943298E-2</v>
      </c>
      <c r="Q59" s="14">
        <v>2.0782114628820998</v>
      </c>
      <c r="R59" s="15">
        <v>0.99494830486137198</v>
      </c>
      <c r="S59" s="16">
        <v>3.1726909958137699E-2</v>
      </c>
      <c r="T59" s="14">
        <v>2.0959651764705902</v>
      </c>
      <c r="U59" s="15">
        <v>0.98330119085406897</v>
      </c>
      <c r="V59" s="16">
        <v>2.59317442059693E-2</v>
      </c>
      <c r="W59" s="14">
        <v>2.2028013076923099</v>
      </c>
      <c r="X59" s="15">
        <v>0.92137211441733302</v>
      </c>
      <c r="Y59" s="16">
        <v>1.6504452326061101E-2</v>
      </c>
      <c r="Z59" s="14">
        <v>2.2853564999999998</v>
      </c>
      <c r="AA59" s="15">
        <v>0.88138000409866601</v>
      </c>
      <c r="AB59" s="16">
        <v>1.34707457175897E-2</v>
      </c>
      <c r="AC59" s="14">
        <v>2.3679116923076902</v>
      </c>
      <c r="AD59" s="15">
        <v>0.84673318802429998</v>
      </c>
      <c r="AE59" s="16">
        <v>1.15293531785121E-2</v>
      </c>
      <c r="AF59" s="14">
        <v>2.4747478235294098</v>
      </c>
      <c r="AG59" s="15">
        <v>0.80822310984958901</v>
      </c>
      <c r="AH59" s="16">
        <v>9.8323366529537298E-3</v>
      </c>
      <c r="AI59" s="14">
        <v>2.4947647926829299</v>
      </c>
      <c r="AJ59" s="15">
        <v>0.80167973924315805</v>
      </c>
      <c r="AK59" s="16">
        <v>9.5805408096018702E-3</v>
      </c>
      <c r="AL59" s="14">
        <v>2.49995620414201</v>
      </c>
      <c r="AM59" s="15">
        <v>0.80001399874202495</v>
      </c>
      <c r="AN59" s="16">
        <v>9.5805408096019291E-3</v>
      </c>
      <c r="AO59" s="14">
        <v>2.49999956985357</v>
      </c>
      <c r="AP59" s="15">
        <v>0.80000013748601395</v>
      </c>
      <c r="AQ59" s="16">
        <v>9.5173935630084704E-3</v>
      </c>
      <c r="AR59" s="14">
        <v>2.4999999957062702</v>
      </c>
      <c r="AS59" s="15">
        <v>0.80000000137238703</v>
      </c>
      <c r="AT59" s="16">
        <v>9.5173883756716707E-3</v>
      </c>
      <c r="AU59" s="14">
        <v>2.4999999999570699</v>
      </c>
      <c r="AV59" s="15">
        <v>0.80000000001372196</v>
      </c>
      <c r="AW59" s="16">
        <v>9.5173883248304593E-3</v>
      </c>
      <c r="AX59" s="14">
        <v>2.5</v>
      </c>
      <c r="AY59" s="15">
        <v>0.8</v>
      </c>
      <c r="AZ59" s="16">
        <v>9.5173883243169707E-3</v>
      </c>
    </row>
    <row r="60" spans="1:52" ht="15.75" hidden="1" thickBot="1" x14ac:dyDescent="0.3">
      <c r="A60" s="1">
        <v>0.46</v>
      </c>
      <c r="B60" s="14">
        <v>2.0770862000000001</v>
      </c>
      <c r="C60" s="15">
        <v>1</v>
      </c>
      <c r="D60" s="16">
        <v>3.7715699682473403E-2</v>
      </c>
      <c r="E60" s="14">
        <v>2.0770862000422898</v>
      </c>
      <c r="F60" s="15">
        <v>0.99999999997102595</v>
      </c>
      <c r="G60" s="16">
        <v>3.7715108669477103E-2</v>
      </c>
      <c r="H60" s="14">
        <v>2.07708620422998</v>
      </c>
      <c r="I60" s="15">
        <v>0.99999999710206999</v>
      </c>
      <c r="J60" s="16">
        <v>3.7709789465161798E-2</v>
      </c>
      <c r="K60" s="14">
        <v>2.0770866237604801</v>
      </c>
      <c r="L60" s="15">
        <v>0.99999970968507301</v>
      </c>
      <c r="M60" s="16">
        <v>3.76565902947327E-2</v>
      </c>
      <c r="N60" s="14">
        <v>2.07712934566415</v>
      </c>
      <c r="O60" s="15">
        <v>0.99997044258867596</v>
      </c>
      <c r="P60" s="16">
        <v>3.7123920519000403E-2</v>
      </c>
      <c r="Q60" s="14">
        <v>2.0844733406113498</v>
      </c>
      <c r="R60" s="15">
        <v>0.99497848074877004</v>
      </c>
      <c r="S60" s="16">
        <v>3.1770748487167398E-2</v>
      </c>
      <c r="T60" s="14">
        <v>2.1019634823529398</v>
      </c>
      <c r="U60" s="15">
        <v>0.983395013842009</v>
      </c>
      <c r="V60" s="16">
        <v>2.5985068404997199E-2</v>
      </c>
      <c r="W60" s="14">
        <v>2.2072135230769199</v>
      </c>
      <c r="X60" s="15">
        <v>0.92166518968427602</v>
      </c>
      <c r="Y60" s="16">
        <v>1.6549659749397899E-2</v>
      </c>
      <c r="Z60" s="14">
        <v>2.2885431000000001</v>
      </c>
      <c r="AA60" s="15">
        <v>0.88167682397588898</v>
      </c>
      <c r="AB60" s="16">
        <v>1.3502595448120901E-2</v>
      </c>
      <c r="AC60" s="14">
        <v>2.3698726769230798</v>
      </c>
      <c r="AD60" s="15">
        <v>0.84695366021193397</v>
      </c>
      <c r="AE60" s="16">
        <v>1.15481415403986E-2</v>
      </c>
      <c r="AF60" s="14">
        <v>2.4751227176470598</v>
      </c>
      <c r="AG60" s="15">
        <v>0.80827170889607902</v>
      </c>
      <c r="AH60" s="16">
        <v>9.8357177596549092E-3</v>
      </c>
      <c r="AI60" s="14">
        <v>2.4948425146341502</v>
      </c>
      <c r="AJ60" s="15">
        <v>0.80169000738648699</v>
      </c>
      <c r="AK60" s="16">
        <v>9.5812338600533408E-3</v>
      </c>
      <c r="AL60" s="14">
        <v>2.4999568543358501</v>
      </c>
      <c r="AM60" s="15">
        <v>0.800014085038663</v>
      </c>
      <c r="AN60" s="16">
        <v>9.5812338600533998E-3</v>
      </c>
      <c r="AO60" s="14">
        <v>2.4999995762395302</v>
      </c>
      <c r="AP60" s="15">
        <v>0.80000013833362005</v>
      </c>
      <c r="AQ60" s="16">
        <v>9.5173936208212094E-3</v>
      </c>
      <c r="AR60" s="14">
        <v>2.4999999957700201</v>
      </c>
      <c r="AS60" s="15">
        <v>0.80000000138084804</v>
      </c>
      <c r="AT60" s="16">
        <v>9.5173883762384101E-3</v>
      </c>
      <c r="AU60" s="14">
        <v>2.4999999999577098</v>
      </c>
      <c r="AV60" s="15">
        <v>0.800000000013807</v>
      </c>
      <c r="AW60" s="16">
        <v>9.5173883248361301E-3</v>
      </c>
      <c r="AX60" s="14">
        <v>2.5</v>
      </c>
      <c r="AY60" s="15">
        <v>0.8</v>
      </c>
      <c r="AZ60" s="16">
        <v>9.5173883243169707E-3</v>
      </c>
    </row>
    <row r="61" spans="1:52" ht="15.75" hidden="1" thickBot="1" x14ac:dyDescent="0.3">
      <c r="A61" s="1">
        <v>0.47</v>
      </c>
      <c r="B61" s="14">
        <v>2.0744126000000001</v>
      </c>
      <c r="C61" s="15">
        <v>0.99999990000000005</v>
      </c>
      <c r="D61" s="16">
        <v>3.7661164017661099E-2</v>
      </c>
      <c r="E61" s="14">
        <v>2.0744126000425598</v>
      </c>
      <c r="F61" s="15">
        <v>0.99999989997095196</v>
      </c>
      <c r="G61" s="16">
        <v>3.7661158979999401E-2</v>
      </c>
      <c r="H61" s="14">
        <v>2.0744126042567199</v>
      </c>
      <c r="I61" s="15">
        <v>0.99999989709459802</v>
      </c>
      <c r="J61" s="16">
        <v>3.7660663742727099E-2</v>
      </c>
      <c r="K61" s="14">
        <v>2.07441302643943</v>
      </c>
      <c r="L61" s="15">
        <v>0.99999960893639495</v>
      </c>
      <c r="M61" s="16">
        <v>3.7627273960241001E-2</v>
      </c>
      <c r="N61" s="14">
        <v>2.0744560184248102</v>
      </c>
      <c r="O61" s="15">
        <v>0.99997026637574105</v>
      </c>
      <c r="P61" s="16">
        <v>3.7102344901070998E-2</v>
      </c>
      <c r="Q61" s="14">
        <v>2.08184644104804</v>
      </c>
      <c r="R61" s="15">
        <v>0.99496575700492296</v>
      </c>
      <c r="S61" s="16">
        <v>3.1744250476747997E-2</v>
      </c>
      <c r="T61" s="14">
        <v>2.0994471529411798</v>
      </c>
      <c r="U61" s="15">
        <v>0.98335565639421596</v>
      </c>
      <c r="V61" s="16">
        <v>2.5955084193115201E-2</v>
      </c>
      <c r="W61" s="14">
        <v>2.2053625692307701</v>
      </c>
      <c r="X61" s="15">
        <v>0.921542338722801</v>
      </c>
      <c r="Y61" s="16">
        <v>1.6525301109142101E-2</v>
      </c>
      <c r="Z61" s="14">
        <v>2.2872062999999998</v>
      </c>
      <c r="AA61" s="15">
        <v>0.88155233531824095</v>
      </c>
      <c r="AB61" s="16">
        <v>1.34854210309168E-2</v>
      </c>
      <c r="AC61" s="14">
        <v>2.3690500307692299</v>
      </c>
      <c r="AD61" s="15">
        <v>0.84686114202699703</v>
      </c>
      <c r="AE61" s="16">
        <v>1.15379524342606E-2</v>
      </c>
      <c r="AF61" s="14">
        <v>2.4749654470588198</v>
      </c>
      <c r="AG61" s="15">
        <v>0.80825130196116801</v>
      </c>
      <c r="AH61" s="16">
        <v>9.8338654027430202E-3</v>
      </c>
      <c r="AI61" s="14">
        <v>2.4948099097560998</v>
      </c>
      <c r="AJ61" s="15">
        <v>0.80168569527628497</v>
      </c>
      <c r="AK61" s="16">
        <v>9.5808533714189792E-3</v>
      </c>
      <c r="AL61" s="14">
        <v>2.4999565815751899</v>
      </c>
      <c r="AM61" s="15">
        <v>0.80001404879734095</v>
      </c>
      <c r="AN61" s="16">
        <v>9.5808533714190295E-3</v>
      </c>
      <c r="AO61" s="14">
        <v>2.4999995735605798</v>
      </c>
      <c r="AP61" s="15">
        <v>0.80000013797765701</v>
      </c>
      <c r="AQ61" s="16">
        <v>9.5173935890640396E-3</v>
      </c>
      <c r="AR61" s="14">
        <v>2.4999999957432801</v>
      </c>
      <c r="AS61" s="15">
        <v>0.80000000137729499</v>
      </c>
      <c r="AT61" s="16">
        <v>9.5173883759271001E-3</v>
      </c>
      <c r="AU61" s="14">
        <v>2.4999999999574398</v>
      </c>
      <c r="AV61" s="15">
        <v>0.80000000001377103</v>
      </c>
      <c r="AW61" s="16">
        <v>9.5173883248330093E-3</v>
      </c>
      <c r="AX61" s="14">
        <v>2.5</v>
      </c>
      <c r="AY61" s="15">
        <v>0.8</v>
      </c>
      <c r="AZ61" s="16">
        <v>9.5173883243169707E-3</v>
      </c>
    </row>
    <row r="62" spans="1:52" ht="15.75" hidden="1" thickBot="1" x14ac:dyDescent="0.3">
      <c r="A62" s="1">
        <v>0.48</v>
      </c>
      <c r="B62" s="14">
        <v>2.0742712000000001</v>
      </c>
      <c r="C62" s="15">
        <v>0.99999990000000005</v>
      </c>
      <c r="D62" s="16">
        <v>3.7655678908831203E-2</v>
      </c>
      <c r="E62" s="14">
        <v>2.0742712000425798</v>
      </c>
      <c r="F62" s="15">
        <v>0.99999989997094596</v>
      </c>
      <c r="G62" s="16">
        <v>3.7655673870226801E-2</v>
      </c>
      <c r="H62" s="14">
        <v>2.0742712042581402</v>
      </c>
      <c r="I62" s="15">
        <v>0.99999989709420301</v>
      </c>
      <c r="J62" s="16">
        <v>3.7655178566429998E-2</v>
      </c>
      <c r="K62" s="14">
        <v>2.0742716265811101</v>
      </c>
      <c r="L62" s="15">
        <v>0.99999960889671102</v>
      </c>
      <c r="M62" s="16">
        <v>3.7621785381198702E-2</v>
      </c>
      <c r="N62" s="14">
        <v>2.0743146328504398</v>
      </c>
      <c r="O62" s="15">
        <v>0.99997026233604203</v>
      </c>
      <c r="P62" s="16">
        <v>3.7096820484865102E-2</v>
      </c>
      <c r="Q62" s="14">
        <v>2.0817075109170302</v>
      </c>
      <c r="R62" s="15">
        <v>0.99496508791992999</v>
      </c>
      <c r="S62" s="16">
        <v>3.1738480067339897E-2</v>
      </c>
      <c r="T62" s="14">
        <v>2.0993140705882398</v>
      </c>
      <c r="U62" s="15">
        <v>0.98335357596789497</v>
      </c>
      <c r="V62" s="16">
        <v>2.5949366724928102E-2</v>
      </c>
      <c r="W62" s="14">
        <v>2.2052646769230702</v>
      </c>
      <c r="X62" s="15">
        <v>0.92153583835310204</v>
      </c>
      <c r="Y62" s="16">
        <v>1.6521083938825201E-2</v>
      </c>
      <c r="Z62" s="14">
        <v>2.2871356</v>
      </c>
      <c r="AA62" s="15">
        <v>0.88154575076425201</v>
      </c>
      <c r="AB62" s="16">
        <v>1.3482444441704501E-2</v>
      </c>
      <c r="AC62" s="14">
        <v>2.3690065230769202</v>
      </c>
      <c r="AD62" s="15">
        <v>0.846856250420152</v>
      </c>
      <c r="AE62" s="16">
        <v>1.15361633466598E-2</v>
      </c>
      <c r="AF62" s="14">
        <v>2.47495712941177</v>
      </c>
      <c r="AG62" s="15">
        <v>0.808250223519142</v>
      </c>
      <c r="AH62" s="16">
        <v>9.8335325211374395E-3</v>
      </c>
      <c r="AI62" s="14">
        <v>2.4948081853658599</v>
      </c>
      <c r="AJ62" s="15">
        <v>0.80168546741367097</v>
      </c>
      <c r="AK62" s="16">
        <v>9.5807846718084597E-3</v>
      </c>
      <c r="AL62" s="14">
        <v>2.4999565671495598</v>
      </c>
      <c r="AM62" s="15">
        <v>0.80001404688230005</v>
      </c>
      <c r="AN62" s="16">
        <v>9.5807846718085204E-3</v>
      </c>
      <c r="AO62" s="14">
        <v>2.49999957341889</v>
      </c>
      <c r="AP62" s="15">
        <v>0.80000013795884695</v>
      </c>
      <c r="AQ62" s="16">
        <v>9.5173935833229202E-3</v>
      </c>
      <c r="AR62" s="14">
        <v>2.4999999957418599</v>
      </c>
      <c r="AS62" s="15">
        <v>0.80000000137710703</v>
      </c>
      <c r="AT62" s="16">
        <v>9.5173883758708205E-3</v>
      </c>
      <c r="AU62" s="14">
        <v>2.4999999999574198</v>
      </c>
      <c r="AV62" s="15">
        <v>0.80000000001377003</v>
      </c>
      <c r="AW62" s="16">
        <v>9.5173883248324594E-3</v>
      </c>
      <c r="AX62" s="14">
        <v>2.5</v>
      </c>
      <c r="AY62" s="15">
        <v>0.8</v>
      </c>
      <c r="AZ62" s="16">
        <v>9.5173883243169707E-3</v>
      </c>
    </row>
    <row r="63" spans="1:52" ht="15.75" hidden="1" thickBot="1" x14ac:dyDescent="0.3">
      <c r="A63" s="1">
        <v>0.49</v>
      </c>
      <c r="B63" s="14">
        <v>2.0792742</v>
      </c>
      <c r="C63" s="15">
        <v>1</v>
      </c>
      <c r="D63" s="16">
        <v>3.7708386630109801E-2</v>
      </c>
      <c r="E63" s="14">
        <v>2.0792742000420699</v>
      </c>
      <c r="F63" s="15">
        <v>0.99999999997108802</v>
      </c>
      <c r="G63" s="16">
        <v>3.7707796243614901E-2</v>
      </c>
      <c r="H63" s="14">
        <v>2.0792742042081001</v>
      </c>
      <c r="I63" s="15">
        <v>0.99999999710816601</v>
      </c>
      <c r="J63" s="16">
        <v>3.7702482631573497E-2</v>
      </c>
      <c r="K63" s="14">
        <v>2.0792746215680902</v>
      </c>
      <c r="L63" s="15">
        <v>0.99999971029574197</v>
      </c>
      <c r="M63" s="16">
        <v>3.7649339397482003E-2</v>
      </c>
      <c r="N63" s="14">
        <v>2.0793171224444</v>
      </c>
      <c r="O63" s="15">
        <v>0.99997050475272997</v>
      </c>
      <c r="P63" s="16">
        <v>3.7117225601747697E-2</v>
      </c>
      <c r="Q63" s="14">
        <v>2.0866231222707401</v>
      </c>
      <c r="R63" s="15">
        <v>0.99498877872160796</v>
      </c>
      <c r="S63" s="16">
        <v>3.17691550430391E-2</v>
      </c>
      <c r="T63" s="14">
        <v>2.1040227764705901</v>
      </c>
      <c r="U63" s="15">
        <v>0.98342704767335198</v>
      </c>
      <c r="V63" s="16">
        <v>2.5987638158813699E-2</v>
      </c>
      <c r="W63" s="14">
        <v>2.2087282923076899</v>
      </c>
      <c r="X63" s="15">
        <v>0.92176550935007895</v>
      </c>
      <c r="Y63" s="16">
        <v>1.6554042539414501E-2</v>
      </c>
      <c r="Z63" s="14">
        <v>2.2896371000000002</v>
      </c>
      <c r="AA63" s="15">
        <v>0.88177859319556495</v>
      </c>
      <c r="AB63" s="16">
        <v>1.35056744869084E-2</v>
      </c>
      <c r="AC63" s="14">
        <v>2.3705459076922999</v>
      </c>
      <c r="AD63" s="15">
        <v>0.84702936075831103</v>
      </c>
      <c r="AE63" s="16">
        <v>1.1549848115255199E-2</v>
      </c>
      <c r="AF63" s="14">
        <v>2.4752514235294099</v>
      </c>
      <c r="AG63" s="15">
        <v>0.80828842230592202</v>
      </c>
      <c r="AH63" s="16">
        <v>9.8359880649725295E-3</v>
      </c>
      <c r="AI63" s="14">
        <v>2.49486919756098</v>
      </c>
      <c r="AJ63" s="15">
        <v>0.80169353959998202</v>
      </c>
      <c r="AK63" s="16">
        <v>9.5812876868980705E-3</v>
      </c>
      <c r="AL63" s="14">
        <v>2.4999570775555999</v>
      </c>
      <c r="AM63" s="15">
        <v>0.80001411472652095</v>
      </c>
      <c r="AN63" s="16">
        <v>9.5812876868981104E-3</v>
      </c>
      <c r="AO63" s="14">
        <v>2.4999995784319098</v>
      </c>
      <c r="AP63" s="15">
        <v>0.80000013862521402</v>
      </c>
      <c r="AQ63" s="16">
        <v>9.5173936252763193E-3</v>
      </c>
      <c r="AR63" s="14">
        <v>2.4999999957918999</v>
      </c>
      <c r="AS63" s="15">
        <v>0.80000000138375904</v>
      </c>
      <c r="AT63" s="16">
        <v>9.5173883762820904E-3</v>
      </c>
      <c r="AU63" s="14">
        <v>2.4999999999579199</v>
      </c>
      <c r="AV63" s="15">
        <v>0.80000000001383598</v>
      </c>
      <c r="AW63" s="16">
        <v>9.5173883248365707E-3</v>
      </c>
      <c r="AX63" s="14">
        <v>2.5</v>
      </c>
      <c r="AY63" s="15">
        <v>0.8</v>
      </c>
      <c r="AZ63" s="16">
        <v>9.5173883243169707E-3</v>
      </c>
    </row>
    <row r="64" spans="1:52" ht="15.75" hidden="1" thickBot="1" x14ac:dyDescent="0.3">
      <c r="A64" s="1">
        <v>0.5</v>
      </c>
      <c r="B64" s="14">
        <v>2.0788422</v>
      </c>
      <c r="C64" s="15">
        <v>0.99999990000000005</v>
      </c>
      <c r="D64" s="16">
        <v>3.7675607567305702E-2</v>
      </c>
      <c r="E64" s="14">
        <v>2.0788422000421098</v>
      </c>
      <c r="F64" s="15">
        <v>0.99999989997107497</v>
      </c>
      <c r="G64" s="16">
        <v>3.7675602551185197E-2</v>
      </c>
      <c r="H64" s="14">
        <v>2.0788422042124202</v>
      </c>
      <c r="I64" s="15">
        <v>0.99999989710696502</v>
      </c>
      <c r="J64" s="16">
        <v>3.7675109406520697E-2</v>
      </c>
      <c r="K64" s="14">
        <v>2.0788426220009599</v>
      </c>
      <c r="L64" s="15">
        <v>0.99999961017547001</v>
      </c>
      <c r="M64" s="16">
        <v>3.7641826139168798E-2</v>
      </c>
      <c r="N64" s="14">
        <v>2.0788851665170398</v>
      </c>
      <c r="O64" s="15">
        <v>0.99997039250932396</v>
      </c>
      <c r="P64" s="16">
        <v>3.7118036047742498E-2</v>
      </c>
      <c r="Q64" s="14">
        <v>2.08619866812227</v>
      </c>
      <c r="R64" s="15">
        <v>0.994986650480295</v>
      </c>
      <c r="S64" s="16">
        <v>3.1769868477596899E-2</v>
      </c>
      <c r="T64" s="14">
        <v>2.1036161882352902</v>
      </c>
      <c r="U64" s="15">
        <v>0.98342063831180004</v>
      </c>
      <c r="V64" s="16">
        <v>2.5987553197864301E-2</v>
      </c>
      <c r="W64" s="14">
        <v>2.2084292153846201</v>
      </c>
      <c r="X64" s="15">
        <v>0.92174565330492597</v>
      </c>
      <c r="Y64" s="16">
        <v>1.65534902879504E-2</v>
      </c>
      <c r="Z64" s="14">
        <v>2.2894211000000002</v>
      </c>
      <c r="AA64" s="15">
        <v>0.88175846432967697</v>
      </c>
      <c r="AB64" s="16">
        <v>1.3505289070737701E-2</v>
      </c>
      <c r="AC64" s="14">
        <v>2.3704129846153799</v>
      </c>
      <c r="AD64" s="15">
        <v>0.84701439051199501</v>
      </c>
      <c r="AE64" s="16">
        <v>1.1549646159316701E-2</v>
      </c>
      <c r="AF64" s="14">
        <v>2.4752260117647098</v>
      </c>
      <c r="AG64" s="15">
        <v>0.80828511709472595</v>
      </c>
      <c r="AH64" s="16">
        <v>9.8359601478565997E-3</v>
      </c>
      <c r="AI64" s="14">
        <v>2.4948639292683001</v>
      </c>
      <c r="AJ64" s="15">
        <v>0.801692841066592</v>
      </c>
      <c r="AK64" s="16">
        <v>9.5812823253929001E-3</v>
      </c>
      <c r="AL64" s="14">
        <v>2.4999570334829602</v>
      </c>
      <c r="AM64" s="15">
        <v>0.80001410885540303</v>
      </c>
      <c r="AN64" s="16">
        <v>9.5812823253929695E-3</v>
      </c>
      <c r="AO64" s="14">
        <v>2.4999995779990498</v>
      </c>
      <c r="AP64" s="15">
        <v>0.80000013856754804</v>
      </c>
      <c r="AQ64" s="16">
        <v>9.5173936248370596E-3</v>
      </c>
      <c r="AR64" s="14">
        <v>2.4999999957875798</v>
      </c>
      <c r="AS64" s="15">
        <v>0.80000000138318295</v>
      </c>
      <c r="AT64" s="16">
        <v>9.5173883762777692E-3</v>
      </c>
      <c r="AU64" s="14">
        <v>2.4999999999578799</v>
      </c>
      <c r="AV64" s="15">
        <v>0.80000000001382998</v>
      </c>
      <c r="AW64" s="16">
        <v>9.5173883248365204E-3</v>
      </c>
      <c r="AX64" s="14">
        <v>2.5</v>
      </c>
      <c r="AY64" s="15">
        <v>0.8</v>
      </c>
      <c r="AZ64" s="16">
        <v>9.5173883243169707E-3</v>
      </c>
    </row>
    <row r="65" spans="1:52" ht="15.75" hidden="1" thickBot="1" x14ac:dyDescent="0.3">
      <c r="A65" s="1">
        <v>0.51</v>
      </c>
      <c r="B65" s="14">
        <v>2.0755110000000001</v>
      </c>
      <c r="C65" s="15">
        <v>0.99999979999999999</v>
      </c>
      <c r="D65" s="16">
        <v>3.7639478471916503E-2</v>
      </c>
      <c r="E65" s="14">
        <v>2.0755110000424501</v>
      </c>
      <c r="F65" s="15">
        <v>0.99999979997098098</v>
      </c>
      <c r="G65" s="16">
        <v>3.7639474914903E-2</v>
      </c>
      <c r="H65" s="14">
        <v>2.0755110042457399</v>
      </c>
      <c r="I65" s="15">
        <v>0.99999979709767395</v>
      </c>
      <c r="J65" s="16">
        <v>3.76391239806462E-2</v>
      </c>
      <c r="K65" s="14">
        <v>2.07551142533883</v>
      </c>
      <c r="L65" s="15">
        <v>0.99999950924453296</v>
      </c>
      <c r="M65" s="16">
        <v>3.7611714815064097E-2</v>
      </c>
      <c r="N65" s="14">
        <v>2.0755543063660502</v>
      </c>
      <c r="O65" s="15">
        <v>0.99997019774296003</v>
      </c>
      <c r="P65" s="16">
        <v>3.7094346033821599E-2</v>
      </c>
      <c r="Q65" s="14">
        <v>2.08292565502183</v>
      </c>
      <c r="R65" s="15">
        <v>0.99497085249429995</v>
      </c>
      <c r="S65" s="16">
        <v>3.1739784656944298E-2</v>
      </c>
      <c r="T65" s="14">
        <v>2.1004809411764702</v>
      </c>
      <c r="U65" s="15">
        <v>0.98337171265805001</v>
      </c>
      <c r="V65" s="16">
        <v>2.59529564704164E-2</v>
      </c>
      <c r="W65" s="14">
        <v>2.2061229999999998</v>
      </c>
      <c r="X65" s="15">
        <v>0.921592751432734</v>
      </c>
      <c r="Y65" s="16">
        <v>1.6525083573636402E-2</v>
      </c>
      <c r="Z65" s="14">
        <v>2.2877554999999998</v>
      </c>
      <c r="AA65" s="15">
        <v>0.88160343390794305</v>
      </c>
      <c r="AB65" s="16">
        <v>1.34852558103646E-2</v>
      </c>
      <c r="AC65" s="14">
        <v>2.3693879999999998</v>
      </c>
      <c r="AD65" s="15">
        <v>0.84689911745566104</v>
      </c>
      <c r="AE65" s="16">
        <v>1.1537772823236999E-2</v>
      </c>
      <c r="AF65" s="14">
        <v>2.4750300588235299</v>
      </c>
      <c r="AG65" s="15">
        <v>0.80825967729577097</v>
      </c>
      <c r="AH65" s="16">
        <v>9.8338059224943094E-3</v>
      </c>
      <c r="AI65" s="14">
        <v>2.4948233048780502</v>
      </c>
      <c r="AJ65" s="15">
        <v>0.80168746498819099</v>
      </c>
      <c r="AK65" s="16">
        <v>9.5808400180612506E-3</v>
      </c>
      <c r="AL65" s="14">
        <v>2.4999566936339499</v>
      </c>
      <c r="AM65" s="15">
        <v>0.80001406367085703</v>
      </c>
      <c r="AN65" s="16">
        <v>9.5808400180613096E-3</v>
      </c>
      <c r="AO65" s="14">
        <v>2.4999995746611798</v>
      </c>
      <c r="AP65" s="15">
        <v>0.80000013812374504</v>
      </c>
      <c r="AQ65" s="16">
        <v>9.5173935879244095E-3</v>
      </c>
      <c r="AR65" s="14">
        <v>2.4999999957542598</v>
      </c>
      <c r="AS65" s="15">
        <v>0.80000000137875305</v>
      </c>
      <c r="AT65" s="16">
        <v>9.5173883759159198E-3</v>
      </c>
      <c r="AU65" s="14">
        <v>2.49999999995755</v>
      </c>
      <c r="AV65" s="15">
        <v>0.80000000001378602</v>
      </c>
      <c r="AW65" s="16">
        <v>9.5173883248328896E-3</v>
      </c>
      <c r="AX65" s="14">
        <v>2.5</v>
      </c>
      <c r="AY65" s="15">
        <v>0.8</v>
      </c>
      <c r="AZ65" s="16">
        <v>9.5173883243169707E-3</v>
      </c>
    </row>
    <row r="66" spans="1:52" ht="15.75" hidden="1" thickBot="1" x14ac:dyDescent="0.3">
      <c r="A66" s="1">
        <v>0.52</v>
      </c>
      <c r="B66" s="14">
        <v>2.0781101999999998</v>
      </c>
      <c r="C66" s="15">
        <v>0.99999979999999999</v>
      </c>
      <c r="D66" s="16">
        <v>3.7639288249662499E-2</v>
      </c>
      <c r="E66" s="14">
        <v>2.07811020004219</v>
      </c>
      <c r="F66" s="15">
        <v>0.99999979997105404</v>
      </c>
      <c r="G66" s="16">
        <v>3.7639284701426502E-2</v>
      </c>
      <c r="H66" s="14">
        <v>2.0781102042197399</v>
      </c>
      <c r="I66" s="15">
        <v>0.99999979710492903</v>
      </c>
      <c r="J66" s="16">
        <v>3.7638934641247603E-2</v>
      </c>
      <c r="K66" s="14">
        <v>2.0781106227344299</v>
      </c>
      <c r="L66" s="15">
        <v>0.99999950997140097</v>
      </c>
      <c r="M66" s="16">
        <v>3.7611581448813297E-2</v>
      </c>
      <c r="N66" s="14">
        <v>2.0781532411956798</v>
      </c>
      <c r="O66" s="15">
        <v>0.99997027173587405</v>
      </c>
      <c r="P66" s="16">
        <v>3.7094887531375201E-2</v>
      </c>
      <c r="Q66" s="14">
        <v>2.0854794541484698</v>
      </c>
      <c r="R66" s="15">
        <v>0.99498310920597899</v>
      </c>
      <c r="S66" s="16">
        <v>3.1746273925816901E-2</v>
      </c>
      <c r="T66" s="14">
        <v>2.1029272470588198</v>
      </c>
      <c r="U66" s="15">
        <v>0.98340983370245105</v>
      </c>
      <c r="V66" s="16">
        <v>2.5963932065791898E-2</v>
      </c>
      <c r="W66" s="14">
        <v>2.2079224461538498</v>
      </c>
      <c r="X66" s="15">
        <v>0.92171203716863404</v>
      </c>
      <c r="Y66" s="16">
        <v>1.6535892453551301E-2</v>
      </c>
      <c r="Z66" s="14">
        <v>2.2890551000000001</v>
      </c>
      <c r="AA66" s="15">
        <v>0.88172437945433901</v>
      </c>
      <c r="AB66" s="16">
        <v>1.34928625488534E-2</v>
      </c>
      <c r="AC66" s="14">
        <v>2.37018775384615</v>
      </c>
      <c r="AD66" s="15">
        <v>0.84698904103495798</v>
      </c>
      <c r="AE66" s="16">
        <v>1.1542183319296E-2</v>
      </c>
      <c r="AF66" s="14">
        <v>2.47518295294118</v>
      </c>
      <c r="AG66" s="15">
        <v>0.80827952078675303</v>
      </c>
      <c r="AH66" s="16">
        <v>9.8345739818241993E-3</v>
      </c>
      <c r="AI66" s="14">
        <v>2.4948550024390301</v>
      </c>
      <c r="AJ66" s="15">
        <v>0.80169165834928002</v>
      </c>
      <c r="AK66" s="16">
        <v>9.5809963524490002E-3</v>
      </c>
      <c r="AL66" s="14">
        <v>2.49995695880432</v>
      </c>
      <c r="AM66" s="15">
        <v>0.80001409891480801</v>
      </c>
      <c r="AN66" s="16">
        <v>9.5809963524490609E-3</v>
      </c>
      <c r="AO66" s="14">
        <v>2.4999995772655801</v>
      </c>
      <c r="AP66" s="15">
        <v>0.80000013846991103</v>
      </c>
      <c r="AQ66" s="16">
        <v>9.5173936009410997E-3</v>
      </c>
      <c r="AR66" s="14">
        <v>2.4999999957802599</v>
      </c>
      <c r="AS66" s="15">
        <v>0.80000000138220895</v>
      </c>
      <c r="AT66" s="16">
        <v>9.5173883760435399E-3</v>
      </c>
      <c r="AU66" s="14">
        <v>2.4999999999578102</v>
      </c>
      <c r="AV66" s="15">
        <v>0.80000000001381999</v>
      </c>
      <c r="AW66" s="16">
        <v>9.5173883248341803E-3</v>
      </c>
      <c r="AX66" s="14">
        <v>2.5</v>
      </c>
      <c r="AY66" s="15">
        <v>0.8</v>
      </c>
      <c r="AZ66" s="16">
        <v>9.5173883243169707E-3</v>
      </c>
    </row>
    <row r="67" spans="1:52" ht="15.75" hidden="1" thickBot="1" x14ac:dyDescent="0.3">
      <c r="A67" s="1">
        <v>0.53</v>
      </c>
      <c r="B67" s="14">
        <v>2.0835105999999999</v>
      </c>
      <c r="C67" s="15">
        <v>0.99999959999999999</v>
      </c>
      <c r="D67" s="16">
        <v>3.7663462292091401E-2</v>
      </c>
      <c r="E67" s="14">
        <v>2.0835106000416501</v>
      </c>
      <c r="F67" s="15">
        <v>0.99999959997120402</v>
      </c>
      <c r="G67" s="16">
        <v>3.7663459797648097E-2</v>
      </c>
      <c r="H67" s="14">
        <v>2.0835106041657299</v>
      </c>
      <c r="I67" s="15">
        <v>0.99999959711992004</v>
      </c>
      <c r="J67" s="16">
        <v>3.7663213245993102E-2</v>
      </c>
      <c r="K67" s="14">
        <v>2.0835110173232101</v>
      </c>
      <c r="L67" s="15">
        <v>0.99999931147323096</v>
      </c>
      <c r="M67" s="16">
        <v>3.7641847579291399E-2</v>
      </c>
      <c r="N67" s="14">
        <v>2.0835530902468902</v>
      </c>
      <c r="O67" s="15">
        <v>0.99997022461725305</v>
      </c>
      <c r="P67" s="16">
        <v>3.7138894312070701E-2</v>
      </c>
      <c r="Q67" s="14">
        <v>2.0907855240174702</v>
      </c>
      <c r="R67" s="15">
        <v>0.99500823853945597</v>
      </c>
      <c r="S67" s="16">
        <v>3.1803790659942502E-2</v>
      </c>
      <c r="T67" s="14">
        <v>2.1080099764705902</v>
      </c>
      <c r="U67" s="15">
        <v>0.98348844946889302</v>
      </c>
      <c r="V67" s="16">
        <v>2.6028438718355602E-2</v>
      </c>
      <c r="W67" s="14">
        <v>2.2116611846153802</v>
      </c>
      <c r="X67" s="15">
        <v>0.921959073896087</v>
      </c>
      <c r="Y67" s="16">
        <v>1.6588014154962701E-2</v>
      </c>
      <c r="Z67" s="14">
        <v>2.2917553000000002</v>
      </c>
      <c r="AA67" s="15">
        <v>0.881975281049587</v>
      </c>
      <c r="AB67" s="16">
        <v>1.3529659389119901E-2</v>
      </c>
      <c r="AC67" s="14">
        <v>2.3718494153846099</v>
      </c>
      <c r="AD67" s="15">
        <v>0.84717585095300996</v>
      </c>
      <c r="AE67" s="16">
        <v>1.15640587637792E-2</v>
      </c>
      <c r="AF67" s="14">
        <v>2.4755006235294101</v>
      </c>
      <c r="AG67" s="15">
        <v>0.80832080784184301</v>
      </c>
      <c r="AH67" s="16">
        <v>9.8385629358453304E-3</v>
      </c>
      <c r="AI67" s="14">
        <v>2.4949208609756099</v>
      </c>
      <c r="AJ67" s="15">
        <v>0.80170038547435196</v>
      </c>
      <c r="AK67" s="16">
        <v>9.5818161962921908E-3</v>
      </c>
      <c r="AL67" s="14">
        <v>2.4999575097531102</v>
      </c>
      <c r="AM67" s="15">
        <v>0.80001417226855398</v>
      </c>
      <c r="AN67" s="16">
        <v>9.5818161962922498E-3</v>
      </c>
      <c r="AO67" s="14">
        <v>2.4999995826767898</v>
      </c>
      <c r="AP67" s="15">
        <v>0.80000013919039203</v>
      </c>
      <c r="AQ67" s="16">
        <v>9.5173936693792194E-3</v>
      </c>
      <c r="AR67" s="14">
        <v>2.49999999583427</v>
      </c>
      <c r="AS67" s="15">
        <v>0.80000000138939997</v>
      </c>
      <c r="AT67" s="16">
        <v>9.51738837671442E-3</v>
      </c>
      <c r="AU67" s="14">
        <v>2.4999999999583502</v>
      </c>
      <c r="AV67" s="15">
        <v>0.80000000001389204</v>
      </c>
      <c r="AW67" s="16">
        <v>9.5173883248408902E-3</v>
      </c>
      <c r="AX67" s="14">
        <v>2.5</v>
      </c>
      <c r="AY67" s="15">
        <v>0.8</v>
      </c>
      <c r="AZ67" s="16">
        <v>9.5173883243169707E-3</v>
      </c>
    </row>
    <row r="68" spans="1:52" ht="15.75" hidden="1" thickBot="1" x14ac:dyDescent="0.3">
      <c r="A68" s="1">
        <v>0.54</v>
      </c>
      <c r="B68" s="14">
        <v>2.0800046999999999</v>
      </c>
      <c r="C68" s="15">
        <v>0.99999950000000004</v>
      </c>
      <c r="D68" s="16">
        <v>3.7632467372954503E-2</v>
      </c>
      <c r="E68" s="14">
        <v>2.0800047000420001</v>
      </c>
      <c r="F68" s="15">
        <v>0.99999949997110704</v>
      </c>
      <c r="G68" s="16">
        <v>3.7632465134816898E-2</v>
      </c>
      <c r="H68" s="14">
        <v>2.0800047042007899</v>
      </c>
      <c r="I68" s="15">
        <v>0.99999949711020397</v>
      </c>
      <c r="J68" s="16">
        <v>3.7632243842412698E-2</v>
      </c>
      <c r="K68" s="14">
        <v>2.0800051208361299</v>
      </c>
      <c r="L68" s="15">
        <v>0.99999921049991902</v>
      </c>
      <c r="M68" s="16">
        <v>3.76125973538146E-2</v>
      </c>
      <c r="N68" s="14">
        <v>2.0800475479187899</v>
      </c>
      <c r="O68" s="15">
        <v>0.999970025537255</v>
      </c>
      <c r="P68" s="16">
        <v>3.7114116151521902E-2</v>
      </c>
      <c r="Q68" s="14">
        <v>2.08734086244541</v>
      </c>
      <c r="R68" s="15">
        <v>0.99499172239718103</v>
      </c>
      <c r="S68" s="16">
        <v>3.1772255883878997E-2</v>
      </c>
      <c r="T68" s="14">
        <v>2.10471030588235</v>
      </c>
      <c r="U68" s="15">
        <v>0.98343726408598597</v>
      </c>
      <c r="V68" s="16">
        <v>2.59921537340266E-2</v>
      </c>
      <c r="W68" s="14">
        <v>2.2092340230769199</v>
      </c>
      <c r="X68" s="15">
        <v>0.92179866451133796</v>
      </c>
      <c r="Y68" s="16">
        <v>1.6558167974316199E-2</v>
      </c>
      <c r="Z68" s="14">
        <v>2.29000235</v>
      </c>
      <c r="AA68" s="15">
        <v>0.88181235085641096</v>
      </c>
      <c r="AB68" s="16">
        <v>1.35085904032791E-2</v>
      </c>
      <c r="AC68" s="14">
        <v>2.3707706769230699</v>
      </c>
      <c r="AD68" s="15">
        <v>0.84705451806163901</v>
      </c>
      <c r="AE68" s="16">
        <v>1.15515617111735E-2</v>
      </c>
      <c r="AF68" s="14">
        <v>2.47529439411765</v>
      </c>
      <c r="AG68" s="15">
        <v>0.808293984888106</v>
      </c>
      <c r="AH68" s="16">
        <v>9.8362936261084406E-3</v>
      </c>
      <c r="AI68" s="14">
        <v>2.49487810609756</v>
      </c>
      <c r="AJ68" s="15">
        <v>0.80169471545112303</v>
      </c>
      <c r="AK68" s="16">
        <v>9.58135019282246E-3</v>
      </c>
      <c r="AL68" s="14">
        <v>2.4999571520812101</v>
      </c>
      <c r="AM68" s="15">
        <v>0.80001412460995003</v>
      </c>
      <c r="AN68" s="16">
        <v>9.5813501928225398E-3</v>
      </c>
      <c r="AO68" s="14">
        <v>2.4999995791638701</v>
      </c>
      <c r="AP68" s="15">
        <v>0.80000013872228903</v>
      </c>
      <c r="AQ68" s="16">
        <v>9.5173936304875795E-3</v>
      </c>
      <c r="AR68" s="14">
        <v>2.4999999957992101</v>
      </c>
      <c r="AS68" s="15">
        <v>0.80000000138472804</v>
      </c>
      <c r="AT68" s="16">
        <v>9.5173883763331694E-3</v>
      </c>
      <c r="AU68" s="14">
        <v>2.4999999999579998</v>
      </c>
      <c r="AV68" s="15">
        <v>0.80000000001384497</v>
      </c>
      <c r="AW68" s="16">
        <v>9.5173883248370703E-3</v>
      </c>
      <c r="AX68" s="14">
        <v>2.5</v>
      </c>
      <c r="AY68" s="15">
        <v>0.8</v>
      </c>
      <c r="AZ68" s="16">
        <v>9.5173883243169707E-3</v>
      </c>
    </row>
    <row r="69" spans="1:52" ht="15.75" hidden="1" thickBot="1" x14ac:dyDescent="0.3">
      <c r="A69" s="1">
        <v>0.55000000000000004</v>
      </c>
      <c r="B69" s="14">
        <v>2.0854764000000001</v>
      </c>
      <c r="C69" s="15">
        <v>0.99999939999999998</v>
      </c>
      <c r="D69" s="16">
        <v>3.7620009089330199E-2</v>
      </c>
      <c r="E69" s="14">
        <v>2.0854764000414501</v>
      </c>
      <c r="F69" s="15">
        <v>0.99999939997125797</v>
      </c>
      <c r="G69" s="16">
        <v>3.7620007057358698E-2</v>
      </c>
      <c r="H69" s="14">
        <v>2.0854764041460601</v>
      </c>
      <c r="I69" s="15">
        <v>0.99999939712535002</v>
      </c>
      <c r="J69" s="16">
        <v>3.7619806098282201E-2</v>
      </c>
      <c r="K69" s="14">
        <v>2.0854768153534802</v>
      </c>
      <c r="L69" s="15">
        <v>0.99999911201720104</v>
      </c>
      <c r="M69" s="16">
        <v>3.7601643006859697E-2</v>
      </c>
      <c r="N69" s="14">
        <v>2.0855186896959799</v>
      </c>
      <c r="O69" s="15">
        <v>0.99997007999167298</v>
      </c>
      <c r="P69" s="16">
        <v>3.7109588009199397E-2</v>
      </c>
      <c r="Q69" s="14">
        <v>2.0927169868995601</v>
      </c>
      <c r="R69" s="15">
        <v>0.99501721464618198</v>
      </c>
      <c r="S69" s="16">
        <v>3.1781171525771902E-2</v>
      </c>
      <c r="T69" s="14">
        <v>2.1098601411764699</v>
      </c>
      <c r="U69" s="15">
        <v>0.98351681448598705</v>
      </c>
      <c r="V69" s="16">
        <v>2.6010794488859599E-2</v>
      </c>
      <c r="W69" s="14">
        <v>2.2130221230769198</v>
      </c>
      <c r="X69" s="15">
        <v>0.922048691406961</v>
      </c>
      <c r="Y69" s="16">
        <v>1.6577825129600699E-2</v>
      </c>
      <c r="Z69" s="14">
        <v>2.2927382000000001</v>
      </c>
      <c r="AA69" s="15">
        <v>0.88206645632242597</v>
      </c>
      <c r="AB69" s="16">
        <v>1.3522448793805901E-2</v>
      </c>
      <c r="AC69" s="14">
        <v>2.3724542769230701</v>
      </c>
      <c r="AD69" s="15">
        <v>0.84724382839610302</v>
      </c>
      <c r="AE69" s="16">
        <v>1.1559558777117699E-2</v>
      </c>
      <c r="AF69" s="14">
        <v>2.4756162588235302</v>
      </c>
      <c r="AG69" s="15">
        <v>0.80833585360478699</v>
      </c>
      <c r="AH69" s="16">
        <v>9.8376711658800797E-3</v>
      </c>
      <c r="AI69" s="14">
        <v>2.4949448341463398</v>
      </c>
      <c r="AJ69" s="15">
        <v>0.80170356658086495</v>
      </c>
      <c r="AK69" s="16">
        <v>9.5816298891910501E-3</v>
      </c>
      <c r="AL69" s="14">
        <v>2.4999577103040198</v>
      </c>
      <c r="AM69" s="15">
        <v>0.80001419900824799</v>
      </c>
      <c r="AN69" s="16">
        <v>9.5816298891911195E-3</v>
      </c>
      <c r="AO69" s="14">
        <v>2.4999995846465302</v>
      </c>
      <c r="AP69" s="15">
        <v>0.80000013945302895</v>
      </c>
      <c r="AQ69" s="16">
        <v>9.5173936537600295E-3</v>
      </c>
      <c r="AR69" s="14">
        <v>2.4999999958539401</v>
      </c>
      <c r="AS69" s="15">
        <v>0.80000000139202199</v>
      </c>
      <c r="AT69" s="16">
        <v>9.5173883765613098E-3</v>
      </c>
      <c r="AU69" s="14">
        <v>2.4999999999585398</v>
      </c>
      <c r="AV69" s="15">
        <v>0.80000000001391902</v>
      </c>
      <c r="AW69" s="16">
        <v>9.5173883248393498E-3</v>
      </c>
      <c r="AX69" s="14">
        <v>2.5</v>
      </c>
      <c r="AY69" s="15">
        <v>0.8</v>
      </c>
      <c r="AZ69" s="16">
        <v>9.5173883243169707E-3</v>
      </c>
    </row>
    <row r="70" spans="1:52" ht="15.75" hidden="1" thickBot="1" x14ac:dyDescent="0.3">
      <c r="A70" s="1">
        <v>0.56000000000000005</v>
      </c>
      <c r="B70" s="14">
        <v>2.0944213999999999</v>
      </c>
      <c r="C70" s="15">
        <v>0.99999930000000004</v>
      </c>
      <c r="D70" s="16">
        <v>3.7609593659553103E-2</v>
      </c>
      <c r="E70" s="14">
        <v>2.0944214000405599</v>
      </c>
      <c r="F70" s="15">
        <v>0.99999929997150405</v>
      </c>
      <c r="G70" s="16">
        <v>3.7609591794798898E-2</v>
      </c>
      <c r="H70" s="14">
        <v>2.0944214040565998</v>
      </c>
      <c r="I70" s="15">
        <v>0.99999929714985303</v>
      </c>
      <c r="J70" s="16">
        <v>3.7609407331990002E-2</v>
      </c>
      <c r="K70" s="14">
        <v>2.09442180639057</v>
      </c>
      <c r="L70" s="15">
        <v>0.99999901447196005</v>
      </c>
      <c r="M70" s="16">
        <v>3.7592506747390703E-2</v>
      </c>
      <c r="N70" s="14">
        <v>2.09446277712712</v>
      </c>
      <c r="O70" s="15">
        <v>0.99997022987892104</v>
      </c>
      <c r="P70" s="16">
        <v>3.7107450085845803E-2</v>
      </c>
      <c r="Q70" s="14">
        <v>2.1015057423580799</v>
      </c>
      <c r="R70" s="15">
        <v>0.99505853369668196</v>
      </c>
      <c r="S70" s="16">
        <v>3.1800249355970103E-2</v>
      </c>
      <c r="T70" s="14">
        <v>2.1182789647058802</v>
      </c>
      <c r="U70" s="15">
        <v>0.98364572439989695</v>
      </c>
      <c r="V70" s="16">
        <v>2.6045436614778102E-2</v>
      </c>
      <c r="W70" s="14">
        <v>2.2192148153846101</v>
      </c>
      <c r="X70" s="15">
        <v>0.92245543635421201</v>
      </c>
      <c r="Y70" s="16">
        <v>1.66129809681155E-2</v>
      </c>
      <c r="Z70" s="14">
        <v>2.2972106999999999</v>
      </c>
      <c r="AA70" s="15">
        <v>0.88248096637927098</v>
      </c>
      <c r="AB70" s="16">
        <v>1.35472818639396E-2</v>
      </c>
      <c r="AC70" s="14">
        <v>2.37520658461538</v>
      </c>
      <c r="AD70" s="15">
        <v>0.84755338102913103</v>
      </c>
      <c r="AE70" s="16">
        <v>1.1573967861921299E-2</v>
      </c>
      <c r="AF70" s="14">
        <v>2.4761424352941201</v>
      </c>
      <c r="AG70" s="15">
        <v>0.80840449943885395</v>
      </c>
      <c r="AH70" s="16">
        <v>9.8401769212524103E-3</v>
      </c>
      <c r="AI70" s="14">
        <v>2.4950539195122001</v>
      </c>
      <c r="AJ70" s="15">
        <v>0.80171808508793696</v>
      </c>
      <c r="AK70" s="16">
        <v>9.5821396771873305E-3</v>
      </c>
      <c r="AL70" s="14">
        <v>2.4999586228728798</v>
      </c>
      <c r="AM70" s="15">
        <v>0.80001432105799497</v>
      </c>
      <c r="AN70" s="16">
        <v>9.5821396771873808E-3</v>
      </c>
      <c r="AO70" s="14">
        <v>2.4999995936094299</v>
      </c>
      <c r="AP70" s="15">
        <v>0.80000014065180403</v>
      </c>
      <c r="AQ70" s="16">
        <v>9.5173936962001503E-3</v>
      </c>
      <c r="AR70" s="14">
        <v>2.4999999959434001</v>
      </c>
      <c r="AS70" s="15">
        <v>0.80000000140398797</v>
      </c>
      <c r="AT70" s="16">
        <v>9.5173883769773503E-3</v>
      </c>
      <c r="AU70" s="14">
        <v>2.49999999995944</v>
      </c>
      <c r="AV70" s="15">
        <v>0.80000000001403804</v>
      </c>
      <c r="AW70" s="16">
        <v>9.5173883248435096E-3</v>
      </c>
      <c r="AX70" s="14">
        <v>2.5</v>
      </c>
      <c r="AY70" s="15">
        <v>0.8</v>
      </c>
      <c r="AZ70" s="16">
        <v>9.5173883243169707E-3</v>
      </c>
    </row>
    <row r="71" spans="1:52" ht="15.75" hidden="1" thickBot="1" x14ac:dyDescent="0.3">
      <c r="A71" s="1">
        <v>0.56999999999999995</v>
      </c>
      <c r="B71" s="14">
        <v>2.0766106</v>
      </c>
      <c r="C71" s="15">
        <v>0.99999919999999998</v>
      </c>
      <c r="D71" s="16">
        <v>3.7599345304625498E-2</v>
      </c>
      <c r="E71" s="14">
        <v>2.0766106000423399</v>
      </c>
      <c r="F71" s="15">
        <v>0.99999919997101305</v>
      </c>
      <c r="G71" s="16">
        <v>3.7599343530575299E-2</v>
      </c>
      <c r="H71" s="14">
        <v>2.0766106042347401</v>
      </c>
      <c r="I71" s="15">
        <v>0.99999919710075402</v>
      </c>
      <c r="J71" s="16">
        <v>3.7599168021693802E-2</v>
      </c>
      <c r="K71" s="14">
        <v>2.0766110242370299</v>
      </c>
      <c r="L71" s="15">
        <v>0.999998909553241</v>
      </c>
      <c r="M71" s="16">
        <v>3.7582946619388803E-2</v>
      </c>
      <c r="N71" s="14">
        <v>2.07665379418486</v>
      </c>
      <c r="O71" s="15">
        <v>0.99996962916851795</v>
      </c>
      <c r="P71" s="16">
        <v>3.7097617746157101E-2</v>
      </c>
      <c r="Q71" s="14">
        <v>2.0840060480349298</v>
      </c>
      <c r="R71" s="15">
        <v>0.99497545823601996</v>
      </c>
      <c r="S71" s="16">
        <v>3.1750893634022302E-2</v>
      </c>
      <c r="T71" s="14">
        <v>2.1015158588235301</v>
      </c>
      <c r="U71" s="15">
        <v>0.98338730526060403</v>
      </c>
      <c r="V71" s="16">
        <v>2.5965775395002E-2</v>
      </c>
      <c r="W71" s="14">
        <v>2.2068842615384598</v>
      </c>
      <c r="X71" s="15">
        <v>0.92164287683068302</v>
      </c>
      <c r="Y71" s="16">
        <v>1.6535534556284402E-2</v>
      </c>
      <c r="Z71" s="14">
        <v>2.2883053000000002</v>
      </c>
      <c r="AA71" s="15">
        <v>0.88165436704793199</v>
      </c>
      <c r="AB71" s="16">
        <v>1.3492634389195001E-2</v>
      </c>
      <c r="AC71" s="14">
        <v>2.3697263384615401</v>
      </c>
      <c r="AD71" s="15">
        <v>0.84693701826617296</v>
      </c>
      <c r="AE71" s="16">
        <v>1.15421569872305E-2</v>
      </c>
      <c r="AF71" s="14">
        <v>2.4750947411764699</v>
      </c>
      <c r="AG71" s="15">
        <v>0.80826804481523196</v>
      </c>
      <c r="AH71" s="16">
        <v>9.8346046231171103E-3</v>
      </c>
      <c r="AI71" s="14">
        <v>2.4948367146341499</v>
      </c>
      <c r="AJ71" s="15">
        <v>0.80168923331665598</v>
      </c>
      <c r="AK71" s="16">
        <v>9.5810041431243099E-3</v>
      </c>
      <c r="AL71" s="14">
        <v>2.49995680581514</v>
      </c>
      <c r="AM71" s="15">
        <v>0.80001407853330797</v>
      </c>
      <c r="AN71" s="16">
        <v>9.5810041431243793E-3</v>
      </c>
      <c r="AO71" s="14">
        <v>2.4999995757629798</v>
      </c>
      <c r="AP71" s="15">
        <v>0.80000013826972405</v>
      </c>
      <c r="AQ71" s="16">
        <v>9.5173936016244107E-3</v>
      </c>
      <c r="AR71" s="14">
        <v>2.4999999957652599</v>
      </c>
      <c r="AS71" s="15">
        <v>0.80000000138020999</v>
      </c>
      <c r="AT71" s="16">
        <v>9.5173883760502308E-3</v>
      </c>
      <c r="AU71" s="14">
        <v>2.4999999999576601</v>
      </c>
      <c r="AV71" s="15">
        <v>0.80000000001380001</v>
      </c>
      <c r="AW71" s="16">
        <v>9.5173883248342393E-3</v>
      </c>
      <c r="AX71" s="14">
        <v>2.5</v>
      </c>
      <c r="AY71" s="15">
        <v>0.8</v>
      </c>
      <c r="AZ71" s="16">
        <v>9.5173883243169707E-3</v>
      </c>
    </row>
    <row r="72" spans="1:52" ht="15.75" hidden="1" thickBot="1" x14ac:dyDescent="0.3">
      <c r="A72" s="1">
        <v>0.57999999999999996</v>
      </c>
      <c r="B72" s="14">
        <v>2.0490065</v>
      </c>
      <c r="C72" s="15">
        <v>0.99999890000000002</v>
      </c>
      <c r="D72" s="16">
        <v>3.7631068909319901E-2</v>
      </c>
      <c r="E72" s="14">
        <v>2.0490065000450999</v>
      </c>
      <c r="F72" s="15">
        <v>0.99999889997022695</v>
      </c>
      <c r="G72" s="16">
        <v>3.76310673561258E-2</v>
      </c>
      <c r="H72" s="14">
        <v>2.0490065045108299</v>
      </c>
      <c r="I72" s="15">
        <v>0.99999889702211697</v>
      </c>
      <c r="J72" s="16">
        <v>3.7630913661839099E-2</v>
      </c>
      <c r="K72" s="14">
        <v>2.04900695189639</v>
      </c>
      <c r="L72" s="15">
        <v>0.99999860167522103</v>
      </c>
      <c r="M72" s="16">
        <v>3.7616441310739497E-2</v>
      </c>
      <c r="N72" s="14">
        <v>2.0490525103550299</v>
      </c>
      <c r="O72" s="15">
        <v>0.99996852721583795</v>
      </c>
      <c r="P72" s="16">
        <v>3.7135545380686502E-2</v>
      </c>
      <c r="Q72" s="14">
        <v>2.05688411572052</v>
      </c>
      <c r="R72" s="15">
        <v>0.99484240848231298</v>
      </c>
      <c r="S72" s="16">
        <v>3.1726809131752902E-2</v>
      </c>
      <c r="T72" s="14">
        <v>2.0755355294117601</v>
      </c>
      <c r="U72" s="15">
        <v>0.98297478271664496</v>
      </c>
      <c r="V72" s="16">
        <v>2.5891288401392001E-2</v>
      </c>
      <c r="W72" s="14">
        <v>2.18777373076923</v>
      </c>
      <c r="X72" s="15">
        <v>0.92036355858361996</v>
      </c>
      <c r="Y72" s="16">
        <v>1.6450820000257001E-2</v>
      </c>
      <c r="Z72" s="14">
        <v>2.27450325</v>
      </c>
      <c r="AA72" s="15">
        <v>0.88036433215665599</v>
      </c>
      <c r="AB72" s="16">
        <v>1.34332420500364E-2</v>
      </c>
      <c r="AC72" s="14">
        <v>2.36123276923077</v>
      </c>
      <c r="AD72" s="15">
        <v>0.84598237974695101</v>
      </c>
      <c r="AE72" s="16">
        <v>1.1508292623874599E-2</v>
      </c>
      <c r="AF72" s="14">
        <v>2.4734709705882398</v>
      </c>
      <c r="AG72" s="15">
        <v>0.808058479654444</v>
      </c>
      <c r="AH72" s="16">
        <v>9.8288853147518798E-3</v>
      </c>
      <c r="AI72" s="14">
        <v>2.4945000792682999</v>
      </c>
      <c r="AJ72" s="15">
        <v>0.801644986767859</v>
      </c>
      <c r="AK72" s="16">
        <v>9.5798476355408897E-3</v>
      </c>
      <c r="AL72" s="14">
        <v>2.4999539896449701</v>
      </c>
      <c r="AM72" s="15">
        <v>0.80001370673788297</v>
      </c>
      <c r="AN72" s="16">
        <v>9.5798476355409608E-3</v>
      </c>
      <c r="AO72" s="14">
        <v>2.4999995481036099</v>
      </c>
      <c r="AP72" s="15">
        <v>0.80000013461795605</v>
      </c>
      <c r="AQ72" s="16">
        <v>9.5173935055006698E-3</v>
      </c>
      <c r="AR72" s="14">
        <v>2.4999999954891599</v>
      </c>
      <c r="AS72" s="15">
        <v>0.80000000134375804</v>
      </c>
      <c r="AT72" s="16">
        <v>9.5173883751079307E-3</v>
      </c>
      <c r="AU72" s="14">
        <v>2.4999999999549001</v>
      </c>
      <c r="AV72" s="15">
        <v>0.80000000001343596</v>
      </c>
      <c r="AW72" s="16">
        <v>9.5173883248248301E-3</v>
      </c>
      <c r="AX72" s="14">
        <v>2.5</v>
      </c>
      <c r="AY72" s="15">
        <v>0.8</v>
      </c>
      <c r="AZ72" s="16">
        <v>9.5173883243169707E-3</v>
      </c>
    </row>
    <row r="73" spans="1:52" ht="15.75" hidden="1" thickBot="1" x14ac:dyDescent="0.3">
      <c r="A73" s="1">
        <v>0.59</v>
      </c>
      <c r="B73" s="14">
        <v>2.0770197000000001</v>
      </c>
      <c r="C73" s="15">
        <v>0.99999899999999997</v>
      </c>
      <c r="D73" s="16">
        <v>3.7606796116301099E-2</v>
      </c>
      <c r="E73" s="14">
        <v>2.0770197000423001</v>
      </c>
      <c r="F73" s="15">
        <v>0.99999899997102504</v>
      </c>
      <c r="G73" s="16">
        <v>3.7606794530663297E-2</v>
      </c>
      <c r="H73" s="14">
        <v>2.0770197042306502</v>
      </c>
      <c r="I73" s="15">
        <v>0.99999899710189999</v>
      </c>
      <c r="J73" s="16">
        <v>3.7606637636897498E-2</v>
      </c>
      <c r="K73" s="14">
        <v>2.07702012382711</v>
      </c>
      <c r="L73" s="15">
        <v>0.99999870966793503</v>
      </c>
      <c r="M73" s="16">
        <v>3.7591922430270597E-2</v>
      </c>
      <c r="N73" s="14">
        <v>2.07706285244848</v>
      </c>
      <c r="O73" s="15">
        <v>0.99996944084404205</v>
      </c>
      <c r="P73" s="16">
        <v>3.7114782442412599E-2</v>
      </c>
      <c r="Q73" s="14">
        <v>2.0844080021834102</v>
      </c>
      <c r="R73" s="15">
        <v>0.99497719237846804</v>
      </c>
      <c r="S73" s="16">
        <v>3.1770527541197503E-2</v>
      </c>
      <c r="T73" s="14">
        <v>2.1019008941176498</v>
      </c>
      <c r="U73" s="15">
        <v>0.98339312185587702</v>
      </c>
      <c r="V73" s="16">
        <v>2.5985184563856401E-2</v>
      </c>
      <c r="W73" s="14">
        <v>2.2071674846153799</v>
      </c>
      <c r="X73" s="15">
        <v>0.92166152998003903</v>
      </c>
      <c r="Y73" s="16">
        <v>1.6549798580581199E-2</v>
      </c>
      <c r="Z73" s="14">
        <v>2.2885098500000001</v>
      </c>
      <c r="AA73" s="15">
        <v>0.88167332146560595</v>
      </c>
      <c r="AB73" s="16">
        <v>1.35027073381407E-2</v>
      </c>
      <c r="AC73" s="14">
        <v>2.36985221538461</v>
      </c>
      <c r="AD73" s="15">
        <v>0.84695112475985501</v>
      </c>
      <c r="AE73" s="16">
        <v>1.1548217896449E-2</v>
      </c>
      <c r="AF73" s="14">
        <v>2.4751188058823499</v>
      </c>
      <c r="AG73" s="15">
        <v>0.80827115979845099</v>
      </c>
      <c r="AH73" s="16">
        <v>9.8357341951247103E-3</v>
      </c>
      <c r="AI73" s="14">
        <v>2.49484170365854</v>
      </c>
      <c r="AJ73" s="15">
        <v>0.80168989163849702</v>
      </c>
      <c r="AK73" s="16">
        <v>9.5812373371370399E-3</v>
      </c>
      <c r="AL73" s="14">
        <v>2.4999568475515201</v>
      </c>
      <c r="AM73" s="15">
        <v>0.80001408406642704</v>
      </c>
      <c r="AN73" s="16">
        <v>9.5812373371371006E-3</v>
      </c>
      <c r="AO73" s="14">
        <v>2.4999995761728999</v>
      </c>
      <c r="AP73" s="15">
        <v>0.80000013832407002</v>
      </c>
      <c r="AQ73" s="16">
        <v>9.5173936211136196E-3</v>
      </c>
      <c r="AR73" s="14">
        <v>2.4999999957693499</v>
      </c>
      <c r="AS73" s="15">
        <v>0.800000001380752</v>
      </c>
      <c r="AT73" s="16">
        <v>9.5173883762412603E-3</v>
      </c>
      <c r="AU73" s="14">
        <v>2.4999999999577001</v>
      </c>
      <c r="AV73" s="15">
        <v>0.800000000013806</v>
      </c>
      <c r="AW73" s="16">
        <v>9.5173883248361492E-3</v>
      </c>
      <c r="AX73" s="14">
        <v>2.5</v>
      </c>
      <c r="AY73" s="15">
        <v>0.8</v>
      </c>
      <c r="AZ73" s="16">
        <v>9.5173883243169707E-3</v>
      </c>
    </row>
    <row r="74" spans="1:52" ht="15.75" hidden="1" thickBot="1" x14ac:dyDescent="0.3">
      <c r="A74" s="1">
        <v>0.6</v>
      </c>
      <c r="B74" s="14">
        <v>2.1451096999999999</v>
      </c>
      <c r="C74" s="15">
        <v>0.99999859999999996</v>
      </c>
      <c r="D74" s="16">
        <v>3.7545549213803299E-2</v>
      </c>
      <c r="E74" s="14">
        <v>2.1451097000354902</v>
      </c>
      <c r="F74" s="15">
        <v>0.99999859997283502</v>
      </c>
      <c r="G74" s="16">
        <v>3.7545547958190997E-2</v>
      </c>
      <c r="H74" s="14">
        <v>2.1451097035496098</v>
      </c>
      <c r="I74" s="15">
        <v>0.99999859728296703</v>
      </c>
      <c r="J74" s="16">
        <v>3.7545423686591597E-2</v>
      </c>
      <c r="K74" s="14">
        <v>2.14511005560079</v>
      </c>
      <c r="L74" s="15">
        <v>0.99999832780734998</v>
      </c>
      <c r="M74" s="16">
        <v>3.75335283301464E-2</v>
      </c>
      <c r="N74" s="14">
        <v>2.14514590590696</v>
      </c>
      <c r="O74" s="15">
        <v>0.99997088739264395</v>
      </c>
      <c r="P74" s="16">
        <v>3.7087875321828001E-2</v>
      </c>
      <c r="Q74" s="14">
        <v>2.1513086572052398</v>
      </c>
      <c r="R74" s="15">
        <v>0.99528314888963598</v>
      </c>
      <c r="S74" s="16">
        <v>3.1899491436378297E-2</v>
      </c>
      <c r="T74" s="14">
        <v>2.1659856</v>
      </c>
      <c r="U74" s="15">
        <v>0.984349047636777</v>
      </c>
      <c r="V74" s="16">
        <v>2.6232027977913502E-2</v>
      </c>
      <c r="W74" s="14">
        <v>2.2543067153846201</v>
      </c>
      <c r="X74" s="15">
        <v>0.92471318416827597</v>
      </c>
      <c r="Y74" s="16">
        <v>1.6806863322567998E-2</v>
      </c>
      <c r="Z74" s="14">
        <v>2.3225548499999999</v>
      </c>
      <c r="AA74" s="15">
        <v>0.88480791171217499</v>
      </c>
      <c r="AB74" s="16">
        <v>1.36852198461702E-2</v>
      </c>
      <c r="AC74" s="14">
        <v>2.3908029846153802</v>
      </c>
      <c r="AD74" s="15">
        <v>0.84930844934825001</v>
      </c>
      <c r="AE74" s="16">
        <v>1.1654358795916499E-2</v>
      </c>
      <c r="AF74" s="14">
        <v>2.4791240999999999</v>
      </c>
      <c r="AG74" s="15">
        <v>0.80879808340611103</v>
      </c>
      <c r="AH74" s="16">
        <v>9.8541978788991604E-3</v>
      </c>
      <c r="AI74" s="14">
        <v>2.4956720695121999</v>
      </c>
      <c r="AJ74" s="15">
        <v>0.80180148769416204</v>
      </c>
      <c r="AK74" s="16">
        <v>9.5849928950522793E-3</v>
      </c>
      <c r="AL74" s="14">
        <v>2.4999637940930399</v>
      </c>
      <c r="AM74" s="15">
        <v>0.80001502252515999</v>
      </c>
      <c r="AN74" s="16">
        <v>9.58499289505234E-3</v>
      </c>
      <c r="AO74" s="14">
        <v>2.4999996443992099</v>
      </c>
      <c r="AP74" s="15">
        <v>0.80000014754165605</v>
      </c>
      <c r="AQ74" s="16">
        <v>9.5173939337436005E-3</v>
      </c>
      <c r="AR74" s="14">
        <v>2.4999999964503901</v>
      </c>
      <c r="AS74" s="15">
        <v>0.80000000147276296</v>
      </c>
      <c r="AT74" s="16">
        <v>9.5173883793059806E-3</v>
      </c>
      <c r="AU74" s="14">
        <v>2.4999999999645102</v>
      </c>
      <c r="AV74" s="15">
        <v>0.80000000001472604</v>
      </c>
      <c r="AW74" s="16">
        <v>9.5173883248668E-3</v>
      </c>
      <c r="AX74" s="14">
        <v>2.5</v>
      </c>
      <c r="AY74" s="15">
        <v>0.8</v>
      </c>
      <c r="AZ74" s="16">
        <v>9.5173883243169707E-3</v>
      </c>
    </row>
    <row r="75" spans="1:52" ht="15.75" hidden="1" thickBot="1" x14ac:dyDescent="0.3">
      <c r="A75" s="1">
        <v>0.61</v>
      </c>
      <c r="B75" s="14">
        <v>2.1453316</v>
      </c>
      <c r="C75" s="15">
        <v>0.99999859999999996</v>
      </c>
      <c r="D75" s="16">
        <v>3.7533585220433097E-2</v>
      </c>
      <c r="E75" s="14">
        <v>2.1453316000354699</v>
      </c>
      <c r="F75" s="15">
        <v>0.99999859997284002</v>
      </c>
      <c r="G75" s="16">
        <v>3.75335839649504E-2</v>
      </c>
      <c r="H75" s="14">
        <v>2.1453316035473899</v>
      </c>
      <c r="I75" s="15">
        <v>0.99999859728353002</v>
      </c>
      <c r="J75" s="16">
        <v>3.7533459719263501E-2</v>
      </c>
      <c r="K75" s="14">
        <v>2.1453319553784498</v>
      </c>
      <c r="L75" s="15">
        <v>0.99999832786365594</v>
      </c>
      <c r="M75" s="16">
        <v>3.7521566730454398E-2</v>
      </c>
      <c r="N75" s="14">
        <v>2.1453677832687199</v>
      </c>
      <c r="O75" s="15">
        <v>0.99997089312440002</v>
      </c>
      <c r="P75" s="16">
        <v>3.70759699960303E-2</v>
      </c>
      <c r="Q75" s="14">
        <v>2.1515266812227098</v>
      </c>
      <c r="R75" s="15">
        <v>0.99528410132077305</v>
      </c>
      <c r="S75" s="16">
        <v>3.1888225488702703E-2</v>
      </c>
      <c r="T75" s="14">
        <v>2.1661944470588201</v>
      </c>
      <c r="U75" s="15">
        <v>0.98435203159885198</v>
      </c>
      <c r="V75" s="16">
        <v>2.62217392932644E-2</v>
      </c>
      <c r="W75" s="14">
        <v>2.25446033846154</v>
      </c>
      <c r="X75" s="15">
        <v>0.9247228959853</v>
      </c>
      <c r="Y75" s="16">
        <v>1.6799698200679801E-2</v>
      </c>
      <c r="Z75" s="14">
        <v>2.3226657999999998</v>
      </c>
      <c r="AA75" s="15">
        <v>0.88481801700585605</v>
      </c>
      <c r="AB75" s="16">
        <v>1.36800908725282E-2</v>
      </c>
      <c r="AC75" s="14">
        <v>2.39087126153846</v>
      </c>
      <c r="AD75" s="15">
        <v>0.849316135648709</v>
      </c>
      <c r="AE75" s="16">
        <v>1.1651200641819799E-2</v>
      </c>
      <c r="AF75" s="14">
        <v>2.4791371529411799</v>
      </c>
      <c r="AG75" s="15">
        <v>0.80879982363542902</v>
      </c>
      <c r="AH75" s="16">
        <v>9.8535884703443207E-3</v>
      </c>
      <c r="AI75" s="14">
        <v>2.4956747756097601</v>
      </c>
      <c r="AJ75" s="15">
        <v>0.80180185706372897</v>
      </c>
      <c r="AK75" s="16">
        <v>9.5848662277912503E-3</v>
      </c>
      <c r="AL75" s="14">
        <v>2.4999638167312801</v>
      </c>
      <c r="AM75" s="15">
        <v>0.80001502563308602</v>
      </c>
      <c r="AN75" s="16">
        <v>9.5848662277913093E-3</v>
      </c>
      <c r="AO75" s="14">
        <v>2.49999964462156</v>
      </c>
      <c r="AP75" s="15">
        <v>0.80000014757218196</v>
      </c>
      <c r="AQ75" s="16">
        <v>9.5173939231384206E-3</v>
      </c>
      <c r="AR75" s="14">
        <v>2.4999999964526101</v>
      </c>
      <c r="AS75" s="15">
        <v>0.80000000147306805</v>
      </c>
      <c r="AT75" s="16">
        <v>9.51738837920201E-3</v>
      </c>
      <c r="AU75" s="14">
        <v>2.4999999999645302</v>
      </c>
      <c r="AV75" s="15">
        <v>0.80000000001472904</v>
      </c>
      <c r="AW75" s="16">
        <v>9.5173883248657505E-3</v>
      </c>
      <c r="AX75" s="14">
        <v>2.5</v>
      </c>
      <c r="AY75" s="15">
        <v>0.8</v>
      </c>
      <c r="AZ75" s="16">
        <v>9.5173883243169707E-3</v>
      </c>
    </row>
    <row r="76" spans="1:52" ht="15.75" hidden="1" thickBot="1" x14ac:dyDescent="0.3">
      <c r="A76" s="1">
        <v>0.62</v>
      </c>
      <c r="B76" s="14">
        <v>2.0678619999999999</v>
      </c>
      <c r="C76" s="15">
        <v>0.99999819999999995</v>
      </c>
      <c r="D76" s="16">
        <v>3.75392982606031E-2</v>
      </c>
      <c r="E76" s="14">
        <v>2.0678620000432102</v>
      </c>
      <c r="F76" s="15">
        <v>0.999998199970768</v>
      </c>
      <c r="G76" s="16">
        <v>3.7539297069613002E-2</v>
      </c>
      <c r="H76" s="14">
        <v>2.0678620043222402</v>
      </c>
      <c r="I76" s="15">
        <v>0.99999819707618498</v>
      </c>
      <c r="J76" s="16">
        <v>3.7539179181684597E-2</v>
      </c>
      <c r="K76" s="14">
        <v>2.0678624330031399</v>
      </c>
      <c r="L76" s="15">
        <v>0.99999790709189595</v>
      </c>
      <c r="M76" s="16">
        <v>3.7527815599696403E-2</v>
      </c>
      <c r="N76" s="14">
        <v>2.067906086717</v>
      </c>
      <c r="O76" s="15">
        <v>0.99996837861233201</v>
      </c>
      <c r="P76" s="16">
        <v>3.7074384981917001E-2</v>
      </c>
      <c r="Q76" s="14">
        <v>2.07541026200873</v>
      </c>
      <c r="R76" s="15">
        <v>0.99493296414653798</v>
      </c>
      <c r="S76" s="16">
        <v>3.1716619626662702E-2</v>
      </c>
      <c r="T76" s="14">
        <v>2.0932818823529402</v>
      </c>
      <c r="U76" s="15">
        <v>0.98325732079807004</v>
      </c>
      <c r="V76" s="16">
        <v>2.5917492964211201E-2</v>
      </c>
      <c r="W76" s="14">
        <v>2.2008275384615401</v>
      </c>
      <c r="X76" s="15">
        <v>0.921239500892296</v>
      </c>
      <c r="Y76" s="16">
        <v>1.6491298197826899E-2</v>
      </c>
      <c r="Z76" s="14">
        <v>2.2839309999999999</v>
      </c>
      <c r="AA76" s="15">
        <v>0.88124630694112505</v>
      </c>
      <c r="AB76" s="16">
        <v>1.34615263626791E-2</v>
      </c>
      <c r="AC76" s="14">
        <v>2.3670344615384602</v>
      </c>
      <c r="AD76" s="15">
        <v>0.84663415601033198</v>
      </c>
      <c r="AE76" s="16">
        <v>1.1524000858579899E-2</v>
      </c>
      <c r="AF76" s="14">
        <v>2.4745801176470601</v>
      </c>
      <c r="AG76" s="15">
        <v>0.80820133603689503</v>
      </c>
      <c r="AH76" s="16">
        <v>9.8313997059163803E-3</v>
      </c>
      <c r="AI76" s="14">
        <v>2.4947300243902499</v>
      </c>
      <c r="AJ76" s="15">
        <v>0.80167514066690004</v>
      </c>
      <c r="AK76" s="16">
        <v>9.5803498542984394E-3</v>
      </c>
      <c r="AL76" s="14">
        <v>2.4999559132829998</v>
      </c>
      <c r="AM76" s="15">
        <v>0.8000139600981</v>
      </c>
      <c r="AN76" s="16">
        <v>9.5803498542985002E-3</v>
      </c>
      <c r="AO76" s="14">
        <v>2.49999956699686</v>
      </c>
      <c r="AP76" s="15">
        <v>0.80000013710645401</v>
      </c>
      <c r="AQ76" s="16">
        <v>9.5173935471036392E-3</v>
      </c>
      <c r="AR76" s="14">
        <v>2.4999999956777601</v>
      </c>
      <c r="AS76" s="15">
        <v>0.80000000136859795</v>
      </c>
      <c r="AT76" s="16">
        <v>9.5173883755157607E-3</v>
      </c>
      <c r="AU76" s="14">
        <v>2.4999999999567799</v>
      </c>
      <c r="AV76" s="15">
        <v>0.80000000001368399</v>
      </c>
      <c r="AW76" s="16">
        <v>9.5173883248288998E-3</v>
      </c>
      <c r="AX76" s="14">
        <v>2.5</v>
      </c>
      <c r="AY76" s="15">
        <v>0.8</v>
      </c>
      <c r="AZ76" s="16">
        <v>9.5173883243169707E-3</v>
      </c>
    </row>
    <row r="77" spans="1:52" ht="15.75" hidden="1" thickBot="1" x14ac:dyDescent="0.3">
      <c r="A77" s="1">
        <v>0.63</v>
      </c>
      <c r="B77" s="14">
        <v>2.0130701000000002</v>
      </c>
      <c r="C77" s="15">
        <v>0.99999760000000004</v>
      </c>
      <c r="D77" s="16">
        <v>3.7588610836184297E-2</v>
      </c>
      <c r="E77" s="14">
        <v>2.0130701000486901</v>
      </c>
      <c r="F77" s="15">
        <v>0.99999759996915405</v>
      </c>
      <c r="G77" s="16">
        <v>3.7588609748510401E-2</v>
      </c>
      <c r="H77" s="14">
        <v>2.0130701048702702</v>
      </c>
      <c r="I77" s="15">
        <v>0.999997596914866</v>
      </c>
      <c r="J77" s="16">
        <v>3.75885020831477E-2</v>
      </c>
      <c r="K77" s="14">
        <v>2.0130705879047301</v>
      </c>
      <c r="L77" s="15">
        <v>0.99999729093106504</v>
      </c>
      <c r="M77" s="16">
        <v>3.7578044011586001E-2</v>
      </c>
      <c r="N77" s="14">
        <v>2.0131197765864099</v>
      </c>
      <c r="O77" s="15">
        <v>0.999966133511487</v>
      </c>
      <c r="P77" s="16">
        <v>3.7125219357203899E-2</v>
      </c>
      <c r="Q77" s="14">
        <v>2.02157542576419</v>
      </c>
      <c r="R77" s="15">
        <v>0.99466035421184495</v>
      </c>
      <c r="S77" s="16">
        <v>3.1641867653761799E-2</v>
      </c>
      <c r="T77" s="14">
        <v>2.0417130352941202</v>
      </c>
      <c r="U77" s="15">
        <v>0.98241427293119898</v>
      </c>
      <c r="V77" s="16">
        <v>2.5743003952985701E-2</v>
      </c>
      <c r="W77" s="14">
        <v>2.16289468461538</v>
      </c>
      <c r="X77" s="15">
        <v>0.91866081195695404</v>
      </c>
      <c r="Y77" s="16">
        <v>1.6305705540016601E-2</v>
      </c>
      <c r="Z77" s="14">
        <v>2.2565350500000001</v>
      </c>
      <c r="AA77" s="15">
        <v>0.87866870725438295</v>
      </c>
      <c r="AB77" s="16">
        <v>1.3332154252468E-2</v>
      </c>
      <c r="AC77" s="14">
        <v>2.3501754153846099</v>
      </c>
      <c r="AD77" s="15">
        <v>0.84474097166703299</v>
      </c>
      <c r="AE77" s="16">
        <v>1.14501851115994E-2</v>
      </c>
      <c r="AF77" s="14">
        <v>2.47135706470588</v>
      </c>
      <c r="AG77" s="15">
        <v>0.80778915354764502</v>
      </c>
      <c r="AH77" s="16">
        <v>9.8188546308935407E-3</v>
      </c>
      <c r="AI77" s="14">
        <v>2.4940618304878099</v>
      </c>
      <c r="AJ77" s="15">
        <v>0.80158823559963299</v>
      </c>
      <c r="AK77" s="16">
        <v>9.5778087142562203E-3</v>
      </c>
      <c r="AL77" s="14">
        <v>2.4999503234135898</v>
      </c>
      <c r="AM77" s="15">
        <v>0.80001323010966596</v>
      </c>
      <c r="AN77" s="16">
        <v>9.5778087142562793E-3</v>
      </c>
      <c r="AO77" s="14">
        <v>2.49999951209527</v>
      </c>
      <c r="AP77" s="15">
        <v>0.80000012993654201</v>
      </c>
      <c r="AQ77" s="16">
        <v>9.5173933357942508E-3</v>
      </c>
      <c r="AR77" s="14">
        <v>2.49999999512973</v>
      </c>
      <c r="AS77" s="15">
        <v>0.80000000129702797</v>
      </c>
      <c r="AT77" s="16">
        <v>9.5173883734442893E-3</v>
      </c>
      <c r="AU77" s="14">
        <v>2.4999999999512998</v>
      </c>
      <c r="AV77" s="15">
        <v>0.800000000012968</v>
      </c>
      <c r="AW77" s="16">
        <v>9.5173883248081802E-3</v>
      </c>
      <c r="AX77" s="14">
        <v>2.5</v>
      </c>
      <c r="AY77" s="15">
        <v>0.8</v>
      </c>
      <c r="AZ77" s="16">
        <v>9.5173883243169707E-3</v>
      </c>
    </row>
    <row r="78" spans="1:52" ht="15.75" hidden="1" thickBot="1" x14ac:dyDescent="0.3">
      <c r="A78" s="1">
        <v>0.64</v>
      </c>
      <c r="B78" s="14">
        <v>2.0478844999999999</v>
      </c>
      <c r="C78" s="15">
        <v>0.99999760000000004</v>
      </c>
      <c r="D78" s="16">
        <v>3.7593017989510903E-2</v>
      </c>
      <c r="E78" s="14">
        <v>2.0478845000452099</v>
      </c>
      <c r="F78" s="15">
        <v>0.999997599970193</v>
      </c>
      <c r="G78" s="16">
        <v>3.7593016938502997E-2</v>
      </c>
      <c r="H78" s="14">
        <v>2.0478845045220599</v>
      </c>
      <c r="I78" s="15">
        <v>0.99999759701887303</v>
      </c>
      <c r="J78" s="16">
        <v>3.75929129015991E-2</v>
      </c>
      <c r="K78" s="14">
        <v>2.04788495302064</v>
      </c>
      <c r="L78" s="15">
        <v>0.99999730135017895</v>
      </c>
      <c r="M78" s="16">
        <v>3.7582797194599699E-2</v>
      </c>
      <c r="N78" s="14">
        <v>2.0479306248214701</v>
      </c>
      <c r="O78" s="15">
        <v>0.99996719412798996</v>
      </c>
      <c r="P78" s="16">
        <v>3.71395270882613E-2</v>
      </c>
      <c r="Q78" s="14">
        <v>2.0557817139738002</v>
      </c>
      <c r="R78" s="15">
        <v>0.99483563606009195</v>
      </c>
      <c r="S78" s="16">
        <v>3.17393003560444E-2</v>
      </c>
      <c r="T78" s="14">
        <v>2.0744795294117702</v>
      </c>
      <c r="U78" s="15">
        <v>0.98295652385655197</v>
      </c>
      <c r="V78" s="16">
        <v>2.59015181122049E-2</v>
      </c>
      <c r="W78" s="14">
        <v>2.1869969615384601</v>
      </c>
      <c r="X78" s="15">
        <v>0.92031026920640202</v>
      </c>
      <c r="Y78" s="16">
        <v>1.64568642786935E-2</v>
      </c>
      <c r="Z78" s="14">
        <v>2.2739422500000002</v>
      </c>
      <c r="AA78" s="15">
        <v>0.880311154582053</v>
      </c>
      <c r="AB78" s="16">
        <v>1.34375060529007E-2</v>
      </c>
      <c r="AC78" s="14">
        <v>2.3608875384615402</v>
      </c>
      <c r="AD78" s="15">
        <v>0.84594330171292098</v>
      </c>
      <c r="AE78" s="16">
        <v>1.1510933584309701E-2</v>
      </c>
      <c r="AF78" s="14">
        <v>2.4734049705882399</v>
      </c>
      <c r="AG78" s="15">
        <v>0.80804995950743896</v>
      </c>
      <c r="AH78" s="16">
        <v>9.8294021484099294E-3</v>
      </c>
      <c r="AI78" s="14">
        <v>2.4944863963414701</v>
      </c>
      <c r="AJ78" s="15">
        <v>0.80164318984589</v>
      </c>
      <c r="AK78" s="16">
        <v>9.5799553385447194E-3</v>
      </c>
      <c r="AL78" s="14">
        <v>2.4999538751785302</v>
      </c>
      <c r="AM78" s="15">
        <v>0.80001369164288505</v>
      </c>
      <c r="AN78" s="16">
        <v>9.5799553385447801E-3</v>
      </c>
      <c r="AO78" s="14">
        <v>2.4999995469793701</v>
      </c>
      <c r="AP78" s="15">
        <v>0.80000013446969298</v>
      </c>
      <c r="AQ78" s="16">
        <v>9.5173935145240092E-3</v>
      </c>
      <c r="AR78" s="14">
        <v>2.4999999954779399</v>
      </c>
      <c r="AS78" s="15">
        <v>0.800000001342279</v>
      </c>
      <c r="AT78" s="16">
        <v>9.5173883751963999E-3</v>
      </c>
      <c r="AU78" s="14">
        <v>2.4999999999547899</v>
      </c>
      <c r="AV78" s="15">
        <v>0.80000000001342098</v>
      </c>
      <c r="AW78" s="16">
        <v>9.5173883248257096E-3</v>
      </c>
      <c r="AX78" s="14">
        <v>2.5</v>
      </c>
      <c r="AY78" s="15">
        <v>0.8</v>
      </c>
      <c r="AZ78" s="16">
        <v>9.5173883243169707E-3</v>
      </c>
    </row>
    <row r="79" spans="1:52" ht="15.75" hidden="1" thickBot="1" x14ac:dyDescent="0.3">
      <c r="A79" s="1">
        <v>0.65</v>
      </c>
      <c r="B79" s="14">
        <v>2.1078855999999999</v>
      </c>
      <c r="C79" s="15">
        <v>0.99999729999999998</v>
      </c>
      <c r="D79" s="16">
        <v>3.7523045319901201E-2</v>
      </c>
      <c r="E79" s="14">
        <v>2.1078856000392099</v>
      </c>
      <c r="F79" s="15">
        <v>0.99999729997186804</v>
      </c>
      <c r="G79" s="16">
        <v>3.75230443848968E-2</v>
      </c>
      <c r="H79" s="14">
        <v>2.1078856039219298</v>
      </c>
      <c r="I79" s="15">
        <v>0.99999729718617503</v>
      </c>
      <c r="J79" s="16">
        <v>3.7522951826390198E-2</v>
      </c>
      <c r="K79" s="14">
        <v>2.1078859928994098</v>
      </c>
      <c r="L79" s="15">
        <v>0.99999701811076802</v>
      </c>
      <c r="M79" s="16">
        <v>3.7513910446324503E-2</v>
      </c>
      <c r="N79" s="14">
        <v>2.1079256035094902</v>
      </c>
      <c r="O79" s="15">
        <v>0.99996860029974299</v>
      </c>
      <c r="P79" s="16">
        <v>3.7093208846166098E-2</v>
      </c>
      <c r="Q79" s="14">
        <v>2.1147347598253301</v>
      </c>
      <c r="R79" s="15">
        <v>0.99511796458377499</v>
      </c>
      <c r="S79" s="16">
        <v>3.1834212372021997E-2</v>
      </c>
      <c r="T79" s="14">
        <v>2.1309511529411802</v>
      </c>
      <c r="U79" s="15">
        <v>0.98383530798880303</v>
      </c>
      <c r="V79" s="16">
        <v>2.61032554122318E-2</v>
      </c>
      <c r="W79" s="14">
        <v>2.2285361846153799</v>
      </c>
      <c r="X79" s="15">
        <v>0.92306181004766397</v>
      </c>
      <c r="Y79" s="16">
        <v>1.66703772320329E-2</v>
      </c>
      <c r="Z79" s="14">
        <v>2.3039428000000002</v>
      </c>
      <c r="AA79" s="15">
        <v>0.88310195867368002</v>
      </c>
      <c r="AB79" s="16">
        <v>1.3587971806278E-2</v>
      </c>
      <c r="AC79" s="14">
        <v>2.3793494153846102</v>
      </c>
      <c r="AD79" s="15">
        <v>0.848019000770874</v>
      </c>
      <c r="AE79" s="16">
        <v>1.1597721490300099E-2</v>
      </c>
      <c r="AF79" s="14">
        <v>2.4769344470588202</v>
      </c>
      <c r="AG79" s="15">
        <v>0.80850820828569303</v>
      </c>
      <c r="AH79" s="16">
        <v>9.8443468496967699E-3</v>
      </c>
      <c r="AI79" s="14">
        <v>2.4952181170731702</v>
      </c>
      <c r="AJ79" s="15">
        <v>0.80174003565307805</v>
      </c>
      <c r="AK79" s="16">
        <v>9.5829896552164402E-3</v>
      </c>
      <c r="AL79" s="14">
        <v>2.4999599964905102</v>
      </c>
      <c r="AM79" s="15">
        <v>0.80001450562012599</v>
      </c>
      <c r="AN79" s="16">
        <v>9.5829896552164905E-3</v>
      </c>
      <c r="AO79" s="14">
        <v>2.4999996071005901</v>
      </c>
      <c r="AP79" s="15">
        <v>0.80000014246457996</v>
      </c>
      <c r="AQ79" s="16">
        <v>9.5173937669969892E-3</v>
      </c>
      <c r="AR79" s="14">
        <v>2.4999999960780701</v>
      </c>
      <c r="AS79" s="15">
        <v>0.80000000142208305</v>
      </c>
      <c r="AT79" s="16">
        <v>9.5173883776713698E-3</v>
      </c>
      <c r="AU79" s="14">
        <v>2.49999999996079</v>
      </c>
      <c r="AV79" s="15">
        <v>0.800000000014219</v>
      </c>
      <c r="AW79" s="16">
        <v>9.5173883248504693E-3</v>
      </c>
      <c r="AX79" s="14">
        <v>2.5</v>
      </c>
      <c r="AY79" s="15">
        <v>0.8</v>
      </c>
      <c r="AZ79" s="16">
        <v>9.5173883243169707E-3</v>
      </c>
    </row>
    <row r="80" spans="1:52" ht="15.75" hidden="1" thickBot="1" x14ac:dyDescent="0.3">
      <c r="A80" s="1">
        <v>0.66</v>
      </c>
      <c r="B80" s="14">
        <v>2.1379454</v>
      </c>
      <c r="C80" s="15">
        <v>0.99999689999999997</v>
      </c>
      <c r="D80" s="16">
        <v>3.7508285458550998E-2</v>
      </c>
      <c r="E80" s="14">
        <v>2.1379454000362101</v>
      </c>
      <c r="F80" s="15">
        <v>0.99999689997265295</v>
      </c>
      <c r="G80" s="16">
        <v>3.7508284610672002E-2</v>
      </c>
      <c r="H80" s="14">
        <v>2.1379454036212699</v>
      </c>
      <c r="I80" s="15">
        <v>0.99999689726475205</v>
      </c>
      <c r="J80" s="16">
        <v>3.7508200670266403E-2</v>
      </c>
      <c r="K80" s="14">
        <v>2.13794576277943</v>
      </c>
      <c r="L80" s="15">
        <v>0.99999662598237904</v>
      </c>
      <c r="M80" s="16">
        <v>3.7499970361132597E-2</v>
      </c>
      <c r="N80" s="14">
        <v>2.1379823368088098</v>
      </c>
      <c r="O80" s="15">
        <v>0.99996900161348201</v>
      </c>
      <c r="P80" s="16">
        <v>3.7095156569233498E-2</v>
      </c>
      <c r="Q80" s="14">
        <v>2.1442694978165902</v>
      </c>
      <c r="R80" s="15">
        <v>0.99525058439176695</v>
      </c>
      <c r="S80" s="16">
        <v>3.1906230399699198E-2</v>
      </c>
      <c r="T80" s="14">
        <v>2.1592427294117602</v>
      </c>
      <c r="U80" s="15">
        <v>0.98425069337555204</v>
      </c>
      <c r="V80" s="16">
        <v>2.6226322299159499E-2</v>
      </c>
      <c r="W80" s="14">
        <v>2.2493468153846199</v>
      </c>
      <c r="X80" s="15">
        <v>0.92439776164565202</v>
      </c>
      <c r="Y80" s="16">
        <v>1.6794443925855902E-2</v>
      </c>
      <c r="Z80" s="14">
        <v>2.3189727000000002</v>
      </c>
      <c r="AA80" s="15">
        <v>0.88448054185437597</v>
      </c>
      <c r="AB80" s="16">
        <v>1.367635275302E-2</v>
      </c>
      <c r="AC80" s="14">
        <v>2.3885985846153801</v>
      </c>
      <c r="AD80" s="15">
        <v>0.84905987776707303</v>
      </c>
      <c r="AE80" s="16">
        <v>1.1649458674787E-2</v>
      </c>
      <c r="AF80" s="14">
        <v>2.4787026705882398</v>
      </c>
      <c r="AG80" s="15">
        <v>0.80874190352452002</v>
      </c>
      <c r="AH80" s="16">
        <v>9.8534434255567408E-3</v>
      </c>
      <c r="AI80" s="14">
        <v>2.4955847000000002</v>
      </c>
      <c r="AJ80" s="15">
        <v>0.80178956674887303</v>
      </c>
      <c r="AK80" s="16">
        <v>9.5848440082688599E-3</v>
      </c>
      <c r="AL80" s="14">
        <v>2.49996306319118</v>
      </c>
      <c r="AM80" s="15">
        <v>0.80001492222802595</v>
      </c>
      <c r="AN80" s="16">
        <v>9.5848440082689293E-3</v>
      </c>
      <c r="AO80" s="14">
        <v>2.4999996372205699</v>
      </c>
      <c r="AP80" s="15">
        <v>0.80000014655652896</v>
      </c>
      <c r="AQ80" s="16">
        <v>9.5173939214525608E-3</v>
      </c>
      <c r="AR80" s="14">
        <v>2.49999999637873</v>
      </c>
      <c r="AS80" s="15">
        <v>0.80000000146292904</v>
      </c>
      <c r="AT80" s="16">
        <v>9.5173883791854902E-3</v>
      </c>
      <c r="AU80" s="14">
        <v>2.4999999999637899</v>
      </c>
      <c r="AV80" s="15">
        <v>0.80000000001462801</v>
      </c>
      <c r="AW80" s="16">
        <v>9.5173883248655892E-3</v>
      </c>
      <c r="AX80" s="14">
        <v>2.5</v>
      </c>
      <c r="AY80" s="15">
        <v>0.8</v>
      </c>
      <c r="AZ80" s="16">
        <v>9.5173883243169707E-3</v>
      </c>
    </row>
    <row r="81" spans="1:52" ht="15.75" hidden="1" thickBot="1" x14ac:dyDescent="0.3">
      <c r="A81" s="1">
        <v>0.67</v>
      </c>
      <c r="B81" s="14">
        <v>2.1153993999999998</v>
      </c>
      <c r="C81" s="15">
        <v>0.99999649999999995</v>
      </c>
      <c r="D81" s="16">
        <v>3.7498899142608601E-2</v>
      </c>
      <c r="E81" s="14">
        <v>2.1153994000384602</v>
      </c>
      <c r="F81" s="15">
        <v>0.99999649997206697</v>
      </c>
      <c r="G81" s="16">
        <v>3.7498898327817998E-2</v>
      </c>
      <c r="H81" s="14">
        <v>2.1153994038467698</v>
      </c>
      <c r="I81" s="15">
        <v>0.99999649720614103</v>
      </c>
      <c r="J81" s="16">
        <v>3.7498817663418699E-2</v>
      </c>
      <c r="K81" s="14">
        <v>2.1153997853705699</v>
      </c>
      <c r="L81" s="15">
        <v>0.99999622011084099</v>
      </c>
      <c r="M81" s="16">
        <v>3.74908928488824E-2</v>
      </c>
      <c r="N81" s="14">
        <v>2.11543863695164</v>
      </c>
      <c r="O81" s="15">
        <v>0.99996800390264096</v>
      </c>
      <c r="P81" s="16">
        <v>3.70882071730348E-2</v>
      </c>
      <c r="Q81" s="14">
        <v>2.1221173144104801</v>
      </c>
      <c r="R81" s="15">
        <v>0.99515094643600199</v>
      </c>
      <c r="S81" s="16">
        <v>3.1853024399426902E-2</v>
      </c>
      <c r="T81" s="14">
        <v>2.1380229647058799</v>
      </c>
      <c r="U81" s="15">
        <v>0.98393998029415697</v>
      </c>
      <c r="V81" s="16">
        <v>2.6135179864657201E-2</v>
      </c>
      <c r="W81" s="14">
        <v>2.2337380461538499</v>
      </c>
      <c r="X81" s="15">
        <v>0.92339793456420605</v>
      </c>
      <c r="Y81" s="16">
        <v>1.6702220292153201E-2</v>
      </c>
      <c r="Z81" s="14">
        <v>2.3076997000000001</v>
      </c>
      <c r="AA81" s="15">
        <v>0.88344749526556399</v>
      </c>
      <c r="AB81" s="16">
        <v>1.3610602468897601E-2</v>
      </c>
      <c r="AC81" s="14">
        <v>2.38166135384615</v>
      </c>
      <c r="AD81" s="15">
        <v>0.84827896879772802</v>
      </c>
      <c r="AE81" s="16">
        <v>1.16109568158643E-2</v>
      </c>
      <c r="AF81" s="14">
        <v>2.4773764352941199</v>
      </c>
      <c r="AG81" s="15">
        <v>0.80856633638175401</v>
      </c>
      <c r="AH81" s="16">
        <v>9.8466741701334001E-3</v>
      </c>
      <c r="AI81" s="14">
        <v>2.4953097487804898</v>
      </c>
      <c r="AJ81" s="15">
        <v>0.80175234698069497</v>
      </c>
      <c r="AK81" s="16">
        <v>9.5834641578097408E-3</v>
      </c>
      <c r="AL81" s="14">
        <v>2.4999607630483598</v>
      </c>
      <c r="AM81" s="15">
        <v>0.80001460915233003</v>
      </c>
      <c r="AN81" s="16">
        <v>9.5834641578097894E-3</v>
      </c>
      <c r="AO81" s="14">
        <v>2.4999996146294299</v>
      </c>
      <c r="AP81" s="15">
        <v>0.80000014348147797</v>
      </c>
      <c r="AQ81" s="16">
        <v>9.51739380652185E-3</v>
      </c>
      <c r="AR81" s="14">
        <v>2.49999999615323</v>
      </c>
      <c r="AS81" s="15">
        <v>0.80000000143223404</v>
      </c>
      <c r="AT81" s="16">
        <v>9.5173883780588307E-3</v>
      </c>
      <c r="AU81" s="14">
        <v>2.4999999999615401</v>
      </c>
      <c r="AV81" s="15">
        <v>0.80000000001432103</v>
      </c>
      <c r="AW81" s="16">
        <v>9.5173883248543204E-3</v>
      </c>
      <c r="AX81" s="14">
        <v>2.5</v>
      </c>
      <c r="AY81" s="15">
        <v>0.8</v>
      </c>
      <c r="AZ81" s="16">
        <v>9.5173883243169707E-3</v>
      </c>
    </row>
    <row r="82" spans="1:52" ht="15.75" hidden="1" thickBot="1" x14ac:dyDescent="0.3">
      <c r="A82" s="1">
        <v>0.68</v>
      </c>
      <c r="B82" s="14">
        <v>2.0954518000000002</v>
      </c>
      <c r="C82" s="15">
        <v>0.99999610000000005</v>
      </c>
      <c r="D82" s="16">
        <v>3.7533886518041397E-2</v>
      </c>
      <c r="E82" s="14">
        <v>2.0954518000404501</v>
      </c>
      <c r="F82" s="15">
        <v>0.99999609997153305</v>
      </c>
      <c r="G82" s="16">
        <v>3.7533885731652297E-2</v>
      </c>
      <c r="H82" s="14">
        <v>2.0954518040462902</v>
      </c>
      <c r="I82" s="15">
        <v>0.99999609715270199</v>
      </c>
      <c r="J82" s="16">
        <v>3.7533807878151797E-2</v>
      </c>
      <c r="K82" s="14">
        <v>2.0954522053581099</v>
      </c>
      <c r="L82" s="15">
        <v>0.99999581475726296</v>
      </c>
      <c r="M82" s="16">
        <v>3.7526146830627501E-2</v>
      </c>
      <c r="N82" s="14">
        <v>2.0954930720057101</v>
      </c>
      <c r="O82" s="15">
        <v>0.99996705892180704</v>
      </c>
      <c r="P82" s="16">
        <v>3.7125598794921298E-2</v>
      </c>
      <c r="Q82" s="14">
        <v>2.1025181441048102</v>
      </c>
      <c r="R82" s="15">
        <v>0.99506015064791897</v>
      </c>
      <c r="S82" s="16">
        <v>3.1848415970904001E-2</v>
      </c>
      <c r="T82" s="14">
        <v>2.1192487529411799</v>
      </c>
      <c r="U82" s="15">
        <v>0.98365755143080302</v>
      </c>
      <c r="V82" s="16">
        <v>2.60943516994015E-2</v>
      </c>
      <c r="W82" s="14">
        <v>2.2199281692307702</v>
      </c>
      <c r="X82" s="15">
        <v>0.92250017600350298</v>
      </c>
      <c r="Y82" s="16">
        <v>1.6649448090414899E-2</v>
      </c>
      <c r="Z82" s="14">
        <v>2.2977259000000001</v>
      </c>
      <c r="AA82" s="15">
        <v>0.88252732558709701</v>
      </c>
      <c r="AB82" s="16">
        <v>1.3573149318181901E-2</v>
      </c>
      <c r="AC82" s="14">
        <v>2.37552363076923</v>
      </c>
      <c r="AD82" s="15">
        <v>0.84758828488743498</v>
      </c>
      <c r="AE82" s="16">
        <v>1.1589588343957E-2</v>
      </c>
      <c r="AF82" s="14">
        <v>2.4762030470588199</v>
      </c>
      <c r="AG82" s="15">
        <v>0.80841228853426805</v>
      </c>
      <c r="AH82" s="16">
        <v>9.8431001077564102E-3</v>
      </c>
      <c r="AI82" s="14">
        <v>2.49506648536586</v>
      </c>
      <c r="AJ82" s="15">
        <v>0.80171973395249796</v>
      </c>
      <c r="AK82" s="16">
        <v>9.5827435973161301E-3</v>
      </c>
      <c r="AL82" s="14">
        <v>2.4999587279942901</v>
      </c>
      <c r="AM82" s="15">
        <v>0.80001433492225205</v>
      </c>
      <c r="AN82" s="16">
        <v>9.5827435973161994E-3</v>
      </c>
      <c r="AO82" s="14">
        <v>2.4999995946419</v>
      </c>
      <c r="AP82" s="15">
        <v>0.80000014078797899</v>
      </c>
      <c r="AQ82" s="16">
        <v>9.5173937466824805E-3</v>
      </c>
      <c r="AR82" s="14">
        <v>2.49999999595371</v>
      </c>
      <c r="AS82" s="15">
        <v>0.80000000140534799</v>
      </c>
      <c r="AT82" s="16">
        <v>9.5173883774722409E-3</v>
      </c>
      <c r="AU82" s="14">
        <v>2.4999999999595399</v>
      </c>
      <c r="AV82" s="15">
        <v>0.80000000001405203</v>
      </c>
      <c r="AW82" s="16">
        <v>9.5173883248484605E-3</v>
      </c>
      <c r="AX82" s="14">
        <v>2.5</v>
      </c>
      <c r="AY82" s="15">
        <v>0.8</v>
      </c>
      <c r="AZ82" s="16">
        <v>9.5173883243169707E-3</v>
      </c>
    </row>
    <row r="83" spans="1:52" ht="15.75" hidden="1" thickBot="1" x14ac:dyDescent="0.3">
      <c r="A83" s="1">
        <v>0.69</v>
      </c>
      <c r="B83" s="14">
        <v>2.0809836000000002</v>
      </c>
      <c r="C83" s="15">
        <v>0.99999559999999998</v>
      </c>
      <c r="D83" s="16">
        <v>3.7507371173006197E-2</v>
      </c>
      <c r="E83" s="14">
        <v>2.0809836000419</v>
      </c>
      <c r="F83" s="15">
        <v>0.99999559997113496</v>
      </c>
      <c r="G83" s="16">
        <v>3.7507370422592799E-2</v>
      </c>
      <c r="H83" s="14">
        <v>2.0809836041910001</v>
      </c>
      <c r="I83" s="15">
        <v>0.99999559711297903</v>
      </c>
      <c r="J83" s="16">
        <v>3.7507296131293097E-2</v>
      </c>
      <c r="K83" s="14">
        <v>2.0809840198552698</v>
      </c>
      <c r="L83" s="15">
        <v>0.99999531077785797</v>
      </c>
      <c r="M83" s="16">
        <v>3.7499972704369403E-2</v>
      </c>
      <c r="N83" s="14">
        <v>2.0810263480514202</v>
      </c>
      <c r="O83" s="15">
        <v>0.99996615383058796</v>
      </c>
      <c r="P83" s="16">
        <v>3.7104036347055502E-2</v>
      </c>
      <c r="Q83" s="14">
        <v>2.08830266375546</v>
      </c>
      <c r="R83" s="15">
        <v>0.99499251236299402</v>
      </c>
      <c r="S83" s="16">
        <v>3.1798307329718001E-2</v>
      </c>
      <c r="T83" s="14">
        <v>2.1056316235294101</v>
      </c>
      <c r="U83" s="15">
        <v>0.98344797600606904</v>
      </c>
      <c r="V83" s="16">
        <v>2.60203538006821E-2</v>
      </c>
      <c r="W83" s="14">
        <v>2.2099117230769201</v>
      </c>
      <c r="X83" s="15">
        <v>0.92184109931339797</v>
      </c>
      <c r="Y83" s="16">
        <v>1.6579840899740898E-2</v>
      </c>
      <c r="Z83" s="14">
        <v>2.2904917999999999</v>
      </c>
      <c r="AA83" s="15">
        <v>0.88185625334513196</v>
      </c>
      <c r="AB83" s="16">
        <v>1.35239468294839E-2</v>
      </c>
      <c r="AC83" s="14">
        <v>2.3710718769230699</v>
      </c>
      <c r="AD83" s="15">
        <v>0.847087470027588</v>
      </c>
      <c r="AE83" s="16">
        <v>1.15607940261475E-2</v>
      </c>
      <c r="AF83" s="14">
        <v>2.47535197647059</v>
      </c>
      <c r="AG83" s="15">
        <v>0.80830130742941397</v>
      </c>
      <c r="AH83" s="16">
        <v>9.8380086711627405E-3</v>
      </c>
      <c r="AI83" s="14">
        <v>2.4948900439024402</v>
      </c>
      <c r="AJ83" s="15">
        <v>0.80169626436347297</v>
      </c>
      <c r="AK83" s="16">
        <v>9.5817039940238394E-3</v>
      </c>
      <c r="AL83" s="14">
        <v>2.49995725194858</v>
      </c>
      <c r="AM83" s="15">
        <v>0.80001413763120699</v>
      </c>
      <c r="AN83" s="16">
        <v>9.5817039940239105E-3</v>
      </c>
      <c r="AO83" s="14">
        <v>2.4999995801447299</v>
      </c>
      <c r="AP83" s="15">
        <v>0.80000013885018395</v>
      </c>
      <c r="AQ83" s="16">
        <v>9.5173936600507405E-3</v>
      </c>
      <c r="AR83" s="14">
        <v>2.499999995809</v>
      </c>
      <c r="AS83" s="15">
        <v>0.80000000138600502</v>
      </c>
      <c r="AT83" s="16">
        <v>9.5173883766229792E-3</v>
      </c>
      <c r="AU83" s="14">
        <v>2.4999999999581002</v>
      </c>
      <c r="AV83" s="15">
        <v>0.80000000001385796</v>
      </c>
      <c r="AW83" s="16">
        <v>9.5173883248399708E-3</v>
      </c>
      <c r="AX83" s="14">
        <v>2.5</v>
      </c>
      <c r="AY83" s="15">
        <v>0.8</v>
      </c>
      <c r="AZ83" s="16">
        <v>9.5173883243169707E-3</v>
      </c>
    </row>
    <row r="84" spans="1:52" ht="15.75" hidden="1" thickBot="1" x14ac:dyDescent="0.3">
      <c r="A84" s="1">
        <v>0.7</v>
      </c>
      <c r="B84" s="14">
        <v>2.0904508000000002</v>
      </c>
      <c r="C84" s="15">
        <v>0.99999479999999996</v>
      </c>
      <c r="D84" s="16">
        <v>3.7498432138866E-2</v>
      </c>
      <c r="E84" s="14">
        <v>2.0904508000409598</v>
      </c>
      <c r="F84" s="15">
        <v>0.99999479997139495</v>
      </c>
      <c r="G84" s="16">
        <v>3.7498431455246797E-2</v>
      </c>
      <c r="H84" s="14">
        <v>2.0904508040963101</v>
      </c>
      <c r="I84" s="15">
        <v>0.99999479713908002</v>
      </c>
      <c r="J84" s="16">
        <v>3.7498363772625699E-2</v>
      </c>
      <c r="K84" s="14">
        <v>2.0904512103691202</v>
      </c>
      <c r="L84" s="15">
        <v>0.99999451339271905</v>
      </c>
      <c r="M84" s="16">
        <v>3.7491674789395101E-2</v>
      </c>
      <c r="N84" s="14">
        <v>2.0904925822077201</v>
      </c>
      <c r="O84" s="15">
        <v>0.99996562001522504</v>
      </c>
      <c r="P84" s="16">
        <v>3.7110094744350099E-2</v>
      </c>
      <c r="Q84" s="14">
        <v>2.0976044978165902</v>
      </c>
      <c r="R84" s="15">
        <v>0.99503582430772097</v>
      </c>
      <c r="S84" s="16">
        <v>3.1832648157909198E-2</v>
      </c>
      <c r="T84" s="14">
        <v>2.1145419294117702</v>
      </c>
      <c r="U84" s="15">
        <v>0.98358451304512695</v>
      </c>
      <c r="V84" s="16">
        <v>2.60707706717298E-2</v>
      </c>
      <c r="W84" s="14">
        <v>2.2164659384615399</v>
      </c>
      <c r="X84" s="15">
        <v>0.92227241838580298</v>
      </c>
      <c r="Y84" s="16">
        <v>1.6626923266518299E-2</v>
      </c>
      <c r="Z84" s="14">
        <v>2.2952254000000001</v>
      </c>
      <c r="AA84" s="15">
        <v>0.88229524079234201</v>
      </c>
      <c r="AB84" s="16">
        <v>1.35572219651131E-2</v>
      </c>
      <c r="AC84" s="14">
        <v>2.3739848615384598</v>
      </c>
      <c r="AD84" s="15">
        <v>0.84741488773721996</v>
      </c>
      <c r="AE84" s="16">
        <v>1.15802836641185E-2</v>
      </c>
      <c r="AF84" s="14">
        <v>2.4759088705882402</v>
      </c>
      <c r="AG84" s="15">
        <v>0.80837380775053402</v>
      </c>
      <c r="AH84" s="16">
        <v>9.8414611507623897E-3</v>
      </c>
      <c r="AI84" s="14">
        <v>2.4950054975609799</v>
      </c>
      <c r="AJ84" s="15">
        <v>0.80171159416390503</v>
      </c>
      <c r="AK84" s="16">
        <v>9.5824092319910393E-3</v>
      </c>
      <c r="AL84" s="14">
        <v>2.4999582177922899</v>
      </c>
      <c r="AM84" s="15">
        <v>0.80001426649266305</v>
      </c>
      <c r="AN84" s="16">
        <v>9.5824092319911208E-3</v>
      </c>
      <c r="AO84" s="14">
        <v>2.4999995896308902</v>
      </c>
      <c r="AP84" s="15">
        <v>0.80000014011586296</v>
      </c>
      <c r="AQ84" s="16">
        <v>9.5173937188257497E-3</v>
      </c>
      <c r="AR84" s="14">
        <v>2.49999999590369</v>
      </c>
      <c r="AS84" s="15">
        <v>0.80000000139863903</v>
      </c>
      <c r="AT84" s="16">
        <v>9.5173883771991503E-3</v>
      </c>
      <c r="AU84" s="14">
        <v>2.4999999999590399</v>
      </c>
      <c r="AV84" s="15">
        <v>0.80000000001398497</v>
      </c>
      <c r="AW84" s="16">
        <v>9.5173883248457301E-3</v>
      </c>
      <c r="AX84" s="14">
        <v>2.5</v>
      </c>
      <c r="AY84" s="15">
        <v>0.8</v>
      </c>
      <c r="AZ84" s="16">
        <v>9.5173883243169707E-3</v>
      </c>
    </row>
    <row r="85" spans="1:52" ht="15.75" hidden="1" thickBot="1" x14ac:dyDescent="0.3">
      <c r="A85" s="1">
        <v>0.71</v>
      </c>
      <c r="B85" s="14">
        <v>2.0973239000000001</v>
      </c>
      <c r="C85" s="15">
        <v>0.99999389999999999</v>
      </c>
      <c r="D85" s="16">
        <v>3.74630877873912E-2</v>
      </c>
      <c r="E85" s="14">
        <v>2.0973239000402701</v>
      </c>
      <c r="F85" s="15">
        <v>0.99999389997158405</v>
      </c>
      <c r="G85" s="16">
        <v>3.7463087160737998E-2</v>
      </c>
      <c r="H85" s="14">
        <v>2.09732390402757</v>
      </c>
      <c r="I85" s="15">
        <v>0.99999389715781295</v>
      </c>
      <c r="J85" s="16">
        <v>3.7463025115782297E-2</v>
      </c>
      <c r="K85" s="14">
        <v>2.0973243034822602</v>
      </c>
      <c r="L85" s="15">
        <v>0.99999361526938901</v>
      </c>
      <c r="M85" s="16">
        <v>3.7456880777796103E-2</v>
      </c>
      <c r="N85" s="14">
        <v>2.09736498101408</v>
      </c>
      <c r="O85" s="15">
        <v>0.99996491105497098</v>
      </c>
      <c r="P85" s="16">
        <v>3.7088916734994599E-2</v>
      </c>
      <c r="Q85" s="14">
        <v>2.1043575436681201</v>
      </c>
      <c r="R85" s="15">
        <v>0.99506659570733802</v>
      </c>
      <c r="S85" s="16">
        <v>3.1834857397471703E-2</v>
      </c>
      <c r="T85" s="14">
        <v>2.1210107294117599</v>
      </c>
      <c r="U85" s="15">
        <v>0.98368230797441802</v>
      </c>
      <c r="V85" s="16">
        <v>2.6085983632319901E-2</v>
      </c>
      <c r="W85" s="14">
        <v>2.2212242384615402</v>
      </c>
      <c r="X85" s="15">
        <v>0.92258358815845898</v>
      </c>
      <c r="Y85" s="16">
        <v>1.6646018840784899E-2</v>
      </c>
      <c r="Z85" s="14">
        <v>2.2986619500000001</v>
      </c>
      <c r="AA85" s="15">
        <v>0.88261300402989096</v>
      </c>
      <c r="AB85" s="16">
        <v>1.35707543132207E-2</v>
      </c>
      <c r="AC85" s="14">
        <v>2.37609966153846</v>
      </c>
      <c r="AD85" s="15">
        <v>0.84765256090038998</v>
      </c>
      <c r="AE85" s="16">
        <v>1.15880201434038E-2</v>
      </c>
      <c r="AF85" s="14">
        <v>2.4763131705882402</v>
      </c>
      <c r="AG85" s="15">
        <v>0.80842660020359403</v>
      </c>
      <c r="AH85" s="16">
        <v>9.8427633693318108E-3</v>
      </c>
      <c r="AI85" s="14">
        <v>2.4950893158536598</v>
      </c>
      <c r="AJ85" s="15">
        <v>0.80172276275150001</v>
      </c>
      <c r="AK85" s="16">
        <v>9.58267220139415E-3</v>
      </c>
      <c r="AL85" s="14">
        <v>2.4999589189859202</v>
      </c>
      <c r="AM85" s="15">
        <v>0.80001436038784401</v>
      </c>
      <c r="AN85" s="16">
        <v>9.5826722013942003E-3</v>
      </c>
      <c r="AO85" s="14">
        <v>2.4999995965177502</v>
      </c>
      <c r="AP85" s="15">
        <v>0.80000014103810302</v>
      </c>
      <c r="AQ85" s="16">
        <v>9.5173937406741096E-3</v>
      </c>
      <c r="AR85" s="14">
        <v>2.4999999959724302</v>
      </c>
      <c r="AS85" s="15">
        <v>0.800000001407844</v>
      </c>
      <c r="AT85" s="16">
        <v>9.5173883774133296E-3</v>
      </c>
      <c r="AU85" s="14">
        <v>2.49999999995973</v>
      </c>
      <c r="AV85" s="15">
        <v>0.80000000001407701</v>
      </c>
      <c r="AW85" s="16">
        <v>9.5173883248478794E-3</v>
      </c>
      <c r="AX85" s="14">
        <v>2.5</v>
      </c>
      <c r="AY85" s="15">
        <v>0.8</v>
      </c>
      <c r="AZ85" s="16">
        <v>9.5173883243169707E-3</v>
      </c>
    </row>
    <row r="86" spans="1:52" ht="15.75" hidden="1" thickBot="1" x14ac:dyDescent="0.3">
      <c r="A86" s="1">
        <v>0.72</v>
      </c>
      <c r="B86" s="14">
        <v>2.0968664000000001</v>
      </c>
      <c r="C86" s="15">
        <v>0.99999300000000002</v>
      </c>
      <c r="D86" s="16">
        <v>3.7431817001016901E-2</v>
      </c>
      <c r="E86" s="14">
        <v>2.0968664000403101</v>
      </c>
      <c r="F86" s="15">
        <v>0.99999299997157198</v>
      </c>
      <c r="G86" s="16">
        <v>3.7431816416130803E-2</v>
      </c>
      <c r="H86" s="14">
        <v>2.0968664040321401</v>
      </c>
      <c r="I86" s="15">
        <v>0.99999299715658496</v>
      </c>
      <c r="J86" s="16">
        <v>3.7431758503717397E-2</v>
      </c>
      <c r="K86" s="14">
        <v>2.0968668039406801</v>
      </c>
      <c r="L86" s="15">
        <v>0.99999271514640997</v>
      </c>
      <c r="M86" s="16">
        <v>3.7426015070175803E-2</v>
      </c>
      <c r="N86" s="14">
        <v>2.0969075276882299</v>
      </c>
      <c r="O86" s="15">
        <v>0.99996399853616502</v>
      </c>
      <c r="P86" s="16">
        <v>3.7068562630998302E-2</v>
      </c>
      <c r="Q86" s="14">
        <v>2.1039080349344998</v>
      </c>
      <c r="R86" s="15">
        <v>0.99506362055158704</v>
      </c>
      <c r="S86" s="16">
        <v>3.1821072855716802E-2</v>
      </c>
      <c r="T86" s="14">
        <v>2.12058014117647</v>
      </c>
      <c r="U86" s="15">
        <v>0.98367494364514496</v>
      </c>
      <c r="V86" s="16">
        <v>2.6072507180015799E-2</v>
      </c>
      <c r="W86" s="14">
        <v>2.2209075076923099</v>
      </c>
      <c r="X86" s="15">
        <v>0.92256233334795101</v>
      </c>
      <c r="Y86" s="16">
        <v>1.66360046699018E-2</v>
      </c>
      <c r="Z86" s="14">
        <v>2.2984331999999998</v>
      </c>
      <c r="AA86" s="15">
        <v>0.88259147723160603</v>
      </c>
      <c r="AB86" s="16">
        <v>1.3563672759030801E-2</v>
      </c>
      <c r="AC86" s="14">
        <v>2.3759588923076902</v>
      </c>
      <c r="AD86" s="15">
        <v>0.84763651070609902</v>
      </c>
      <c r="AE86" s="16">
        <v>1.15837618199941E-2</v>
      </c>
      <c r="AF86" s="14">
        <v>2.4762862588235302</v>
      </c>
      <c r="AG86" s="15">
        <v>0.80842304124026299</v>
      </c>
      <c r="AH86" s="16">
        <v>9.8419712480911706E-3</v>
      </c>
      <c r="AI86" s="14">
        <v>2.4950837365853702</v>
      </c>
      <c r="AJ86" s="15">
        <v>0.80172200996478904</v>
      </c>
      <c r="AK86" s="16">
        <v>9.5825087389628492E-3</v>
      </c>
      <c r="AL86" s="14">
        <v>2.4999588723117698</v>
      </c>
      <c r="AM86" s="15">
        <v>0.80001435405937105</v>
      </c>
      <c r="AN86" s="16">
        <v>9.58250873896291E-3</v>
      </c>
      <c r="AO86" s="14">
        <v>2.4999995960593302</v>
      </c>
      <c r="AP86" s="15">
        <v>0.80000014097594496</v>
      </c>
      <c r="AQ86" s="16">
        <v>9.51739372701421E-3</v>
      </c>
      <c r="AR86" s="14">
        <v>2.49999999596786</v>
      </c>
      <c r="AS86" s="15">
        <v>0.80000000140722405</v>
      </c>
      <c r="AT86" s="16">
        <v>9.5173883772794298E-3</v>
      </c>
      <c r="AU86" s="14">
        <v>2.4999999999596798</v>
      </c>
      <c r="AV86" s="15">
        <v>0.80000000001407101</v>
      </c>
      <c r="AW86" s="16">
        <v>9.5173883248465402E-3</v>
      </c>
      <c r="AX86" s="14">
        <v>2.5</v>
      </c>
      <c r="AY86" s="15">
        <v>0.8</v>
      </c>
      <c r="AZ86" s="16">
        <v>9.5173883243169707E-3</v>
      </c>
    </row>
    <row r="87" spans="1:52" ht="15.75" hidden="1" thickBot="1" x14ac:dyDescent="0.3">
      <c r="A87" s="1">
        <v>0.73</v>
      </c>
      <c r="B87" s="14">
        <v>2.1035279999999998</v>
      </c>
      <c r="C87" s="15">
        <v>0.99999199999999999</v>
      </c>
      <c r="D87" s="16">
        <v>3.7423586098986203E-2</v>
      </c>
      <c r="E87" s="14">
        <v>2.1035280000396499</v>
      </c>
      <c r="F87" s="15">
        <v>0.99999199997175203</v>
      </c>
      <c r="G87" s="16">
        <v>3.7423585555624701E-2</v>
      </c>
      <c r="H87" s="14">
        <v>2.10352800396551</v>
      </c>
      <c r="I87" s="15">
        <v>0.99999199717458098</v>
      </c>
      <c r="J87" s="16">
        <v>3.74235317569084E-2</v>
      </c>
      <c r="K87" s="14">
        <v>2.1035283972657401</v>
      </c>
      <c r="L87" s="15">
        <v>0.99999171694915501</v>
      </c>
      <c r="M87" s="16">
        <v>3.7418189371536299E-2</v>
      </c>
      <c r="N87" s="14">
        <v>2.1035684480718202</v>
      </c>
      <c r="O87" s="15">
        <v>0.99996318205071399</v>
      </c>
      <c r="P87" s="16">
        <v>3.7072925936591103E-2</v>
      </c>
      <c r="Q87" s="14">
        <v>2.1104532751091698</v>
      </c>
      <c r="R87" s="15">
        <v>0.99509305343966903</v>
      </c>
      <c r="S87" s="16">
        <v>3.1848549530545799E-2</v>
      </c>
      <c r="T87" s="14">
        <v>2.12684988235294</v>
      </c>
      <c r="U87" s="15">
        <v>0.98376884471331905</v>
      </c>
      <c r="V87" s="16">
        <v>2.6111237840951401E-2</v>
      </c>
      <c r="W87" s="14">
        <v>2.2255193846153798</v>
      </c>
      <c r="X87" s="15">
        <v>0.92286252872171004</v>
      </c>
      <c r="Y87" s="16">
        <v>1.6671640054945099E-2</v>
      </c>
      <c r="Z87" s="14">
        <v>2.3017639999999999</v>
      </c>
      <c r="AA87" s="15">
        <v>0.88289880090250505</v>
      </c>
      <c r="AB87" s="16">
        <v>1.35889445180253E-2</v>
      </c>
      <c r="AC87" s="14">
        <v>2.3780086153846098</v>
      </c>
      <c r="AD87" s="15">
        <v>0.84786686928166699</v>
      </c>
      <c r="AE87" s="16">
        <v>1.15986384154442E-2</v>
      </c>
      <c r="AF87" s="14">
        <v>2.4766781176470598</v>
      </c>
      <c r="AG87" s="15">
        <v>0.80847433134743996</v>
      </c>
      <c r="AH87" s="16">
        <v>9.8446257317992801E-3</v>
      </c>
      <c r="AI87" s="14">
        <v>2.49516497560976</v>
      </c>
      <c r="AJ87" s="15">
        <v>0.80173286513971098</v>
      </c>
      <c r="AK87" s="16">
        <v>9.5830517322861696E-3</v>
      </c>
      <c r="AL87" s="14">
        <v>2.4999595519281801</v>
      </c>
      <c r="AM87" s="15">
        <v>0.80001444532913202</v>
      </c>
      <c r="AN87" s="16">
        <v>9.5830517322862303E-3</v>
      </c>
      <c r="AO87" s="14">
        <v>2.4999996027342699</v>
      </c>
      <c r="AP87" s="15">
        <v>0.80000014187239998</v>
      </c>
      <c r="AQ87" s="16">
        <v>9.51739377228435E-3</v>
      </c>
      <c r="AR87" s="14">
        <v>2.4999999960344899</v>
      </c>
      <c r="AS87" s="15">
        <v>0.800000001416172</v>
      </c>
      <c r="AT87" s="16">
        <v>9.5173883777231998E-3</v>
      </c>
      <c r="AU87" s="14">
        <v>2.4999999999603499</v>
      </c>
      <c r="AV87" s="15">
        <v>0.80000000001416005</v>
      </c>
      <c r="AW87" s="16">
        <v>9.5173883248509707E-3</v>
      </c>
      <c r="AX87" s="14">
        <v>2.5</v>
      </c>
      <c r="AY87" s="15">
        <v>0.8</v>
      </c>
      <c r="AZ87" s="16">
        <v>9.5173883243169707E-3</v>
      </c>
    </row>
    <row r="88" spans="1:52" ht="15.75" hidden="1" thickBot="1" x14ac:dyDescent="0.3">
      <c r="A88" s="1">
        <v>0.74</v>
      </c>
      <c r="B88" s="14">
        <v>2.0964624999999999</v>
      </c>
      <c r="C88" s="15">
        <v>0.9999903</v>
      </c>
      <c r="D88" s="16">
        <v>3.73865256481863E-2</v>
      </c>
      <c r="E88" s="14">
        <v>2.0964625000403498</v>
      </c>
      <c r="F88" s="15">
        <v>0.99999029997155997</v>
      </c>
      <c r="G88" s="16">
        <v>3.7386525151827603E-2</v>
      </c>
      <c r="H88" s="14">
        <v>2.0964625040361802</v>
      </c>
      <c r="I88" s="15">
        <v>0.99999029715553001</v>
      </c>
      <c r="J88" s="16">
        <v>3.7386476009143403E-2</v>
      </c>
      <c r="K88" s="14">
        <v>2.0964629043453802</v>
      </c>
      <c r="L88" s="15">
        <v>0.99999001504048901</v>
      </c>
      <c r="M88" s="16">
        <v>3.7381588789246703E-2</v>
      </c>
      <c r="N88" s="14">
        <v>2.0965036688941101</v>
      </c>
      <c r="O88" s="15">
        <v>0.99996128775367199</v>
      </c>
      <c r="P88" s="16">
        <v>3.7050381999705902E-2</v>
      </c>
      <c r="Q88" s="14">
        <v>2.1035111899563299</v>
      </c>
      <c r="R88" s="15">
        <v>0.99505913441235805</v>
      </c>
      <c r="S88" s="16">
        <v>3.1823606303151002E-2</v>
      </c>
      <c r="T88" s="14">
        <v>2.1202000000000001</v>
      </c>
      <c r="U88" s="15">
        <v>0.98366668907126797</v>
      </c>
      <c r="V88" s="16">
        <v>2.6075381639479801E-2</v>
      </c>
      <c r="W88" s="14">
        <v>2.22062788461538</v>
      </c>
      <c r="X88" s="15">
        <v>0.92254239587978204</v>
      </c>
      <c r="Y88" s="16">
        <v>1.66379427353428E-2</v>
      </c>
      <c r="Z88" s="14">
        <v>2.2982312500000002</v>
      </c>
      <c r="AA88" s="15">
        <v>0.88257168342117698</v>
      </c>
      <c r="AB88" s="16">
        <v>1.35650834037826E-2</v>
      </c>
      <c r="AC88" s="14">
        <v>2.3758346153846102</v>
      </c>
      <c r="AD88" s="15">
        <v>0.84762188745620104</v>
      </c>
      <c r="AE88" s="16">
        <v>1.15846563283929E-2</v>
      </c>
      <c r="AF88" s="14">
        <v>2.4762624999999998</v>
      </c>
      <c r="AG88" s="15">
        <v>0.80841981957554099</v>
      </c>
      <c r="AH88" s="16">
        <v>9.8421509057865404E-3</v>
      </c>
      <c r="AI88" s="14">
        <v>2.4950788109756101</v>
      </c>
      <c r="AJ88" s="15">
        <v>0.80172132910916105</v>
      </c>
      <c r="AK88" s="16">
        <v>9.5825463480491598E-3</v>
      </c>
      <c r="AL88" s="14">
        <v>2.4999588311059</v>
      </c>
      <c r="AM88" s="15">
        <v>0.80001434833680896</v>
      </c>
      <c r="AN88" s="16">
        <v>9.5825463480492205E-3</v>
      </c>
      <c r="AO88" s="14">
        <v>2.4999995956546202</v>
      </c>
      <c r="AP88" s="15">
        <v>0.80000014091973803</v>
      </c>
      <c r="AQ88" s="16">
        <v>9.5173937301687803E-3</v>
      </c>
      <c r="AR88" s="14">
        <v>2.4999999959638202</v>
      </c>
      <c r="AS88" s="15">
        <v>0.80000000140666305</v>
      </c>
      <c r="AT88" s="16">
        <v>9.5173883773103408E-3</v>
      </c>
      <c r="AU88" s="14">
        <v>2.4999999999596398</v>
      </c>
      <c r="AV88" s="15">
        <v>0.80000000001406502</v>
      </c>
      <c r="AW88" s="16">
        <v>9.5173883248468507E-3</v>
      </c>
      <c r="AX88" s="14">
        <v>2.5</v>
      </c>
      <c r="AY88" s="15">
        <v>0.8</v>
      </c>
      <c r="AZ88" s="16">
        <v>9.5173883243169707E-3</v>
      </c>
    </row>
    <row r="89" spans="1:52" ht="15.75" hidden="1" thickBot="1" x14ac:dyDescent="0.3">
      <c r="A89" s="1">
        <v>0.75</v>
      </c>
      <c r="B89" s="14">
        <v>2.0980886999999999</v>
      </c>
      <c r="C89" s="15">
        <v>0.99999020000000005</v>
      </c>
      <c r="D89" s="16">
        <v>3.7377661961219E-2</v>
      </c>
      <c r="E89" s="14">
        <v>2.09808870004019</v>
      </c>
      <c r="F89" s="15">
        <v>0.99999019997160599</v>
      </c>
      <c r="G89" s="16">
        <v>3.73776614682272E-2</v>
      </c>
      <c r="H89" s="14">
        <v>2.0980887040199101</v>
      </c>
      <c r="I89" s="15">
        <v>0.99999019715993998</v>
      </c>
      <c r="J89" s="16">
        <v>3.73776126552164E-2</v>
      </c>
      <c r="K89" s="14">
        <v>2.0980891027159299</v>
      </c>
      <c r="L89" s="15">
        <v>0.99998991548219596</v>
      </c>
      <c r="M89" s="16">
        <v>3.7372757810972303E-2</v>
      </c>
      <c r="N89" s="14">
        <v>2.0981297029891901</v>
      </c>
      <c r="O89" s="15">
        <v>0.99996123271821102</v>
      </c>
      <c r="P89" s="16">
        <v>3.7042783979372301E-2</v>
      </c>
      <c r="Q89" s="14">
        <v>2.1051089847161601</v>
      </c>
      <c r="R89" s="15">
        <v>0.99506648994618396</v>
      </c>
      <c r="S89" s="16">
        <v>3.1820606221646702E-2</v>
      </c>
      <c r="T89" s="14">
        <v>2.1217305411764702</v>
      </c>
      <c r="U89" s="15">
        <v>0.98368983017411205</v>
      </c>
      <c r="V89" s="16">
        <v>2.6075591698694701E-2</v>
      </c>
      <c r="W89" s="14">
        <v>2.2217537153846201</v>
      </c>
      <c r="X89" s="15">
        <v>0.922615914531564</v>
      </c>
      <c r="Y89" s="16">
        <v>1.6640030767924401E-2</v>
      </c>
      <c r="Z89" s="14">
        <v>2.29904435</v>
      </c>
      <c r="AA89" s="15">
        <v>0.88264683315944503</v>
      </c>
      <c r="AB89" s="16">
        <v>1.35665618521622E-2</v>
      </c>
      <c r="AC89" s="14">
        <v>2.3763349846153798</v>
      </c>
      <c r="AD89" s="15">
        <v>0.84767815182200401</v>
      </c>
      <c r="AE89" s="16">
        <v>1.1585440647781E-2</v>
      </c>
      <c r="AF89" s="14">
        <v>2.4763581588235302</v>
      </c>
      <c r="AG89" s="15">
        <v>0.80843233175604701</v>
      </c>
      <c r="AH89" s="16">
        <v>9.8422612610494491E-3</v>
      </c>
      <c r="AI89" s="14">
        <v>2.49509864268293</v>
      </c>
      <c r="AJ89" s="15">
        <v>0.80172397668135797</v>
      </c>
      <c r="AK89" s="16">
        <v>9.5825676263325398E-3</v>
      </c>
      <c r="AL89" s="14">
        <v>2.4999589970108098</v>
      </c>
      <c r="AM89" s="15">
        <v>0.80001437059631098</v>
      </c>
      <c r="AN89" s="16">
        <v>9.5825676263326092E-3</v>
      </c>
      <c r="AO89" s="14">
        <v>2.4999995972840798</v>
      </c>
      <c r="AP89" s="15">
        <v>0.80000014113837203</v>
      </c>
      <c r="AQ89" s="16">
        <v>9.5173937319139694E-3</v>
      </c>
      <c r="AR89" s="14">
        <v>2.49999999598008</v>
      </c>
      <c r="AS89" s="15">
        <v>0.80000000140884497</v>
      </c>
      <c r="AT89" s="16">
        <v>9.5173883773274608E-3</v>
      </c>
      <c r="AU89" s="14">
        <v>2.4999999999598099</v>
      </c>
      <c r="AV89" s="15">
        <v>0.800000000014086</v>
      </c>
      <c r="AW89" s="16">
        <v>9.5173883248469999E-3</v>
      </c>
      <c r="AX89" s="14">
        <v>2.5</v>
      </c>
      <c r="AY89" s="15">
        <v>0.8</v>
      </c>
      <c r="AZ89" s="16">
        <v>9.5173883243169707E-3</v>
      </c>
    </row>
    <row r="90" spans="1:52" ht="15.75" hidden="1" thickBot="1" x14ac:dyDescent="0.3">
      <c r="A90" s="1">
        <v>0.76</v>
      </c>
      <c r="B90" s="14">
        <v>2.1014781</v>
      </c>
      <c r="C90" s="15">
        <v>0.99998730000000002</v>
      </c>
      <c r="D90" s="16">
        <v>3.73581357638606E-2</v>
      </c>
      <c r="E90" s="14">
        <v>2.1014781000398499</v>
      </c>
      <c r="F90" s="15">
        <v>0.999987299971696</v>
      </c>
      <c r="G90" s="16">
        <v>3.7358135332770603E-2</v>
      </c>
      <c r="H90" s="14">
        <v>2.1014781039860102</v>
      </c>
      <c r="I90" s="15">
        <v>0.99998729716913304</v>
      </c>
      <c r="J90" s="16">
        <v>3.7358092650355397E-2</v>
      </c>
      <c r="K90" s="14">
        <v>2.10147849931974</v>
      </c>
      <c r="L90" s="15">
        <v>0.99998701640334497</v>
      </c>
      <c r="M90" s="16">
        <v>3.73538405226145E-2</v>
      </c>
      <c r="N90" s="14">
        <v>2.1015187572026099</v>
      </c>
      <c r="O90" s="15">
        <v>0.99995842648868605</v>
      </c>
      <c r="P90" s="16">
        <v>3.7046489474540797E-2</v>
      </c>
      <c r="Q90" s="14">
        <v>2.1084391812227099</v>
      </c>
      <c r="R90" s="15">
        <v>0.99507914138684594</v>
      </c>
      <c r="S90" s="16">
        <v>3.1854049529944597E-2</v>
      </c>
      <c r="T90" s="14">
        <v>2.1249205647058802</v>
      </c>
      <c r="U90" s="15">
        <v>0.98373543453458401</v>
      </c>
      <c r="V90" s="16">
        <v>2.6114800892760501E-2</v>
      </c>
      <c r="W90" s="14">
        <v>2.22410022307692</v>
      </c>
      <c r="X90" s="15">
        <v>0.92276722691610003</v>
      </c>
      <c r="Y90" s="16">
        <v>1.6672384064561899E-2</v>
      </c>
      <c r="Z90" s="14">
        <v>2.3007390499999998</v>
      </c>
      <c r="AA90" s="15">
        <v>0.88280222667002795</v>
      </c>
      <c r="AB90" s="16">
        <v>1.3589531461064E-2</v>
      </c>
      <c r="AC90" s="14">
        <v>2.3773778769230698</v>
      </c>
      <c r="AD90" s="15">
        <v>0.847794783580615</v>
      </c>
      <c r="AE90" s="16">
        <v>1.15991523305513E-2</v>
      </c>
      <c r="AF90" s="14">
        <v>2.4765575352941198</v>
      </c>
      <c r="AG90" s="15">
        <v>0.80845832226006198</v>
      </c>
      <c r="AH90" s="16">
        <v>9.8447723480543509E-3</v>
      </c>
      <c r="AI90" s="14">
        <v>2.4951399768292699</v>
      </c>
      <c r="AJ90" s="15">
        <v>0.80172947795925598</v>
      </c>
      <c r="AK90" s="16">
        <v>9.5830841019088706E-3</v>
      </c>
      <c r="AL90" s="14">
        <v>2.4999593427973901</v>
      </c>
      <c r="AM90" s="15">
        <v>0.80001441685194996</v>
      </c>
      <c r="AN90" s="16">
        <v>9.5830841019089296E-3</v>
      </c>
      <c r="AO90" s="14">
        <v>2.4999996006802601</v>
      </c>
      <c r="AP90" s="15">
        <v>0.80000014159269595</v>
      </c>
      <c r="AQ90" s="16">
        <v>9.5173937750359008E-3</v>
      </c>
      <c r="AR90" s="14">
        <v>2.49999999601398</v>
      </c>
      <c r="AS90" s="15">
        <v>0.80000000141338001</v>
      </c>
      <c r="AT90" s="16">
        <v>9.5173883777501592E-3</v>
      </c>
      <c r="AU90" s="14">
        <v>2.4999999999601501</v>
      </c>
      <c r="AV90" s="15">
        <v>0.80000000001413196</v>
      </c>
      <c r="AW90" s="16">
        <v>9.5173883248512395E-3</v>
      </c>
      <c r="AX90" s="14">
        <v>2.5</v>
      </c>
      <c r="AY90" s="15">
        <v>0.8</v>
      </c>
      <c r="AZ90" s="16">
        <v>9.5173883243169707E-3</v>
      </c>
    </row>
    <row r="91" spans="1:52" ht="15.75" hidden="1" thickBot="1" x14ac:dyDescent="0.3">
      <c r="A91" s="1">
        <v>0.77</v>
      </c>
      <c r="B91" s="14">
        <v>2.1019956999999998</v>
      </c>
      <c r="C91" s="15">
        <v>0.99998589999999998</v>
      </c>
      <c r="D91" s="16">
        <v>3.7338041661074801E-2</v>
      </c>
      <c r="E91" s="14">
        <v>2.1019957000398</v>
      </c>
      <c r="F91" s="15">
        <v>0.99998589997171305</v>
      </c>
      <c r="G91" s="16">
        <v>3.7338041252430697E-2</v>
      </c>
      <c r="H91" s="14">
        <v>2.1019957039808399</v>
      </c>
      <c r="I91" s="15">
        <v>0.99998589717054598</v>
      </c>
      <c r="J91" s="16">
        <v>3.7338000789005697E-2</v>
      </c>
      <c r="K91" s="14">
        <v>2.1019960988011102</v>
      </c>
      <c r="L91" s="15">
        <v>0.99998561654497797</v>
      </c>
      <c r="M91" s="16">
        <v>3.7333967503753701E-2</v>
      </c>
      <c r="N91" s="14">
        <v>2.10203630439706</v>
      </c>
      <c r="O91" s="15">
        <v>0.99995704090666404</v>
      </c>
      <c r="P91" s="16">
        <v>3.7035693719573097E-2</v>
      </c>
      <c r="Q91" s="14">
        <v>2.1089477401746701</v>
      </c>
      <c r="R91" s="15">
        <v>0.99508013333559997</v>
      </c>
      <c r="S91" s="16">
        <v>3.1854928932470203E-2</v>
      </c>
      <c r="T91" s="14">
        <v>2.12540771764706</v>
      </c>
      <c r="U91" s="15">
        <v>0.98374150100792801</v>
      </c>
      <c r="V91" s="16">
        <v>2.6117223066331699E-2</v>
      </c>
      <c r="W91" s="14">
        <v>2.22445856153846</v>
      </c>
      <c r="X91" s="15">
        <v>0.92278971436530499</v>
      </c>
      <c r="Y91" s="16">
        <v>1.6674918902675799E-2</v>
      </c>
      <c r="Z91" s="14">
        <v>2.3009978499999999</v>
      </c>
      <c r="AA91" s="15">
        <v>0.88282554565562099</v>
      </c>
      <c r="AB91" s="16">
        <v>1.3591348861145301E-2</v>
      </c>
      <c r="AC91" s="14">
        <v>2.3775371384615398</v>
      </c>
      <c r="AD91" s="15">
        <v>0.84781236619350597</v>
      </c>
      <c r="AE91" s="16">
        <v>1.1600225833167501E-2</v>
      </c>
      <c r="AF91" s="14">
        <v>2.4765879823529402</v>
      </c>
      <c r="AG91" s="15">
        <v>0.80846225382161496</v>
      </c>
      <c r="AH91" s="16">
        <v>9.8449639842472705E-3</v>
      </c>
      <c r="AI91" s="14">
        <v>2.4951462890243898</v>
      </c>
      <c r="AJ91" s="15">
        <v>0.80173031052965005</v>
      </c>
      <c r="AK91" s="16">
        <v>9.5831232951173496E-3</v>
      </c>
      <c r="AL91" s="14">
        <v>2.4999593956029398</v>
      </c>
      <c r="AM91" s="15">
        <v>0.80001442385316102</v>
      </c>
      <c r="AN91" s="16">
        <v>9.5831232951174208E-3</v>
      </c>
      <c r="AO91" s="14">
        <v>2.4999996011988999</v>
      </c>
      <c r="AP91" s="15">
        <v>0.80000014166146205</v>
      </c>
      <c r="AQ91" s="16">
        <v>9.5173937783032906E-3</v>
      </c>
      <c r="AR91" s="14">
        <v>2.4999999960191599</v>
      </c>
      <c r="AS91" s="15">
        <v>0.80000000141406702</v>
      </c>
      <c r="AT91" s="16">
        <v>9.5173883777821995E-3</v>
      </c>
      <c r="AU91" s="14">
        <v>2.4999999999601998</v>
      </c>
      <c r="AV91" s="15">
        <v>0.80000000001413896</v>
      </c>
      <c r="AW91" s="16">
        <v>9.5173883248515605E-3</v>
      </c>
      <c r="AX91" s="14">
        <v>2.5</v>
      </c>
      <c r="AY91" s="15">
        <v>0.8</v>
      </c>
      <c r="AZ91" s="16">
        <v>9.5173883243169707E-3</v>
      </c>
    </row>
    <row r="92" spans="1:52" ht="15.75" hidden="1" thickBot="1" x14ac:dyDescent="0.3">
      <c r="A92" s="1">
        <v>0.78</v>
      </c>
      <c r="B92" s="14">
        <v>2.1001865999999998</v>
      </c>
      <c r="C92" s="15">
        <v>0.99998379999999998</v>
      </c>
      <c r="D92" s="16">
        <v>3.72885780682089E-2</v>
      </c>
      <c r="E92" s="14">
        <v>2.1001866000399798</v>
      </c>
      <c r="F92" s="15">
        <v>0.99998379997166298</v>
      </c>
      <c r="G92" s="16">
        <v>3.7288577686641997E-2</v>
      </c>
      <c r="H92" s="14">
        <v>2.1001866039989299</v>
      </c>
      <c r="I92" s="15">
        <v>0.99998379716569896</v>
      </c>
      <c r="J92" s="16">
        <v>3.7288539904653702E-2</v>
      </c>
      <c r="K92" s="14">
        <v>2.1001870006138299</v>
      </c>
      <c r="L92" s="15">
        <v>0.99998351605941305</v>
      </c>
      <c r="M92" s="16">
        <v>3.7284771490430899E-2</v>
      </c>
      <c r="N92" s="14">
        <v>2.1002273889614398</v>
      </c>
      <c r="O92" s="15">
        <v>0.99995489147757799</v>
      </c>
      <c r="P92" s="16">
        <v>3.69980920762377E-2</v>
      </c>
      <c r="Q92" s="14">
        <v>2.1071702401746801</v>
      </c>
      <c r="R92" s="15">
        <v>0.995069837406654</v>
      </c>
      <c r="S92" s="16">
        <v>3.1828867100060103E-2</v>
      </c>
      <c r="T92" s="14">
        <v>2.1237050352941198</v>
      </c>
      <c r="U92" s="15">
        <v>0.98371385176937098</v>
      </c>
      <c r="V92" s="16">
        <v>2.60901807611628E-2</v>
      </c>
      <c r="W92" s="14">
        <v>2.22320610769231</v>
      </c>
      <c r="X92" s="15">
        <v>0.92270678803640704</v>
      </c>
      <c r="Y92" s="16">
        <v>1.6653788174976401E-2</v>
      </c>
      <c r="Z92" s="14">
        <v>2.3000932999999999</v>
      </c>
      <c r="AA92" s="15">
        <v>0.88274113016018196</v>
      </c>
      <c r="AB92" s="16">
        <v>1.35763986840033E-2</v>
      </c>
      <c r="AC92" s="14">
        <v>2.3769804923076898</v>
      </c>
      <c r="AD92" s="15">
        <v>0.84774924198503498</v>
      </c>
      <c r="AE92" s="16">
        <v>1.1591289234409699E-2</v>
      </c>
      <c r="AF92" s="14">
        <v>2.47648156470588</v>
      </c>
      <c r="AG92" s="15">
        <v>0.808448220236892</v>
      </c>
      <c r="AH92" s="16">
        <v>9.84332020557902E-3</v>
      </c>
      <c r="AI92" s="14">
        <v>2.4951242268292702</v>
      </c>
      <c r="AJ92" s="15">
        <v>0.80172734097531595</v>
      </c>
      <c r="AK92" s="16">
        <v>9.5827848707266492E-3</v>
      </c>
      <c r="AL92" s="14">
        <v>2.49995921103856</v>
      </c>
      <c r="AM92" s="15">
        <v>0.80001439888641401</v>
      </c>
      <c r="AN92" s="16">
        <v>9.5827848707267099E-3</v>
      </c>
      <c r="AO92" s="14">
        <v>2.4999995993861801</v>
      </c>
      <c r="AP92" s="15">
        <v>0.80000014141623799</v>
      </c>
      <c r="AQ92" s="16">
        <v>9.51739375003984E-3</v>
      </c>
      <c r="AR92" s="14">
        <v>2.4999999960010699</v>
      </c>
      <c r="AS92" s="15">
        <v>0.80000000141161898</v>
      </c>
      <c r="AT92" s="16">
        <v>9.5173883775051399E-3</v>
      </c>
      <c r="AU92" s="14">
        <v>2.49999999996002</v>
      </c>
      <c r="AV92" s="15">
        <v>0.80000000001411498</v>
      </c>
      <c r="AW92" s="16">
        <v>9.5173883248487901E-3</v>
      </c>
      <c r="AX92" s="14">
        <v>2.5</v>
      </c>
      <c r="AY92" s="15">
        <v>0.8</v>
      </c>
      <c r="AZ92" s="16">
        <v>9.5173883243169707E-3</v>
      </c>
    </row>
    <row r="93" spans="1:52" ht="15.75" hidden="1" thickBot="1" x14ac:dyDescent="0.3">
      <c r="A93" s="1">
        <v>0.79</v>
      </c>
      <c r="B93" s="14">
        <v>2.1049039</v>
      </c>
      <c r="C93" s="15">
        <v>0.99998100000000001</v>
      </c>
      <c r="D93" s="16">
        <v>3.7271461709083402E-2</v>
      </c>
      <c r="E93" s="14">
        <v>2.1049039000395098</v>
      </c>
      <c r="F93" s="15">
        <v>0.99998099997179202</v>
      </c>
      <c r="G93" s="16">
        <v>3.7271461358718401E-2</v>
      </c>
      <c r="H93" s="14">
        <v>2.1049039039517501</v>
      </c>
      <c r="I93" s="15">
        <v>0.99998099717842903</v>
      </c>
      <c r="J93" s="16">
        <v>3.72714266646983E-2</v>
      </c>
      <c r="K93" s="14">
        <v>2.1049042958870801</v>
      </c>
      <c r="L93" s="15">
        <v>0.99998071733462301</v>
      </c>
      <c r="M93" s="16">
        <v>3.7267963967678099E-2</v>
      </c>
      <c r="N93" s="14">
        <v>2.10494420770251</v>
      </c>
      <c r="O93" s="15">
        <v>0.99995222129047501</v>
      </c>
      <c r="P93" s="16">
        <v>3.6996105542570497E-2</v>
      </c>
      <c r="Q93" s="14">
        <v>2.1118051419213999</v>
      </c>
      <c r="R93" s="15">
        <v>0.99508856835391701</v>
      </c>
      <c r="S93" s="16">
        <v>3.1857337402945399E-2</v>
      </c>
      <c r="T93" s="14">
        <v>2.1281448470588198</v>
      </c>
      <c r="U93" s="15">
        <v>0.98377822018142702</v>
      </c>
      <c r="V93" s="16">
        <v>2.6127087742977E-2</v>
      </c>
      <c r="W93" s="14">
        <v>2.2264719307692298</v>
      </c>
      <c r="X93" s="15">
        <v>0.92291772437318997</v>
      </c>
      <c r="Y93" s="16">
        <v>1.6686093779775198E-2</v>
      </c>
      <c r="Z93" s="14">
        <v>2.30245195</v>
      </c>
      <c r="AA93" s="15">
        <v>0.88295771859063299</v>
      </c>
      <c r="AB93" s="16">
        <v>1.35993494354671E-2</v>
      </c>
      <c r="AC93" s="14">
        <v>2.3784319692307698</v>
      </c>
      <c r="AD93" s="15">
        <v>0.84791186578259203</v>
      </c>
      <c r="AE93" s="16">
        <v>1.1604906012412E-2</v>
      </c>
      <c r="AF93" s="14">
        <v>2.4767590529411798</v>
      </c>
      <c r="AG93" s="15">
        <v>0.808484483767554</v>
      </c>
      <c r="AH93" s="16">
        <v>9.84578424976984E-3</v>
      </c>
      <c r="AI93" s="14">
        <v>2.4951817548780499</v>
      </c>
      <c r="AJ93" s="15">
        <v>0.80173501767722399</v>
      </c>
      <c r="AK93" s="16">
        <v>9.5832903905779393E-3</v>
      </c>
      <c r="AL93" s="14">
        <v>2.49995969229749</v>
      </c>
      <c r="AM93" s="15">
        <v>0.80001446343551696</v>
      </c>
      <c r="AN93" s="16">
        <v>9.583290390578E-3</v>
      </c>
      <c r="AO93" s="14">
        <v>2.49999960411292</v>
      </c>
      <c r="AP93" s="15">
        <v>0.80000014205024195</v>
      </c>
      <c r="AQ93" s="16">
        <v>9.5173937922186803E-3</v>
      </c>
      <c r="AR93" s="14">
        <v>2.49999999604825</v>
      </c>
      <c r="AS93" s="15">
        <v>0.80000000141794703</v>
      </c>
      <c r="AT93" s="16">
        <v>9.5173883779186008E-3</v>
      </c>
      <c r="AU93" s="14">
        <v>2.4999999999604898</v>
      </c>
      <c r="AV93" s="15">
        <v>0.80000000001417804</v>
      </c>
      <c r="AW93" s="16">
        <v>9.5173883248529205E-3</v>
      </c>
      <c r="AX93" s="14">
        <v>2.5</v>
      </c>
      <c r="AY93" s="15">
        <v>0.8</v>
      </c>
      <c r="AZ93" s="16">
        <v>9.5173883243169707E-3</v>
      </c>
    </row>
    <row r="94" spans="1:52" ht="15.75" thickBot="1" x14ac:dyDescent="0.3">
      <c r="A94" s="42">
        <v>0.48</v>
      </c>
      <c r="B94" s="37">
        <v>2.0742712000000001</v>
      </c>
      <c r="C94" s="38">
        <v>0.99999990000000005</v>
      </c>
      <c r="D94" s="20">
        <v>3.7690382762908703E-2</v>
      </c>
      <c r="E94" s="37">
        <v>2.074275457288</v>
      </c>
      <c r="F94" s="38">
        <v>0.99999748952096601</v>
      </c>
      <c r="G94" s="20">
        <v>3.7516854156913797E-2</v>
      </c>
      <c r="H94" s="37">
        <v>2.0743137728800001</v>
      </c>
      <c r="I94" s="38">
        <v>0.99997579565491301</v>
      </c>
      <c r="J94" s="20">
        <v>3.7154433171872399E-2</v>
      </c>
      <c r="K94" s="37">
        <v>2.0746969287999999</v>
      </c>
      <c r="L94" s="38">
        <v>0.99975890106513898</v>
      </c>
      <c r="M94" s="20">
        <v>3.6026979692087999E-2</v>
      </c>
      <c r="N94" s="37">
        <v>2.0785284879999999</v>
      </c>
      <c r="O94" s="38">
        <v>0.99759435322550705</v>
      </c>
      <c r="P94" s="20">
        <v>3.26978179433495E-2</v>
      </c>
      <c r="Q94" s="37">
        <v>2.1168440799999999</v>
      </c>
      <c r="R94" s="38">
        <v>0.97637984433675995</v>
      </c>
      <c r="S94" s="20">
        <v>2.4154366836984E-2</v>
      </c>
      <c r="T94" s="37">
        <v>2.1594169600000002</v>
      </c>
      <c r="U94" s="38">
        <v>0.95369112691339797</v>
      </c>
      <c r="V94" s="20">
        <v>2.0142967237422101E-2</v>
      </c>
      <c r="W94" s="37">
        <v>2.2445627199999998</v>
      </c>
      <c r="X94" s="38">
        <v>0.91089572918850203</v>
      </c>
      <c r="Y94" s="20">
        <v>1.56118411536986E-2</v>
      </c>
      <c r="Z94" s="37">
        <v>2.2871356</v>
      </c>
      <c r="AA94" s="38">
        <v>0.890692924497542</v>
      </c>
      <c r="AB94" s="20">
        <v>1.40994191391471E-2</v>
      </c>
      <c r="AC94" s="37">
        <v>2.3297084799999999</v>
      </c>
      <c r="AD94" s="38">
        <v>0.87122848822233401</v>
      </c>
      <c r="AE94" s="20">
        <v>1.28650211485215E-2</v>
      </c>
      <c r="AF94" s="37">
        <v>2.4148542399999999</v>
      </c>
      <c r="AG94" s="38">
        <v>0.83435851536719496</v>
      </c>
      <c r="AH94" s="20">
        <v>1.0949283282370201E-2</v>
      </c>
      <c r="AI94" s="37">
        <v>2.4574271200000002</v>
      </c>
      <c r="AJ94" s="38">
        <v>0.81688164133929198</v>
      </c>
      <c r="AK94" s="20">
        <v>1.01858104081093E-2</v>
      </c>
      <c r="AL94" s="37">
        <v>2.4957427120000002</v>
      </c>
      <c r="AM94" s="38">
        <v>0.80166224679562603</v>
      </c>
      <c r="AN94" s="20">
        <v>9.5804841315616004E-3</v>
      </c>
      <c r="AO94" s="37">
        <v>2.4995742712000002</v>
      </c>
      <c r="AP94" s="38">
        <v>0.80016596987629196</v>
      </c>
      <c r="AQ94" s="20">
        <v>9.5236628225206007E-3</v>
      </c>
      <c r="AR94" s="37">
        <v>2.49995742712</v>
      </c>
      <c r="AS94" s="38">
        <v>0.80001659444389195</v>
      </c>
      <c r="AT94" s="20">
        <v>9.5180154255292207E-3</v>
      </c>
      <c r="AU94" s="37">
        <v>2.4999957427120001</v>
      </c>
      <c r="AV94" s="38">
        <v>0.80000165941895596</v>
      </c>
      <c r="AW94" s="20">
        <v>9.5174510309543204E-3</v>
      </c>
      <c r="AX94" s="21">
        <f>AVERAGE(Table574[Q(Dust)])</f>
        <v>2.5</v>
      </c>
      <c r="AY94" s="22">
        <f>AVERAGE(Table574[W(Dust)])</f>
        <v>0.80000000000000038</v>
      </c>
      <c r="AZ94" s="20">
        <f>AVERAGE(Table574[A(Dust)])</f>
        <v>9.5173883243169759E-3</v>
      </c>
    </row>
    <row r="95" spans="1:52" x14ac:dyDescent="0.25">
      <c r="A95" s="23" t="s">
        <v>72</v>
      </c>
      <c r="B95" s="24"/>
      <c r="C95" s="25"/>
      <c r="D95" s="26"/>
      <c r="E95" s="24"/>
      <c r="F95" s="25"/>
      <c r="G95" s="26">
        <f>G94/D94</f>
        <v>0.99539594471389459</v>
      </c>
      <c r="H95" s="24"/>
      <c r="I95" s="25"/>
      <c r="J95" s="26">
        <f>J94/D94</f>
        <v>0.98578020301869329</v>
      </c>
      <c r="K95" s="24"/>
      <c r="L95" s="25"/>
      <c r="M95" s="26">
        <f>M94/D94</f>
        <v>0.95586664425022327</v>
      </c>
      <c r="N95" s="24"/>
      <c r="O95" s="25"/>
      <c r="P95" s="26">
        <f>P94/D94</f>
        <v>0.86753743386038484</v>
      </c>
      <c r="Q95" s="24"/>
      <c r="R95" s="25"/>
      <c r="S95" s="26">
        <f>S94/D94</f>
        <v>0.64086286915489843</v>
      </c>
      <c r="T95" s="24"/>
      <c r="U95" s="25"/>
      <c r="V95" s="26">
        <f>V94/G94</f>
        <v>0.53690448439984817</v>
      </c>
      <c r="W95" s="24"/>
      <c r="X95" s="25"/>
      <c r="Y95" s="26">
        <f>Y94/D94</f>
        <v>0.41421285774423849</v>
      </c>
      <c r="Z95" s="24"/>
      <c r="AA95" s="25"/>
      <c r="AB95" s="26">
        <f>AB94/D94</f>
        <v>0.37408532643033837</v>
      </c>
      <c r="AC95" s="24"/>
      <c r="AD95" s="25"/>
      <c r="AE95" s="26">
        <f>AE94/D94</f>
        <v>0.341334319405799</v>
      </c>
      <c r="AF95" s="24"/>
      <c r="AG95" s="25"/>
      <c r="AH95" s="26">
        <f>AH94/D94</f>
        <v>0.29050602513767637</v>
      </c>
      <c r="AI95" s="24"/>
      <c r="AJ95" s="25"/>
      <c r="AK95" s="26">
        <f>AK94/D94</f>
        <v>0.27024958786391545</v>
      </c>
      <c r="AL95" s="24"/>
      <c r="AM95" s="25"/>
      <c r="AN95" s="26">
        <f>AN94/D94</f>
        <v>0.25418909093674164</v>
      </c>
      <c r="AO95" s="24"/>
      <c r="AP95" s="25"/>
      <c r="AQ95" s="26">
        <f>AQ94/D94</f>
        <v>0.25268150982783028</v>
      </c>
      <c r="AR95" s="24"/>
      <c r="AS95" s="25"/>
      <c r="AT95" s="26">
        <f>AT94/D94</f>
        <v>0.25253167327597287</v>
      </c>
      <c r="AU95" s="24"/>
      <c r="AV95" s="25"/>
      <c r="AW95" s="26">
        <f>AW94/D94</f>
        <v>0.25251669877761213</v>
      </c>
      <c r="AX95" s="24"/>
      <c r="AY95" s="25"/>
      <c r="AZ95" s="26">
        <f>AZ94/D94</f>
        <v>0.25251503504716555</v>
      </c>
    </row>
    <row r="96" spans="1:52" ht="15.75" thickBot="1" x14ac:dyDescent="0.3">
      <c r="A96" s="23" t="s">
        <v>73</v>
      </c>
      <c r="B96" s="30"/>
      <c r="C96" s="31"/>
      <c r="D96" s="32"/>
      <c r="E96" s="30"/>
      <c r="F96" s="31"/>
      <c r="G96" s="32">
        <f>(G94-D94)/D94</f>
        <v>-4.6040552861054147E-3</v>
      </c>
      <c r="H96" s="30"/>
      <c r="I96" s="31"/>
      <c r="J96" s="32">
        <f>(J94-D94)/D94</f>
        <v>-1.4219796981306721E-2</v>
      </c>
      <c r="K96" s="30"/>
      <c r="L96" s="31"/>
      <c r="M96" s="32">
        <f>(M94-D94)/D94</f>
        <v>-4.4133355749776775E-2</v>
      </c>
      <c r="N96" s="30"/>
      <c r="O96" s="31"/>
      <c r="P96" s="32">
        <f>(P94-D94)/D94</f>
        <v>-0.1324625661396151</v>
      </c>
      <c r="Q96" s="30"/>
      <c r="R96" s="31"/>
      <c r="S96" s="32">
        <f>(S94-D94)/D94</f>
        <v>-0.35913713084510157</v>
      </c>
      <c r="T96" s="30"/>
      <c r="U96" s="31"/>
      <c r="V96" s="32">
        <f>(V94-G94)/G94</f>
        <v>-0.46309551560015189</v>
      </c>
      <c r="W96" s="30"/>
      <c r="X96" s="31"/>
      <c r="Y96" s="32">
        <f>(Y94-D94)/D94</f>
        <v>-0.58578714225576156</v>
      </c>
      <c r="Z96" s="30"/>
      <c r="AA96" s="31"/>
      <c r="AB96" s="32">
        <f>(AB94-D94)/D94</f>
        <v>-0.62591467356966168</v>
      </c>
      <c r="AC96" s="30"/>
      <c r="AD96" s="31"/>
      <c r="AE96" s="32">
        <f>(AE94-D94)/D94</f>
        <v>-0.65866568059420105</v>
      </c>
      <c r="AF96" s="30"/>
      <c r="AG96" s="31"/>
      <c r="AH96" s="32">
        <f>(AH94-D94)/D94</f>
        <v>-0.70949397486232357</v>
      </c>
      <c r="AI96" s="30"/>
      <c r="AJ96" s="31"/>
      <c r="AK96" s="32">
        <f>(AK94-D94)/D94</f>
        <v>-0.7297504121360846</v>
      </c>
      <c r="AL96" s="30"/>
      <c r="AM96" s="31"/>
      <c r="AN96" s="32">
        <f>(AN94-D94)/D94</f>
        <v>-0.74581090906325831</v>
      </c>
      <c r="AO96" s="30"/>
      <c r="AP96" s="31"/>
      <c r="AQ96" s="32">
        <f>(AQ94-D94)/D94</f>
        <v>-0.74731849017216967</v>
      </c>
      <c r="AR96" s="30"/>
      <c r="AS96" s="31"/>
      <c r="AT96" s="32">
        <f>(AT94-D94)/D94</f>
        <v>-0.74746832672402708</v>
      </c>
      <c r="AU96" s="30"/>
      <c r="AV96" s="31"/>
      <c r="AW96" s="32">
        <f>(AW94-D94)/D94</f>
        <v>-0.74748330122238793</v>
      </c>
      <c r="AX96" s="30"/>
      <c r="AY96" s="31"/>
      <c r="AZ96" s="32">
        <f>(AZ94-D94)/D94</f>
        <v>-0.74748496495283434</v>
      </c>
    </row>
    <row r="97" spans="1:52" ht="15.75" thickBot="1" x14ac:dyDescent="0.3">
      <c r="A97" s="33" t="s">
        <v>74</v>
      </c>
      <c r="B97" s="34"/>
      <c r="C97" s="35"/>
      <c r="D97" s="36">
        <f>D94*PI()</f>
        <v>0.11840782959894135</v>
      </c>
      <c r="E97" s="34"/>
      <c r="F97" s="35"/>
      <c r="G97" s="36">
        <f>G94*PI()</f>
        <v>0.11786267340516007</v>
      </c>
      <c r="H97" s="34"/>
      <c r="I97" s="35"/>
      <c r="J97" s="36">
        <f>J94*PI()</f>
        <v>0.11672409430104724</v>
      </c>
      <c r="K97" s="34"/>
      <c r="L97" s="35"/>
      <c r="M97" s="36">
        <f>M94*PI()</f>
        <v>0.11318209473169233</v>
      </c>
      <c r="N97" s="34"/>
      <c r="O97" s="35"/>
      <c r="P97" s="36">
        <f>P94*PI()</f>
        <v>0.10272322463924331</v>
      </c>
      <c r="Q97" s="34"/>
      <c r="R97" s="35"/>
      <c r="S97" s="36">
        <f>S94*PI()</f>
        <v>7.5883181407181866E-2</v>
      </c>
      <c r="T97" s="34"/>
      <c r="U97" s="35"/>
      <c r="V97" s="36">
        <f>V94*PI()</f>
        <v>6.3280997894585161E-2</v>
      </c>
      <c r="W97" s="34"/>
      <c r="X97" s="35"/>
      <c r="Y97" s="36">
        <f>Y94*PI()</f>
        <v>4.9046045477470324E-2</v>
      </c>
      <c r="Z97" s="34"/>
      <c r="AA97" s="35"/>
      <c r="AB97" s="36">
        <f>AB94*PI()</f>
        <v>4.4294631587427857E-2</v>
      </c>
      <c r="AC97" s="34"/>
      <c r="AD97" s="35"/>
      <c r="AE97" s="36">
        <f>AE94*PI()</f>
        <v>4.0416655928472468E-2</v>
      </c>
      <c r="AF97" s="34"/>
      <c r="AG97" s="35"/>
      <c r="AH97" s="36">
        <f>AH94*PI()</f>
        <v>3.4398187921967756E-2</v>
      </c>
      <c r="AI97" s="34"/>
      <c r="AJ97" s="35"/>
      <c r="AK97" s="36">
        <f>AK94*PI()</f>
        <v>3.1999667148974627E-2</v>
      </c>
      <c r="AL97" s="34"/>
      <c r="AM97" s="35"/>
      <c r="AN97" s="36">
        <f>AN94*PI()</f>
        <v>3.0097978565547513E-2</v>
      </c>
      <c r="AO97" s="34"/>
      <c r="AP97" s="35"/>
      <c r="AQ97" s="36">
        <f>AQ94*PI()</f>
        <v>2.9919469158496952E-2</v>
      </c>
      <c r="AR97" s="34"/>
      <c r="AS97" s="35"/>
      <c r="AT97" s="36">
        <f>AT94*PI()</f>
        <v>2.9901727337596929E-2</v>
      </c>
      <c r="AU97" s="34"/>
      <c r="AV97" s="35"/>
      <c r="AW97" s="36">
        <f>AW94*PI()</f>
        <v>2.9899954239746694E-2</v>
      </c>
      <c r="AX97" s="34"/>
      <c r="AY97" s="35"/>
      <c r="AZ97" s="36">
        <f>AZ94*PI()</f>
        <v>2.9899757241035482E-2</v>
      </c>
    </row>
    <row r="99" spans="1:52" ht="15.75" thickBot="1" x14ac:dyDescent="0.3"/>
    <row r="100" spans="1:52" x14ac:dyDescent="0.25">
      <c r="A100" s="53" t="s">
        <v>84</v>
      </c>
      <c r="B100" s="46" t="s">
        <v>85</v>
      </c>
      <c r="C100" s="47" t="s">
        <v>86</v>
      </c>
      <c r="D100" s="47" t="s">
        <v>87</v>
      </c>
      <c r="E100" s="48" t="s">
        <v>88</v>
      </c>
      <c r="F100" s="54" t="s">
        <v>89</v>
      </c>
      <c r="G100" s="47" t="s">
        <v>90</v>
      </c>
      <c r="H100" s="47" t="s">
        <v>91</v>
      </c>
      <c r="I100" s="48" t="s">
        <v>92</v>
      </c>
    </row>
    <row r="101" spans="1:52" ht="15.75" thickBot="1" x14ac:dyDescent="0.3">
      <c r="A101" s="58">
        <v>0.19735212899999999</v>
      </c>
      <c r="B101" s="55" t="s">
        <v>93</v>
      </c>
      <c r="C101" s="56">
        <v>2.0742712000000001</v>
      </c>
      <c r="D101" s="56">
        <v>0.87508730000000001</v>
      </c>
      <c r="E101" s="57">
        <v>0.99999990000000005</v>
      </c>
      <c r="F101" s="59">
        <v>2.0742712000000001</v>
      </c>
      <c r="G101" s="56">
        <v>0.99999990000000005</v>
      </c>
      <c r="H101" s="56">
        <v>0.87508730000000001</v>
      </c>
      <c r="I101" s="60">
        <v>3.7690382762908703E-2</v>
      </c>
    </row>
    <row r="103" spans="1:52" ht="15.75" thickBot="1" x14ac:dyDescent="0.3"/>
    <row r="104" spans="1:52" ht="15.75" thickBot="1" x14ac:dyDescent="0.3">
      <c r="A104" s="2"/>
      <c r="B104" s="76" t="s">
        <v>2</v>
      </c>
      <c r="C104" s="77"/>
      <c r="D104" s="78"/>
      <c r="E104" s="79" t="s">
        <v>95</v>
      </c>
      <c r="F104" s="80"/>
      <c r="G104" s="81"/>
    </row>
    <row r="105" spans="1:52" ht="15.75" thickBot="1" x14ac:dyDescent="0.3">
      <c r="A105" s="3" t="s">
        <v>19</v>
      </c>
      <c r="B105" s="4" t="s">
        <v>20</v>
      </c>
      <c r="C105" s="5" t="s">
        <v>21</v>
      </c>
      <c r="D105" s="65" t="s">
        <v>22</v>
      </c>
      <c r="E105" s="4" t="s">
        <v>23</v>
      </c>
      <c r="F105" s="5" t="s">
        <v>24</v>
      </c>
      <c r="G105" s="13" t="s">
        <v>25</v>
      </c>
    </row>
    <row r="106" spans="1:52" ht="15.75" thickBot="1" x14ac:dyDescent="0.3">
      <c r="A106" s="42">
        <v>0.48</v>
      </c>
      <c r="B106" s="37">
        <v>2.0742712000000001</v>
      </c>
      <c r="C106" s="38">
        <v>0.99999990000000005</v>
      </c>
      <c r="D106" s="20">
        <v>3.7690382762908703E-2</v>
      </c>
      <c r="E106" s="67"/>
      <c r="F106" s="68"/>
      <c r="G106" s="70">
        <v>2.9495614693161601E-2</v>
      </c>
    </row>
    <row r="107" spans="1:52" x14ac:dyDescent="0.25">
      <c r="A107" s="23" t="s">
        <v>72</v>
      </c>
      <c r="B107" s="24"/>
      <c r="C107" s="25"/>
      <c r="D107" s="26"/>
      <c r="E107" s="24"/>
      <c r="F107" s="25"/>
      <c r="G107" s="26">
        <f>G106/D106</f>
        <v>0.78257668219247656</v>
      </c>
    </row>
    <row r="108" spans="1:52" ht="15.75" thickBot="1" x14ac:dyDescent="0.3">
      <c r="A108" s="23" t="s">
        <v>73</v>
      </c>
      <c r="B108" s="30"/>
      <c r="C108" s="31"/>
      <c r="D108" s="32"/>
      <c r="E108" s="30"/>
      <c r="F108" s="31"/>
      <c r="G108" s="32">
        <f>(G106-D106)/D106</f>
        <v>-0.21742331780752344</v>
      </c>
      <c r="H108" s="73">
        <v>-0.22577416492915631</v>
      </c>
    </row>
    <row r="109" spans="1:52" ht="15.75" thickBot="1" x14ac:dyDescent="0.3">
      <c r="A109" s="33" t="s">
        <v>74</v>
      </c>
      <c r="B109" s="34"/>
      <c r="C109" s="35"/>
      <c r="D109" s="36">
        <f>D106*PI()</f>
        <v>0.11840782959894135</v>
      </c>
      <c r="E109" s="34"/>
      <c r="F109" s="35"/>
      <c r="G109" s="36">
        <f>G106*PI()</f>
        <v>9.2663206433151651E-2</v>
      </c>
    </row>
  </sheetData>
  <mergeCells count="40">
    <mergeCell ref="AU2:AW2"/>
    <mergeCell ref="AX2:AZ2"/>
    <mergeCell ref="AC2:AE2"/>
    <mergeCell ref="AF2:AH2"/>
    <mergeCell ref="AI2:AK2"/>
    <mergeCell ref="AL2:AN2"/>
    <mergeCell ref="AO2:AQ2"/>
    <mergeCell ref="AR2:AT2"/>
    <mergeCell ref="A1:D1"/>
    <mergeCell ref="E1:I1"/>
    <mergeCell ref="B2:D2"/>
    <mergeCell ref="E2:G2"/>
    <mergeCell ref="Q2:S2"/>
    <mergeCell ref="T2:V2"/>
    <mergeCell ref="W2:Y2"/>
    <mergeCell ref="Z2:AB2"/>
    <mergeCell ref="H2:J2"/>
    <mergeCell ref="K2:M2"/>
    <mergeCell ref="N2:P2"/>
    <mergeCell ref="A51:D51"/>
    <mergeCell ref="E51:I51"/>
    <mergeCell ref="B52:D52"/>
    <mergeCell ref="E52:G52"/>
    <mergeCell ref="H52:J52"/>
    <mergeCell ref="AO52:AQ52"/>
    <mergeCell ref="AR52:AT52"/>
    <mergeCell ref="AU52:AW52"/>
    <mergeCell ref="AX52:AZ52"/>
    <mergeCell ref="B104:D104"/>
    <mergeCell ref="E104:G104"/>
    <mergeCell ref="Z52:AB52"/>
    <mergeCell ref="AC52:AE52"/>
    <mergeCell ref="AF52:AH52"/>
    <mergeCell ref="AI52:AK52"/>
    <mergeCell ref="AL52:AN52"/>
    <mergeCell ref="K52:M52"/>
    <mergeCell ref="N52:P52"/>
    <mergeCell ref="Q52:S52"/>
    <mergeCell ref="T52:V52"/>
    <mergeCell ref="W52:Y52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9"/>
  <sheetViews>
    <sheetView topLeftCell="A50" zoomScale="90" zoomScaleNormal="90" workbookViewId="0">
      <selection activeCell="G107" sqref="G107"/>
    </sheetView>
  </sheetViews>
  <sheetFormatPr defaultRowHeight="15" x14ac:dyDescent="0.25"/>
  <cols>
    <col min="1" max="1" width="30" bestFit="1" customWidth="1"/>
    <col min="2" max="2" width="13.7109375" bestFit="1" customWidth="1"/>
    <col min="3" max="4" width="11.140625" bestFit="1" customWidth="1"/>
    <col min="5" max="5" width="8.28515625" bestFit="1" customWidth="1"/>
    <col min="6" max="6" width="10.28515625" bestFit="1" customWidth="1"/>
    <col min="7" max="7" width="10.85546875" bestFit="1" customWidth="1"/>
    <col min="8" max="8" width="10.28515625" bestFit="1" customWidth="1"/>
    <col min="9" max="9" width="10.140625" bestFit="1" customWidth="1"/>
  </cols>
  <sheetData>
    <row r="1" spans="1:52" ht="15.75" thickBot="1" x14ac:dyDescent="0.3">
      <c r="A1" s="85" t="s">
        <v>77</v>
      </c>
      <c r="B1" s="85"/>
      <c r="C1" s="85"/>
      <c r="D1" s="85"/>
      <c r="E1" s="86" t="s">
        <v>1</v>
      </c>
      <c r="F1" s="87"/>
      <c r="G1" s="87"/>
      <c r="H1" s="87"/>
      <c r="I1" s="88"/>
      <c r="J1" s="1"/>
      <c r="K1" s="1"/>
      <c r="L1" s="1"/>
      <c r="M1" s="1"/>
    </row>
    <row r="2" spans="1:52" ht="15.75" thickBot="1" x14ac:dyDescent="0.3">
      <c r="A2" s="2"/>
      <c r="B2" s="76" t="s">
        <v>2</v>
      </c>
      <c r="C2" s="77"/>
      <c r="D2" s="78"/>
      <c r="E2" s="79" t="s">
        <v>3</v>
      </c>
      <c r="F2" s="80"/>
      <c r="G2" s="81"/>
      <c r="H2" s="76" t="s">
        <v>4</v>
      </c>
      <c r="I2" s="77"/>
      <c r="J2" s="78"/>
      <c r="K2" s="77" t="s">
        <v>5</v>
      </c>
      <c r="L2" s="77"/>
      <c r="M2" s="78"/>
      <c r="N2" s="76" t="s">
        <v>6</v>
      </c>
      <c r="O2" s="77"/>
      <c r="P2" s="78"/>
      <c r="Q2" s="76" t="s">
        <v>7</v>
      </c>
      <c r="R2" s="77"/>
      <c r="S2" s="78"/>
      <c r="T2" s="76" t="s">
        <v>8</v>
      </c>
      <c r="U2" s="77"/>
      <c r="V2" s="78"/>
      <c r="W2" s="82" t="s">
        <v>9</v>
      </c>
      <c r="X2" s="83"/>
      <c r="Y2" s="84"/>
      <c r="Z2" s="82" t="s">
        <v>10</v>
      </c>
      <c r="AA2" s="83"/>
      <c r="AB2" s="84"/>
      <c r="AC2" s="82" t="s">
        <v>11</v>
      </c>
      <c r="AD2" s="83"/>
      <c r="AE2" s="84"/>
      <c r="AF2" s="82" t="s">
        <v>12</v>
      </c>
      <c r="AG2" s="83"/>
      <c r="AH2" s="84"/>
      <c r="AI2" s="82" t="s">
        <v>13</v>
      </c>
      <c r="AJ2" s="83"/>
      <c r="AK2" s="84"/>
      <c r="AL2" s="83" t="s">
        <v>14</v>
      </c>
      <c r="AM2" s="83"/>
      <c r="AN2" s="84"/>
      <c r="AO2" s="82" t="s">
        <v>15</v>
      </c>
      <c r="AP2" s="83"/>
      <c r="AQ2" s="84"/>
      <c r="AR2" s="82" t="s">
        <v>16</v>
      </c>
      <c r="AS2" s="83"/>
      <c r="AT2" s="84"/>
      <c r="AU2" s="82" t="s">
        <v>17</v>
      </c>
      <c r="AV2" s="83"/>
      <c r="AW2" s="84"/>
      <c r="AX2" s="82" t="s">
        <v>18</v>
      </c>
      <c r="AY2" s="83"/>
      <c r="AZ2" s="84"/>
    </row>
    <row r="3" spans="1:52" ht="15.75" thickBot="1" x14ac:dyDescent="0.3">
      <c r="A3" s="3" t="s">
        <v>19</v>
      </c>
      <c r="B3" s="4" t="s">
        <v>20</v>
      </c>
      <c r="C3" s="5" t="s">
        <v>21</v>
      </c>
      <c r="D3" s="6" t="s">
        <v>22</v>
      </c>
      <c r="E3" s="3" t="s">
        <v>23</v>
      </c>
      <c r="F3" s="3" t="s">
        <v>24</v>
      </c>
      <c r="G3" s="3" t="s">
        <v>25</v>
      </c>
      <c r="H3" s="7" t="s">
        <v>26</v>
      </c>
      <c r="I3" s="3" t="s">
        <v>27</v>
      </c>
      <c r="J3" s="8" t="s">
        <v>28</v>
      </c>
      <c r="K3" s="3" t="s">
        <v>29</v>
      </c>
      <c r="L3" s="3" t="s">
        <v>30</v>
      </c>
      <c r="M3" s="3" t="s">
        <v>31</v>
      </c>
      <c r="N3" s="9" t="s">
        <v>32</v>
      </c>
      <c r="O3" s="10" t="s">
        <v>33</v>
      </c>
      <c r="P3" s="11" t="s">
        <v>34</v>
      </c>
      <c r="Q3" s="9" t="s">
        <v>35</v>
      </c>
      <c r="R3" s="10" t="s">
        <v>36</v>
      </c>
      <c r="S3" s="12" t="s">
        <v>37</v>
      </c>
      <c r="T3" s="9" t="s">
        <v>38</v>
      </c>
      <c r="U3" s="10" t="s">
        <v>39</v>
      </c>
      <c r="V3" s="12" t="s">
        <v>40</v>
      </c>
      <c r="W3" s="9" t="s">
        <v>41</v>
      </c>
      <c r="X3" s="10" t="s">
        <v>42</v>
      </c>
      <c r="Y3" s="12" t="s">
        <v>43</v>
      </c>
      <c r="Z3" s="9" t="s">
        <v>44</v>
      </c>
      <c r="AA3" s="10" t="s">
        <v>45</v>
      </c>
      <c r="AB3" s="12" t="s">
        <v>46</v>
      </c>
      <c r="AC3" s="9" t="s">
        <v>47</v>
      </c>
      <c r="AD3" s="10" t="s">
        <v>48</v>
      </c>
      <c r="AE3" s="12" t="s">
        <v>49</v>
      </c>
      <c r="AF3" s="9" t="s">
        <v>50</v>
      </c>
      <c r="AG3" s="10" t="s">
        <v>51</v>
      </c>
      <c r="AH3" s="12" t="s">
        <v>52</v>
      </c>
      <c r="AI3" s="7" t="s">
        <v>53</v>
      </c>
      <c r="AJ3" s="3" t="s">
        <v>54</v>
      </c>
      <c r="AK3" s="12" t="s">
        <v>55</v>
      </c>
      <c r="AL3" s="3" t="s">
        <v>56</v>
      </c>
      <c r="AM3" s="3" t="s">
        <v>57</v>
      </c>
      <c r="AN3" s="12" t="s">
        <v>58</v>
      </c>
      <c r="AO3" s="3" t="s">
        <v>59</v>
      </c>
      <c r="AP3" s="3" t="s">
        <v>60</v>
      </c>
      <c r="AQ3" s="10" t="s">
        <v>61</v>
      </c>
      <c r="AR3" s="7" t="s">
        <v>62</v>
      </c>
      <c r="AS3" s="3" t="s">
        <v>63</v>
      </c>
      <c r="AT3" s="12" t="s">
        <v>64</v>
      </c>
      <c r="AU3" s="3" t="s">
        <v>65</v>
      </c>
      <c r="AV3" s="3" t="s">
        <v>66</v>
      </c>
      <c r="AW3" s="10" t="s">
        <v>67</v>
      </c>
      <c r="AX3" s="4" t="s">
        <v>68</v>
      </c>
      <c r="AY3" s="5" t="s">
        <v>69</v>
      </c>
      <c r="AZ3" s="13" t="s">
        <v>70</v>
      </c>
    </row>
    <row r="4" spans="1:52" hidden="1" x14ac:dyDescent="0.25">
      <c r="A4" s="1">
        <v>0.4</v>
      </c>
      <c r="B4" s="14">
        <v>2.0640941000000002</v>
      </c>
      <c r="C4" s="15">
        <v>1</v>
      </c>
      <c r="D4" s="16">
        <v>0.25910347988687199</v>
      </c>
      <c r="E4" s="15">
        <v>2.0640941000435902</v>
      </c>
      <c r="F4" s="15">
        <v>0.99999999997066102</v>
      </c>
      <c r="G4" s="15">
        <v>0.25909792990417602</v>
      </c>
      <c r="H4" s="14">
        <v>2.0640941043599299</v>
      </c>
      <c r="I4" s="15">
        <v>0.99999999706547404</v>
      </c>
      <c r="J4" s="16">
        <v>0.25904798075852897</v>
      </c>
      <c r="K4" s="15">
        <v>2.0640945367785899</v>
      </c>
      <c r="L4" s="15">
        <v>0.99999970601889798</v>
      </c>
      <c r="M4" s="15">
        <v>0.25854863236019499</v>
      </c>
      <c r="N4" s="14">
        <v>2.0641385711181401</v>
      </c>
      <c r="O4" s="15">
        <v>0.99997006938500599</v>
      </c>
      <c r="P4" s="16">
        <v>0.253569778131639</v>
      </c>
      <c r="Q4" s="14">
        <v>2.0717081768558998</v>
      </c>
      <c r="R4" s="15">
        <v>0.99491667930095595</v>
      </c>
      <c r="S4" s="16">
        <v>0.20565771447633299</v>
      </c>
      <c r="T4" s="14">
        <v>2.08973562352941</v>
      </c>
      <c r="U4" s="15">
        <v>0.98320293238022904</v>
      </c>
      <c r="V4" s="16">
        <v>0.15822365491599999</v>
      </c>
      <c r="W4" s="14">
        <v>2.19821899230769</v>
      </c>
      <c r="X4" s="15">
        <v>0.92106637444190897</v>
      </c>
      <c r="Y4" s="16">
        <v>9.0502603861820893E-2</v>
      </c>
      <c r="Z4" s="14">
        <v>2.2820470500000001</v>
      </c>
      <c r="AA4" s="15">
        <v>0.88107113373205803</v>
      </c>
      <c r="AB4" s="16">
        <v>7.1160521394729406E-2</v>
      </c>
      <c r="AC4" s="14">
        <v>2.3658751076923101</v>
      </c>
      <c r="AD4" s="15">
        <v>0.84650426315026495</v>
      </c>
      <c r="AE4" s="16">
        <v>5.9400158131728602E-2</v>
      </c>
      <c r="AF4" s="14">
        <v>2.4743584764705902</v>
      </c>
      <c r="AG4" s="15">
        <v>0.80817276934014004</v>
      </c>
      <c r="AH4" s="16">
        <v>4.9511298581025799E-2</v>
      </c>
      <c r="AI4" s="14">
        <v>2.4946840743902499</v>
      </c>
      <c r="AJ4" s="15">
        <v>0.80166910752409404</v>
      </c>
      <c r="AK4" s="16">
        <v>4.8074821740699603E-2</v>
      </c>
      <c r="AL4" s="15">
        <v>2.49995552888186</v>
      </c>
      <c r="AM4" s="15">
        <v>0.80001390939912198</v>
      </c>
      <c r="AN4" s="16">
        <v>4.77187550622847E-2</v>
      </c>
      <c r="AO4" s="15">
        <v>2.49999956322142</v>
      </c>
      <c r="AP4" s="15">
        <v>0.80000013660848901</v>
      </c>
      <c r="AQ4" s="15">
        <v>4.7715808049148899E-2</v>
      </c>
      <c r="AR4" s="14">
        <v>2.4999999956400698</v>
      </c>
      <c r="AS4" s="15">
        <v>0.80000000136362803</v>
      </c>
      <c r="AT4" s="16">
        <v>4.7715779111609298E-2</v>
      </c>
      <c r="AU4" s="15">
        <v>2.49999999995641</v>
      </c>
      <c r="AV4" s="15">
        <v>0.80000000001363503</v>
      </c>
      <c r="AW4" s="15">
        <v>4.77157788227595E-2</v>
      </c>
      <c r="AX4" s="14">
        <v>2.5</v>
      </c>
      <c r="AY4" s="15">
        <v>0.8</v>
      </c>
      <c r="AZ4" s="16">
        <v>4.7715778819842097E-2</v>
      </c>
    </row>
    <row r="5" spans="1:52" hidden="1" x14ac:dyDescent="0.25">
      <c r="A5" s="1">
        <v>0.41</v>
      </c>
      <c r="B5" s="14">
        <v>2.0649524000000001</v>
      </c>
      <c r="C5" s="15">
        <v>1</v>
      </c>
      <c r="D5" s="16">
        <v>0.25910614965022999</v>
      </c>
      <c r="E5" s="15">
        <v>2.0649524000435102</v>
      </c>
      <c r="F5" s="15">
        <v>0.99999999997068401</v>
      </c>
      <c r="G5" s="15">
        <v>0.25910060189412898</v>
      </c>
      <c r="H5" s="14">
        <v>2.0649524043513501</v>
      </c>
      <c r="I5" s="15">
        <v>0.99999999706791298</v>
      </c>
      <c r="J5" s="16">
        <v>0.25905067358580203</v>
      </c>
      <c r="K5" s="15">
        <v>2.0649528359185698</v>
      </c>
      <c r="L5" s="15">
        <v>0.99999970626323398</v>
      </c>
      <c r="M5" s="15">
        <v>0.25855153244624601</v>
      </c>
      <c r="N5" s="14">
        <v>2.0649967835543799</v>
      </c>
      <c r="O5" s="15">
        <v>0.99997009425750905</v>
      </c>
      <c r="P5" s="16">
        <v>0.25357471774830498</v>
      </c>
      <c r="Q5" s="14">
        <v>2.0725514847161599</v>
      </c>
      <c r="R5" s="15">
        <v>0.99492079690411495</v>
      </c>
      <c r="S5" s="16">
        <v>0.20567939336750901</v>
      </c>
      <c r="T5" s="14">
        <v>2.0905434352941201</v>
      </c>
      <c r="U5" s="15">
        <v>0.98321572133371804</v>
      </c>
      <c r="V5" s="16">
        <v>0.15825507663897401</v>
      </c>
      <c r="W5" s="14">
        <v>2.1988132</v>
      </c>
      <c r="X5" s="15">
        <v>0.92110609971298696</v>
      </c>
      <c r="Y5" s="16">
        <v>9.0528184013983298E-2</v>
      </c>
      <c r="Z5" s="14">
        <v>2.2824762000000001</v>
      </c>
      <c r="AA5" s="15">
        <v>0.88111122105168005</v>
      </c>
      <c r="AB5" s="16">
        <v>7.1177507266798598E-2</v>
      </c>
      <c r="AC5" s="14">
        <v>2.3661392000000001</v>
      </c>
      <c r="AD5" s="15">
        <v>0.846533945959417</v>
      </c>
      <c r="AE5" s="16">
        <v>5.9409663722801598E-2</v>
      </c>
      <c r="AF5" s="14">
        <v>2.47440896470588</v>
      </c>
      <c r="AG5" s="15">
        <v>0.80817928959607099</v>
      </c>
      <c r="AH5" s="16">
        <v>4.9512908251951697E-2</v>
      </c>
      <c r="AI5" s="14">
        <v>2.4946945414634198</v>
      </c>
      <c r="AJ5" s="15">
        <v>0.80167048432636001</v>
      </c>
      <c r="AK5" s="16">
        <v>4.8075148171829597E-2</v>
      </c>
      <c r="AL5" s="15">
        <v>2.4999556164456198</v>
      </c>
      <c r="AM5" s="15">
        <v>0.80001392096844703</v>
      </c>
      <c r="AN5" s="16">
        <v>4.7718757777617499E-2</v>
      </c>
      <c r="AO5" s="15">
        <v>2.4999995640814401</v>
      </c>
      <c r="AP5" s="15">
        <v>0.800000136722123</v>
      </c>
      <c r="AQ5" s="15">
        <v>4.7715808075816601E-2</v>
      </c>
      <c r="AR5" s="14">
        <v>2.4999999956486501</v>
      </c>
      <c r="AS5" s="15">
        <v>0.80000000136476201</v>
      </c>
      <c r="AT5" s="16">
        <v>4.7715779111875502E-2</v>
      </c>
      <c r="AU5" s="15">
        <v>2.4999999999564899</v>
      </c>
      <c r="AV5" s="15">
        <v>0.80000000001364602</v>
      </c>
      <c r="AW5" s="15">
        <v>4.7715778822762102E-2</v>
      </c>
      <c r="AX5" s="14">
        <v>2.5</v>
      </c>
      <c r="AY5" s="15">
        <v>0.8</v>
      </c>
      <c r="AZ5" s="16">
        <v>4.7715778819842097E-2</v>
      </c>
    </row>
    <row r="6" spans="1:52" hidden="1" x14ac:dyDescent="0.25">
      <c r="A6" s="1">
        <v>0.42</v>
      </c>
      <c r="B6" s="14">
        <v>2.0675995</v>
      </c>
      <c r="C6" s="15">
        <v>1</v>
      </c>
      <c r="D6" s="16">
        <v>0.259134317281217</v>
      </c>
      <c r="E6" s="15">
        <v>2.0675995000432401</v>
      </c>
      <c r="F6" s="15">
        <v>0.99999999997075995</v>
      </c>
      <c r="G6" s="15">
        <v>0.25912877666253697</v>
      </c>
      <c r="H6" s="14">
        <v>2.0675995043248698</v>
      </c>
      <c r="I6" s="15">
        <v>0.99999999707541598</v>
      </c>
      <c r="J6" s="16">
        <v>0.25907891223346402</v>
      </c>
      <c r="K6" s="15">
        <v>2.0675999332661701</v>
      </c>
      <c r="L6" s="15">
        <v>0.99999970701487995</v>
      </c>
      <c r="M6" s="15">
        <v>0.25858040919358499</v>
      </c>
      <c r="N6" s="14">
        <v>2.0676436134972498</v>
      </c>
      <c r="O6" s="15">
        <v>0.99997017077234196</v>
      </c>
      <c r="P6" s="16">
        <v>0.25360987173223598</v>
      </c>
      <c r="Q6" s="14">
        <v>2.0751523471615698</v>
      </c>
      <c r="R6" s="15">
        <v>0.99493346489706602</v>
      </c>
      <c r="S6" s="16">
        <v>0.20576581333198399</v>
      </c>
      <c r="T6" s="14">
        <v>2.0930348235294098</v>
      </c>
      <c r="U6" s="15">
        <v>0.98325507493886999</v>
      </c>
      <c r="V6" s="16">
        <v>0.15837044052405899</v>
      </c>
      <c r="W6" s="14">
        <v>2.2006458076923101</v>
      </c>
      <c r="X6" s="15">
        <v>0.92122846940887404</v>
      </c>
      <c r="Y6" s="16">
        <v>9.0620161727469603E-2</v>
      </c>
      <c r="Z6" s="14">
        <v>2.28379975</v>
      </c>
      <c r="AA6" s="15">
        <v>0.88123478983193604</v>
      </c>
      <c r="AB6" s="16">
        <v>7.1239127141978095E-2</v>
      </c>
      <c r="AC6" s="14">
        <v>2.3669536923076899</v>
      </c>
      <c r="AD6" s="15">
        <v>0.84662549665101305</v>
      </c>
      <c r="AE6" s="16">
        <v>5.9444551651207198E-2</v>
      </c>
      <c r="AF6" s="14">
        <v>2.4745646764705902</v>
      </c>
      <c r="AG6" s="15">
        <v>0.80819941312283405</v>
      </c>
      <c r="AH6" s="16">
        <v>4.9518916072079998E-2</v>
      </c>
      <c r="AI6" s="14">
        <v>2.4947268231707298</v>
      </c>
      <c r="AJ6" s="15">
        <v>0.80167473403376199</v>
      </c>
      <c r="AK6" s="16">
        <v>4.8076370524046501E-2</v>
      </c>
      <c r="AL6" s="15">
        <v>2.4999558865027498</v>
      </c>
      <c r="AM6" s="15">
        <v>0.80001395667991704</v>
      </c>
      <c r="AN6" s="16">
        <v>4.7718767954156298E-2</v>
      </c>
      <c r="AO6" s="15">
        <v>2.4999995667338402</v>
      </c>
      <c r="AP6" s="15">
        <v>0.80000013707287998</v>
      </c>
      <c r="AQ6" s="15">
        <v>4.7715808175762701E-2</v>
      </c>
      <c r="AR6" s="14">
        <v>2.4999999956751302</v>
      </c>
      <c r="AS6" s="15">
        <v>0.80000000136826299</v>
      </c>
      <c r="AT6" s="16">
        <v>4.7715779112873197E-2</v>
      </c>
      <c r="AU6" s="15">
        <v>2.4999999999567599</v>
      </c>
      <c r="AV6" s="15">
        <v>0.80000000001368099</v>
      </c>
      <c r="AW6" s="15">
        <v>4.7715778822772101E-2</v>
      </c>
      <c r="AX6" s="14">
        <v>2.5</v>
      </c>
      <c r="AY6" s="15">
        <v>0.8</v>
      </c>
      <c r="AZ6" s="16">
        <v>4.7715778819842097E-2</v>
      </c>
    </row>
    <row r="7" spans="1:52" hidden="1" x14ac:dyDescent="0.25">
      <c r="A7" s="1">
        <v>0.43</v>
      </c>
      <c r="B7" s="14">
        <v>2.0678839999999998</v>
      </c>
      <c r="C7" s="15">
        <v>1</v>
      </c>
      <c r="D7" s="16">
        <v>0.25911515883745001</v>
      </c>
      <c r="E7" s="15">
        <v>2.0678840000432102</v>
      </c>
      <c r="F7" s="15">
        <v>0.99999999997076805</v>
      </c>
      <c r="G7" s="15">
        <v>0.25910961897615198</v>
      </c>
      <c r="H7" s="14">
        <v>2.0678840043220199</v>
      </c>
      <c r="I7" s="15">
        <v>0.999999997076221</v>
      </c>
      <c r="J7" s="16">
        <v>0.25905976141488601</v>
      </c>
      <c r="K7" s="15">
        <v>2.0678844329811001</v>
      </c>
      <c r="L7" s="15">
        <v>0.99999970709549302</v>
      </c>
      <c r="M7" s="15">
        <v>0.25856132688206201</v>
      </c>
      <c r="N7" s="14">
        <v>2.0679280844725598</v>
      </c>
      <c r="O7" s="15">
        <v>0.99997017897838003</v>
      </c>
      <c r="P7" s="16">
        <v>0.25359146581337799</v>
      </c>
      <c r="Q7" s="14">
        <v>2.07543187772926</v>
      </c>
      <c r="R7" s="15">
        <v>0.99493482360686303</v>
      </c>
      <c r="S7" s="16">
        <v>0.20575323097929099</v>
      </c>
      <c r="T7" s="14">
        <v>2.0933025882352898</v>
      </c>
      <c r="U7" s="15">
        <v>0.98325929652296495</v>
      </c>
      <c r="V7" s="16">
        <v>0.15836218428757801</v>
      </c>
      <c r="W7" s="14">
        <v>2.2008427692307699</v>
      </c>
      <c r="X7" s="15">
        <v>0.92124160795146803</v>
      </c>
      <c r="Y7" s="16">
        <v>9.0615473261268495E-2</v>
      </c>
      <c r="Z7" s="14">
        <v>2.2839420000000001</v>
      </c>
      <c r="AA7" s="15">
        <v>0.88124806464725902</v>
      </c>
      <c r="AB7" s="16">
        <v>7.1235493759641805E-2</v>
      </c>
      <c r="AC7" s="14">
        <v>2.3670412307692299</v>
      </c>
      <c r="AD7" s="15">
        <v>0.84663533663761503</v>
      </c>
      <c r="AE7" s="16">
        <v>5.9442123460307202E-2</v>
      </c>
      <c r="AF7" s="14">
        <v>2.47458141176471</v>
      </c>
      <c r="AG7" s="15">
        <v>0.80820157720392705</v>
      </c>
      <c r="AH7" s="16">
        <v>4.9518406412344403E-2</v>
      </c>
      <c r="AI7" s="14">
        <v>2.49473029268293</v>
      </c>
      <c r="AJ7" s="15">
        <v>0.80167519108892704</v>
      </c>
      <c r="AK7" s="16">
        <v>4.807626320715E-2</v>
      </c>
      <c r="AL7" s="15">
        <v>2.49995591552744</v>
      </c>
      <c r="AM7" s="15">
        <v>0.80001396052076901</v>
      </c>
      <c r="AN7" s="16">
        <v>4.7718767052838597E-2</v>
      </c>
      <c r="AO7" s="15">
        <v>2.4999995670189099</v>
      </c>
      <c r="AP7" s="15">
        <v>0.80000013711060503</v>
      </c>
      <c r="AQ7" s="15">
        <v>4.7715808166909998E-2</v>
      </c>
      <c r="AR7" s="14">
        <v>2.4999999956779799</v>
      </c>
      <c r="AS7" s="15">
        <v>0.80000000136864002</v>
      </c>
      <c r="AT7" s="16">
        <v>4.7715779112784802E-2</v>
      </c>
      <c r="AU7" s="15">
        <v>2.4999999999567901</v>
      </c>
      <c r="AV7" s="15">
        <v>0.80000000001368499</v>
      </c>
      <c r="AW7" s="15">
        <v>4.7715778822771199E-2</v>
      </c>
      <c r="AX7" s="14">
        <v>2.5</v>
      </c>
      <c r="AY7" s="15">
        <v>0.8</v>
      </c>
      <c r="AZ7" s="16">
        <v>4.7715778819842097E-2</v>
      </c>
    </row>
    <row r="8" spans="1:52" hidden="1" x14ac:dyDescent="0.25">
      <c r="A8" s="1">
        <v>0.44</v>
      </c>
      <c r="B8" s="14">
        <v>2.0669558000000001</v>
      </c>
      <c r="C8" s="15">
        <v>1</v>
      </c>
      <c r="D8" s="16">
        <v>0.25910590004758699</v>
      </c>
      <c r="E8" s="15">
        <v>2.0669558000433099</v>
      </c>
      <c r="F8" s="15">
        <v>0.99999999997074196</v>
      </c>
      <c r="G8" s="15">
        <v>0.25910035771466999</v>
      </c>
      <c r="H8" s="14">
        <v>2.0669558043313101</v>
      </c>
      <c r="I8" s="15">
        <v>0.99999999707359499</v>
      </c>
      <c r="J8" s="16">
        <v>0.25905047775193402</v>
      </c>
      <c r="K8" s="15">
        <v>2.06695623391116</v>
      </c>
      <c r="L8" s="15">
        <v>0.99999970683236805</v>
      </c>
      <c r="M8" s="15">
        <v>0.25855181971643998</v>
      </c>
      <c r="N8" s="14">
        <v>2.06699997916752</v>
      </c>
      <c r="O8" s="15">
        <v>0.99997015219313801</v>
      </c>
      <c r="P8" s="16">
        <v>0.25357975987458597</v>
      </c>
      <c r="Q8" s="14">
        <v>2.07451989082969</v>
      </c>
      <c r="R8" s="15">
        <v>0.99493038872557005</v>
      </c>
      <c r="S8" s="16">
        <v>0.20572355635213499</v>
      </c>
      <c r="T8" s="14">
        <v>2.09242898823529</v>
      </c>
      <c r="U8" s="15">
        <v>0.98324551761050605</v>
      </c>
      <c r="V8" s="16">
        <v>0.158322329305182</v>
      </c>
      <c r="W8" s="14">
        <v>2.20020016923077</v>
      </c>
      <c r="X8" s="15">
        <v>0.92119873308328204</v>
      </c>
      <c r="Y8" s="16">
        <v>9.0583629734501805E-2</v>
      </c>
      <c r="Z8" s="14">
        <v>2.2834778999999998</v>
      </c>
      <c r="AA8" s="15">
        <v>0.881204750476001</v>
      </c>
      <c r="AB8" s="16">
        <v>7.1214169098001198E-2</v>
      </c>
      <c r="AC8" s="14">
        <v>2.3667556307692301</v>
      </c>
      <c r="AD8" s="15">
        <v>0.84660323337052401</v>
      </c>
      <c r="AE8" s="16">
        <v>5.9430058095685898E-2</v>
      </c>
      <c r="AF8" s="14">
        <v>2.4745268117647101</v>
      </c>
      <c r="AG8" s="15">
        <v>0.80819451766553696</v>
      </c>
      <c r="AH8" s="16">
        <v>4.9516330918912103E-2</v>
      </c>
      <c r="AI8" s="14">
        <v>2.49471897317073</v>
      </c>
      <c r="AJ8" s="15">
        <v>0.80167370014066197</v>
      </c>
      <c r="AK8" s="16">
        <v>4.80758410170046E-2</v>
      </c>
      <c r="AL8" s="15">
        <v>2.4999558208324801</v>
      </c>
      <c r="AM8" s="15">
        <v>0.80001394799168701</v>
      </c>
      <c r="AN8" s="16">
        <v>4.7718763538144797E-2</v>
      </c>
      <c r="AO8" s="15">
        <v>2.4999995660888499</v>
      </c>
      <c r="AP8" s="15">
        <v>0.80000013698754502</v>
      </c>
      <c r="AQ8" s="15">
        <v>4.7715808132391499E-2</v>
      </c>
      <c r="AR8" s="14">
        <v>2.49999999566869</v>
      </c>
      <c r="AS8" s="15">
        <v>0.80000000136741201</v>
      </c>
      <c r="AT8" s="16">
        <v>4.77157791124403E-2</v>
      </c>
      <c r="AU8" s="15">
        <v>2.4999999999566902</v>
      </c>
      <c r="AV8" s="15">
        <v>0.800000000013672</v>
      </c>
      <c r="AW8" s="15">
        <v>4.7715778822767702E-2</v>
      </c>
      <c r="AX8" s="14">
        <v>2.5</v>
      </c>
      <c r="AY8" s="15">
        <v>0.8</v>
      </c>
      <c r="AZ8" s="16">
        <v>4.7715778819842097E-2</v>
      </c>
    </row>
    <row r="9" spans="1:52" hidden="1" x14ac:dyDescent="0.25">
      <c r="A9" s="1">
        <v>0.45</v>
      </c>
      <c r="B9" s="14">
        <v>2.070713</v>
      </c>
      <c r="C9" s="15">
        <v>1</v>
      </c>
      <c r="D9" s="16">
        <v>0.25913844825837301</v>
      </c>
      <c r="E9" s="15">
        <v>2.0707130000429301</v>
      </c>
      <c r="F9" s="15">
        <v>0.99999999997084699</v>
      </c>
      <c r="G9" s="15">
        <v>0.25913291595550197</v>
      </c>
      <c r="H9" s="14">
        <v>2.0707130042937298</v>
      </c>
      <c r="I9" s="15">
        <v>0.99999999708420495</v>
      </c>
      <c r="J9" s="16">
        <v>0.25908312650687998</v>
      </c>
      <c r="K9" s="15">
        <v>2.0707134301464398</v>
      </c>
      <c r="L9" s="15">
        <v>0.99999970789527504</v>
      </c>
      <c r="M9" s="15">
        <v>0.25858537194644998</v>
      </c>
      <c r="N9" s="14">
        <v>2.07075679585799</v>
      </c>
      <c r="O9" s="15">
        <v>0.99997026039333703</v>
      </c>
      <c r="P9" s="16">
        <v>0.25362220098809102</v>
      </c>
      <c r="Q9" s="14">
        <v>2.0782114628820998</v>
      </c>
      <c r="R9" s="15">
        <v>0.99494830486137198</v>
      </c>
      <c r="S9" s="16">
        <v>0.20583872104744499</v>
      </c>
      <c r="T9" s="14">
        <v>2.0959651764705902</v>
      </c>
      <c r="U9" s="15">
        <v>0.98330119085406897</v>
      </c>
      <c r="V9" s="16">
        <v>0.158478961968536</v>
      </c>
      <c r="W9" s="14">
        <v>2.2028013076923099</v>
      </c>
      <c r="X9" s="15">
        <v>0.92137211441733302</v>
      </c>
      <c r="Y9" s="16">
        <v>9.0709289105734503E-2</v>
      </c>
      <c r="Z9" s="14">
        <v>2.2853564999999998</v>
      </c>
      <c r="AA9" s="15">
        <v>0.88138000409866601</v>
      </c>
      <c r="AB9" s="16">
        <v>7.12982388869179E-2</v>
      </c>
      <c r="AC9" s="14">
        <v>2.3679116923076902</v>
      </c>
      <c r="AD9" s="15">
        <v>0.84673318802429998</v>
      </c>
      <c r="AE9" s="16">
        <v>5.9477554444276E-2</v>
      </c>
      <c r="AF9" s="14">
        <v>2.4747478235294098</v>
      </c>
      <c r="AG9" s="15">
        <v>0.80822310984958901</v>
      </c>
      <c r="AH9" s="16">
        <v>4.9524483175570302E-2</v>
      </c>
      <c r="AI9" s="14">
        <v>2.4947647926829299</v>
      </c>
      <c r="AJ9" s="15">
        <v>0.80167973924315805</v>
      </c>
      <c r="AK9" s="16">
        <v>4.8077498592109601E-2</v>
      </c>
      <c r="AL9" s="15">
        <v>2.49995620414201</v>
      </c>
      <c r="AM9" s="15">
        <v>0.80001399874202495</v>
      </c>
      <c r="AN9" s="16">
        <v>4.77187773357126E-2</v>
      </c>
      <c r="AO9" s="15">
        <v>2.49999956985357</v>
      </c>
      <c r="AP9" s="15">
        <v>0.80000013748601395</v>
      </c>
      <c r="AQ9" s="15">
        <v>4.7715808267900298E-2</v>
      </c>
      <c r="AR9" s="14">
        <v>2.4999999957062702</v>
      </c>
      <c r="AS9" s="15">
        <v>0.80000000137238703</v>
      </c>
      <c r="AT9" s="16">
        <v>4.7715779113792899E-2</v>
      </c>
      <c r="AU9" s="15">
        <v>2.4999999999570699</v>
      </c>
      <c r="AV9" s="15">
        <v>0.80000000001372196</v>
      </c>
      <c r="AW9" s="15">
        <v>4.7715778822781302E-2</v>
      </c>
      <c r="AX9" s="14">
        <v>2.5</v>
      </c>
      <c r="AY9" s="15">
        <v>0.8</v>
      </c>
      <c r="AZ9" s="16">
        <v>4.7715778819842097E-2</v>
      </c>
    </row>
    <row r="10" spans="1:52" hidden="1" x14ac:dyDescent="0.25">
      <c r="A10" s="1">
        <v>0.46</v>
      </c>
      <c r="B10" s="14">
        <v>2.0770862000000001</v>
      </c>
      <c r="C10" s="15">
        <v>1</v>
      </c>
      <c r="D10" s="16">
        <v>0.25925389829329698</v>
      </c>
      <c r="E10" s="15">
        <v>2.0770862000422898</v>
      </c>
      <c r="F10" s="15">
        <v>0.99999999997102595</v>
      </c>
      <c r="G10" s="15">
        <v>0.259248382966073</v>
      </c>
      <c r="H10" s="14">
        <v>2.07708620422998</v>
      </c>
      <c r="I10" s="15">
        <v>0.99999999710206999</v>
      </c>
      <c r="J10" s="16">
        <v>0.259198746265414</v>
      </c>
      <c r="K10" s="15">
        <v>2.0770866237604801</v>
      </c>
      <c r="L10" s="15">
        <v>0.99999970968507301</v>
      </c>
      <c r="M10" s="15">
        <v>0.25870251669558902</v>
      </c>
      <c r="N10" s="14">
        <v>2.07712934566415</v>
      </c>
      <c r="O10" s="15">
        <v>0.99997044258867596</v>
      </c>
      <c r="P10" s="16">
        <v>0.253754343927656</v>
      </c>
      <c r="Q10" s="14">
        <v>2.0844733406113498</v>
      </c>
      <c r="R10" s="15">
        <v>0.99497848074877004</v>
      </c>
      <c r="S10" s="16">
        <v>0.20609286348713099</v>
      </c>
      <c r="T10" s="14">
        <v>2.1019634823529398</v>
      </c>
      <c r="U10" s="15">
        <v>0.983395013842009</v>
      </c>
      <c r="V10" s="16">
        <v>0.15880009732949801</v>
      </c>
      <c r="W10" s="14">
        <v>2.2072135230769199</v>
      </c>
      <c r="X10" s="15">
        <v>0.92166518968427602</v>
      </c>
      <c r="Y10" s="16">
        <v>9.0962101114721E-2</v>
      </c>
      <c r="Z10" s="14">
        <v>2.2885431000000001</v>
      </c>
      <c r="AA10" s="15">
        <v>0.88167682397588898</v>
      </c>
      <c r="AB10" s="16">
        <v>7.1468977527364405E-2</v>
      </c>
      <c r="AC10" s="14">
        <v>2.3698726769230798</v>
      </c>
      <c r="AD10" s="15">
        <v>0.84695366021193397</v>
      </c>
      <c r="AE10" s="16">
        <v>5.9575166359820797E-2</v>
      </c>
      <c r="AF10" s="14">
        <v>2.4751227176470598</v>
      </c>
      <c r="AG10" s="15">
        <v>0.80827170889607902</v>
      </c>
      <c r="AH10" s="16">
        <v>4.9541516988517602E-2</v>
      </c>
      <c r="AI10" s="14">
        <v>2.4948425146341502</v>
      </c>
      <c r="AJ10" s="15">
        <v>0.80169000738648699</v>
      </c>
      <c r="AK10" s="16">
        <v>4.8080973072791397E-2</v>
      </c>
      <c r="AL10" s="15">
        <v>2.4999568543358501</v>
      </c>
      <c r="AM10" s="15">
        <v>0.800014085038663</v>
      </c>
      <c r="AN10" s="16">
        <v>4.7718806281088197E-2</v>
      </c>
      <c r="AO10" s="15">
        <v>2.4999995762395302</v>
      </c>
      <c r="AP10" s="15">
        <v>0.80000013833362005</v>
      </c>
      <c r="AQ10" s="15">
        <v>4.7715808552181098E-2</v>
      </c>
      <c r="AR10" s="14">
        <v>2.4999999957700201</v>
      </c>
      <c r="AS10" s="15">
        <v>0.80000000138084804</v>
      </c>
      <c r="AT10" s="16">
        <v>4.7715779116630601E-2</v>
      </c>
      <c r="AU10" s="15">
        <v>2.4999999999577098</v>
      </c>
      <c r="AV10" s="15">
        <v>0.800000000013807</v>
      </c>
      <c r="AW10" s="15">
        <v>4.7715778822809703E-2</v>
      </c>
      <c r="AX10" s="14">
        <v>2.5</v>
      </c>
      <c r="AY10" s="15">
        <v>0.8</v>
      </c>
      <c r="AZ10" s="16">
        <v>4.7715778819842097E-2</v>
      </c>
    </row>
    <row r="11" spans="1:52" hidden="1" x14ac:dyDescent="0.25">
      <c r="A11" s="1">
        <v>0.47</v>
      </c>
      <c r="B11" s="14">
        <v>2.0744126000000001</v>
      </c>
      <c r="C11" s="15">
        <v>0.99999990000000005</v>
      </c>
      <c r="D11" s="16">
        <v>0.258847847334505</v>
      </c>
      <c r="E11" s="15">
        <v>2.0744126000425598</v>
      </c>
      <c r="F11" s="15">
        <v>0.99999989997095196</v>
      </c>
      <c r="G11" s="15">
        <v>0.25884780034579802</v>
      </c>
      <c r="H11" s="14">
        <v>2.0744126042567199</v>
      </c>
      <c r="I11" s="15">
        <v>0.99999989709459802</v>
      </c>
      <c r="J11" s="16">
        <v>0.25884318104450599</v>
      </c>
      <c r="K11" s="15">
        <v>2.07441302643943</v>
      </c>
      <c r="L11" s="15">
        <v>0.99999960893639495</v>
      </c>
      <c r="M11" s="15">
        <v>0.258531813574221</v>
      </c>
      <c r="N11" s="14">
        <v>2.0744560184248102</v>
      </c>
      <c r="O11" s="15">
        <v>0.99997026637574105</v>
      </c>
      <c r="P11" s="16">
        <v>0.25365592147239202</v>
      </c>
      <c r="Q11" s="14">
        <v>2.08184644104804</v>
      </c>
      <c r="R11" s="15">
        <v>0.99496575700492296</v>
      </c>
      <c r="S11" s="16">
        <v>0.20595233698198501</v>
      </c>
      <c r="T11" s="14">
        <v>2.0994471529411798</v>
      </c>
      <c r="U11" s="15">
        <v>0.98335565639421596</v>
      </c>
      <c r="V11" s="16">
        <v>0.15863376028172199</v>
      </c>
      <c r="W11" s="14">
        <v>2.2053625692307701</v>
      </c>
      <c r="X11" s="15">
        <v>0.921542338722801</v>
      </c>
      <c r="Y11" s="16">
        <v>9.0833729377507194E-2</v>
      </c>
      <c r="Z11" s="14">
        <v>2.2872062999999998</v>
      </c>
      <c r="AA11" s="15">
        <v>0.88155233531824095</v>
      </c>
      <c r="AB11" s="16">
        <v>7.1381606911522594E-2</v>
      </c>
      <c r="AC11" s="14">
        <v>2.3690500307692299</v>
      </c>
      <c r="AD11" s="15">
        <v>0.84686114202699703</v>
      </c>
      <c r="AE11" s="16">
        <v>5.9524712451132701E-2</v>
      </c>
      <c r="AF11" s="14">
        <v>2.4749654470588198</v>
      </c>
      <c r="AG11" s="15">
        <v>0.80825130196116801</v>
      </c>
      <c r="AH11" s="16">
        <v>4.9532589234424398E-2</v>
      </c>
      <c r="AI11" s="14">
        <v>2.4948099097560998</v>
      </c>
      <c r="AJ11" s="15">
        <v>0.80168569527628497</v>
      </c>
      <c r="AK11" s="16">
        <v>4.8079147208192403E-2</v>
      </c>
      <c r="AL11" s="15">
        <v>2.4999565815751899</v>
      </c>
      <c r="AM11" s="15">
        <v>0.80001404879734095</v>
      </c>
      <c r="AN11" s="16">
        <v>4.7718791059637403E-2</v>
      </c>
      <c r="AO11" s="15">
        <v>2.4999995735605798</v>
      </c>
      <c r="AP11" s="15">
        <v>0.80000013797765701</v>
      </c>
      <c r="AQ11" s="15">
        <v>4.7715808402686098E-2</v>
      </c>
      <c r="AR11" s="14">
        <v>2.4999999957432801</v>
      </c>
      <c r="AS11" s="15">
        <v>0.80000000137729499</v>
      </c>
      <c r="AT11" s="16">
        <v>4.7715779115138399E-2</v>
      </c>
      <c r="AU11" s="15">
        <v>2.4999999999574398</v>
      </c>
      <c r="AV11" s="15">
        <v>0.80000000001377103</v>
      </c>
      <c r="AW11" s="15">
        <v>4.7715778822794701E-2</v>
      </c>
      <c r="AX11" s="14">
        <v>2.5</v>
      </c>
      <c r="AY11" s="15">
        <v>0.8</v>
      </c>
      <c r="AZ11" s="16">
        <v>4.7715778819842097E-2</v>
      </c>
    </row>
    <row r="12" spans="1:52" hidden="1" x14ac:dyDescent="0.25">
      <c r="A12" s="1">
        <v>0.48</v>
      </c>
      <c r="B12" s="14">
        <v>2.0742712000000001</v>
      </c>
      <c r="C12" s="15">
        <v>0.99999990000000005</v>
      </c>
      <c r="D12" s="16">
        <v>0.25882508011809602</v>
      </c>
      <c r="E12" s="15">
        <v>2.0742712000425798</v>
      </c>
      <c r="F12" s="15">
        <v>0.99999989997094596</v>
      </c>
      <c r="G12" s="15">
        <v>0.25882503312059302</v>
      </c>
      <c r="H12" s="14">
        <v>2.0742712042581402</v>
      </c>
      <c r="I12" s="15">
        <v>0.99999989709420301</v>
      </c>
      <c r="J12" s="16">
        <v>0.25882041319846899</v>
      </c>
      <c r="K12" s="15">
        <v>2.0742716265811101</v>
      </c>
      <c r="L12" s="15">
        <v>0.99999960889671102</v>
      </c>
      <c r="M12" s="15">
        <v>0.25850901397154902</v>
      </c>
      <c r="N12" s="14">
        <v>2.0743146328504398</v>
      </c>
      <c r="O12" s="15">
        <v>0.99997026233604203</v>
      </c>
      <c r="P12" s="16">
        <v>0.25363278714779502</v>
      </c>
      <c r="Q12" s="14">
        <v>2.0817075109170302</v>
      </c>
      <c r="R12" s="15">
        <v>0.99496508791992999</v>
      </c>
      <c r="S12" s="16">
        <v>0.20592678631334199</v>
      </c>
      <c r="T12" s="14">
        <v>2.0993140705882398</v>
      </c>
      <c r="U12" s="15">
        <v>0.98335357596789497</v>
      </c>
      <c r="V12" s="16">
        <v>0.15860782564023701</v>
      </c>
      <c r="W12" s="14">
        <v>2.2052646769230702</v>
      </c>
      <c r="X12" s="15">
        <v>0.92153583835310204</v>
      </c>
      <c r="Y12" s="16">
        <v>9.0814823442340903E-2</v>
      </c>
      <c r="Z12" s="14">
        <v>2.2871356</v>
      </c>
      <c r="AA12" s="15">
        <v>0.88154575076425201</v>
      </c>
      <c r="AB12" s="16">
        <v>7.1368449561871203E-2</v>
      </c>
      <c r="AC12" s="14">
        <v>2.3690065230769202</v>
      </c>
      <c r="AD12" s="15">
        <v>0.846856250420152</v>
      </c>
      <c r="AE12" s="16">
        <v>5.9516896725855598E-2</v>
      </c>
      <c r="AF12" s="14">
        <v>2.47495712941177</v>
      </c>
      <c r="AG12" s="15">
        <v>0.808250223519142</v>
      </c>
      <c r="AH12" s="16">
        <v>4.9531153210143203E-2</v>
      </c>
      <c r="AI12" s="14">
        <v>2.4948081853658599</v>
      </c>
      <c r="AJ12" s="15">
        <v>0.80168546741367097</v>
      </c>
      <c r="AK12" s="16">
        <v>4.8078851468567899E-2</v>
      </c>
      <c r="AL12" s="15">
        <v>2.4999565671495598</v>
      </c>
      <c r="AM12" s="15">
        <v>0.80001404688230005</v>
      </c>
      <c r="AN12" s="16">
        <v>4.7718788589750497E-2</v>
      </c>
      <c r="AO12" s="15">
        <v>2.49999957341889</v>
      </c>
      <c r="AP12" s="15">
        <v>0.80000013795884695</v>
      </c>
      <c r="AQ12" s="15">
        <v>4.7715808378428003E-2</v>
      </c>
      <c r="AR12" s="14">
        <v>2.4999999957418599</v>
      </c>
      <c r="AS12" s="15">
        <v>0.80000000137710703</v>
      </c>
      <c r="AT12" s="16">
        <v>4.7715779114896197E-2</v>
      </c>
      <c r="AU12" s="15">
        <v>2.4999999999574198</v>
      </c>
      <c r="AV12" s="15">
        <v>0.80000000001377003</v>
      </c>
      <c r="AW12" s="15">
        <v>4.7715778822792397E-2</v>
      </c>
      <c r="AX12" s="14">
        <v>2.5</v>
      </c>
      <c r="AY12" s="15">
        <v>0.8</v>
      </c>
      <c r="AZ12" s="16">
        <v>4.7715778819842097E-2</v>
      </c>
    </row>
    <row r="13" spans="1:52" hidden="1" x14ac:dyDescent="0.25">
      <c r="A13" s="1">
        <v>0.49</v>
      </c>
      <c r="B13" s="14">
        <v>2.0792742</v>
      </c>
      <c r="C13" s="15">
        <v>1</v>
      </c>
      <c r="D13" s="16">
        <v>0.25922356784815898</v>
      </c>
      <c r="E13" s="15">
        <v>2.0792742000420699</v>
      </c>
      <c r="F13" s="15">
        <v>0.99999999997108802</v>
      </c>
      <c r="G13" s="15">
        <v>0.25921805836741002</v>
      </c>
      <c r="H13" s="14">
        <v>2.0792742042081001</v>
      </c>
      <c r="I13" s="15">
        <v>0.99999999710816601</v>
      </c>
      <c r="J13" s="16">
        <v>0.25916847384880698</v>
      </c>
      <c r="K13" s="15">
        <v>2.0792746215680902</v>
      </c>
      <c r="L13" s="15">
        <v>0.99999971029574197</v>
      </c>
      <c r="M13" s="15">
        <v>0.25867276575824</v>
      </c>
      <c r="N13" s="14">
        <v>2.0793171224444</v>
      </c>
      <c r="O13" s="15">
        <v>0.99997050475272997</v>
      </c>
      <c r="P13" s="16">
        <v>0.253729729566745</v>
      </c>
      <c r="Q13" s="14">
        <v>2.0866231222707401</v>
      </c>
      <c r="R13" s="15">
        <v>0.99498877872160796</v>
      </c>
      <c r="S13" s="16">
        <v>0.20611099362962901</v>
      </c>
      <c r="T13" s="14">
        <v>2.1040227764705901</v>
      </c>
      <c r="U13" s="15">
        <v>0.98342704767335198</v>
      </c>
      <c r="V13" s="16">
        <v>0.158845022050319</v>
      </c>
      <c r="W13" s="14">
        <v>2.2087282923076899</v>
      </c>
      <c r="X13" s="15">
        <v>0.92176550935007895</v>
      </c>
      <c r="Y13" s="16">
        <v>9.1002842070308204E-2</v>
      </c>
      <c r="Z13" s="14">
        <v>2.2896371000000002</v>
      </c>
      <c r="AA13" s="15">
        <v>0.88177859319556495</v>
      </c>
      <c r="AB13" s="16">
        <v>7.1495196221282004E-2</v>
      </c>
      <c r="AC13" s="14">
        <v>2.3705459076922999</v>
      </c>
      <c r="AD13" s="15">
        <v>0.84702936075831103</v>
      </c>
      <c r="AE13" s="16">
        <v>5.9589161633732797E-2</v>
      </c>
      <c r="AF13" s="14">
        <v>2.4752514235294099</v>
      </c>
      <c r="AG13" s="15">
        <v>0.80828842230592202</v>
      </c>
      <c r="AH13" s="16">
        <v>4.9543713432970399E-2</v>
      </c>
      <c r="AI13" s="14">
        <v>2.49486919756098</v>
      </c>
      <c r="AJ13" s="15">
        <v>0.80169353959998202</v>
      </c>
      <c r="AK13" s="16">
        <v>4.8081411438462902E-2</v>
      </c>
      <c r="AL13" s="15">
        <v>2.4999570775555999</v>
      </c>
      <c r="AM13" s="15">
        <v>0.80001411472652095</v>
      </c>
      <c r="AN13" s="16">
        <v>4.7718809912110902E-2</v>
      </c>
      <c r="AO13" s="15">
        <v>2.4999995784319098</v>
      </c>
      <c r="AP13" s="15">
        <v>0.80000013862521402</v>
      </c>
      <c r="AQ13" s="15">
        <v>4.7715808587840601E-2</v>
      </c>
      <c r="AR13" s="14">
        <v>2.4999999957918999</v>
      </c>
      <c r="AS13" s="15">
        <v>0.80000000138375904</v>
      </c>
      <c r="AT13" s="16">
        <v>4.7715779116986601E-2</v>
      </c>
      <c r="AU13" s="15">
        <v>2.4999999999579199</v>
      </c>
      <c r="AV13" s="15">
        <v>0.80000000001383598</v>
      </c>
      <c r="AW13" s="15">
        <v>4.77157788228132E-2</v>
      </c>
      <c r="AX13" s="14">
        <v>2.5</v>
      </c>
      <c r="AY13" s="15">
        <v>0.8</v>
      </c>
      <c r="AZ13" s="16">
        <v>4.7715778819842097E-2</v>
      </c>
    </row>
    <row r="14" spans="1:52" hidden="1" x14ac:dyDescent="0.25">
      <c r="A14" s="1">
        <v>0.5</v>
      </c>
      <c r="B14" s="14">
        <v>2.0788422</v>
      </c>
      <c r="C14" s="15">
        <v>0.99999990000000005</v>
      </c>
      <c r="D14" s="16">
        <v>0.25890777364970902</v>
      </c>
      <c r="E14" s="15">
        <v>2.0788422000421098</v>
      </c>
      <c r="F14" s="15">
        <v>0.99999989997107497</v>
      </c>
      <c r="G14" s="15">
        <v>0.25890772686193603</v>
      </c>
      <c r="H14" s="14">
        <v>2.0788422042124202</v>
      </c>
      <c r="I14" s="15">
        <v>0.99999989710696502</v>
      </c>
      <c r="J14" s="16">
        <v>0.25890312708013602</v>
      </c>
      <c r="K14" s="15">
        <v>2.0788426220009599</v>
      </c>
      <c r="L14" s="15">
        <v>0.99999961017547001</v>
      </c>
      <c r="M14" s="15">
        <v>0.25859275273347898</v>
      </c>
      <c r="N14" s="14">
        <v>2.0788851665170398</v>
      </c>
      <c r="O14" s="15">
        <v>0.99997039250932396</v>
      </c>
      <c r="P14" s="16">
        <v>0.25372740230063401</v>
      </c>
      <c r="Q14" s="14">
        <v>2.08619866812227</v>
      </c>
      <c r="R14" s="15">
        <v>0.994986650480295</v>
      </c>
      <c r="S14" s="16">
        <v>0.20610873733259799</v>
      </c>
      <c r="T14" s="14">
        <v>2.1036161882352902</v>
      </c>
      <c r="U14" s="15">
        <v>0.98342063831180004</v>
      </c>
      <c r="V14" s="16">
        <v>0.15883780884500501</v>
      </c>
      <c r="W14" s="14">
        <v>2.2084292153846201</v>
      </c>
      <c r="X14" s="15">
        <v>0.92174565330492597</v>
      </c>
      <c r="Y14" s="16">
        <v>9.0996079234792498E-2</v>
      </c>
      <c r="Z14" s="14">
        <v>2.2894211000000002</v>
      </c>
      <c r="AA14" s="15">
        <v>0.88175846432967697</v>
      </c>
      <c r="AB14" s="16">
        <v>7.1490931833245605E-2</v>
      </c>
      <c r="AC14" s="14">
        <v>2.3704129846153799</v>
      </c>
      <c r="AD14" s="15">
        <v>0.84701439051199501</v>
      </c>
      <c r="AE14" s="16">
        <v>5.9586951526993698E-2</v>
      </c>
      <c r="AF14" s="14">
        <v>2.4752260117647098</v>
      </c>
      <c r="AG14" s="15">
        <v>0.80828511709472595</v>
      </c>
      <c r="AH14" s="16">
        <v>4.9543383841989197E-2</v>
      </c>
      <c r="AI14" s="14">
        <v>2.4948639292683001</v>
      </c>
      <c r="AJ14" s="15">
        <v>0.801692841066592</v>
      </c>
      <c r="AK14" s="16">
        <v>4.8081346410421798E-2</v>
      </c>
      <c r="AL14" s="15">
        <v>2.4999570334829602</v>
      </c>
      <c r="AM14" s="15">
        <v>0.80001410885540303</v>
      </c>
      <c r="AN14" s="16">
        <v>4.7718809375142897E-2</v>
      </c>
      <c r="AO14" s="15">
        <v>2.4999995779990498</v>
      </c>
      <c r="AP14" s="15">
        <v>0.80000013856754804</v>
      </c>
      <c r="AQ14" s="15">
        <v>4.7715808582567298E-2</v>
      </c>
      <c r="AR14" s="14">
        <v>2.4999999957875798</v>
      </c>
      <c r="AS14" s="15">
        <v>0.80000000138318295</v>
      </c>
      <c r="AT14" s="16">
        <v>4.77157791169339E-2</v>
      </c>
      <c r="AU14" s="15">
        <v>2.4999999999578799</v>
      </c>
      <c r="AV14" s="15">
        <v>0.80000000001382998</v>
      </c>
      <c r="AW14" s="15">
        <v>4.77157788228127E-2</v>
      </c>
      <c r="AX14" s="14">
        <v>2.5</v>
      </c>
      <c r="AY14" s="15">
        <v>0.8</v>
      </c>
      <c r="AZ14" s="16">
        <v>4.7715778819842097E-2</v>
      </c>
    </row>
    <row r="15" spans="1:52" hidden="1" x14ac:dyDescent="0.25">
      <c r="A15" s="1">
        <v>0.51</v>
      </c>
      <c r="B15" s="14">
        <v>2.0755110000000001</v>
      </c>
      <c r="C15" s="15">
        <v>0.99999979999999999</v>
      </c>
      <c r="D15" s="16">
        <v>0.25868348754421999</v>
      </c>
      <c r="E15" s="15">
        <v>2.0755110000424501</v>
      </c>
      <c r="F15" s="15">
        <v>0.99999979997098098</v>
      </c>
      <c r="G15" s="15">
        <v>0.25868345437292201</v>
      </c>
      <c r="H15" s="14">
        <v>2.0755110042457399</v>
      </c>
      <c r="I15" s="15">
        <v>0.99999979709767395</v>
      </c>
      <c r="J15" s="16">
        <v>0.258680181707233</v>
      </c>
      <c r="K15" s="15">
        <v>2.07551142533883</v>
      </c>
      <c r="L15" s="15">
        <v>0.99999950924453296</v>
      </c>
      <c r="M15" s="15">
        <v>0.25842462513714198</v>
      </c>
      <c r="N15" s="14">
        <v>2.0755543063660502</v>
      </c>
      <c r="O15" s="15">
        <v>0.99997019774296003</v>
      </c>
      <c r="P15" s="16">
        <v>0.25361925562586701</v>
      </c>
      <c r="Q15" s="14">
        <v>2.08292565502183</v>
      </c>
      <c r="R15" s="15">
        <v>0.99497085249429995</v>
      </c>
      <c r="S15" s="16">
        <v>0.20594590845515001</v>
      </c>
      <c r="T15" s="14">
        <v>2.1004809411764702</v>
      </c>
      <c r="U15" s="15">
        <v>0.98337171265805001</v>
      </c>
      <c r="V15" s="16">
        <v>0.158642055523669</v>
      </c>
      <c r="W15" s="14">
        <v>2.2061229999999998</v>
      </c>
      <c r="X15" s="15">
        <v>0.921592751432734</v>
      </c>
      <c r="Y15" s="16">
        <v>9.0844158932709002E-2</v>
      </c>
      <c r="Z15" s="14">
        <v>2.2877554999999998</v>
      </c>
      <c r="AA15" s="15">
        <v>0.88160343390794305</v>
      </c>
      <c r="AB15" s="16">
        <v>7.1387693187179996E-2</v>
      </c>
      <c r="AC15" s="14">
        <v>2.3693879999999998</v>
      </c>
      <c r="AD15" s="15">
        <v>0.84689911745566104</v>
      </c>
      <c r="AE15" s="16">
        <v>5.9527463641420503E-2</v>
      </c>
      <c r="AF15" s="14">
        <v>2.4750300588235299</v>
      </c>
      <c r="AG15" s="15">
        <v>0.80825967729577097</v>
      </c>
      <c r="AH15" s="16">
        <v>4.9532889876812203E-2</v>
      </c>
      <c r="AI15" s="14">
        <v>2.4948233048780502</v>
      </c>
      <c r="AJ15" s="15">
        <v>0.80168746498819099</v>
      </c>
      <c r="AK15" s="16">
        <v>4.80792014937335E-2</v>
      </c>
      <c r="AL15" s="15">
        <v>2.4999566936339499</v>
      </c>
      <c r="AM15" s="15">
        <v>0.80001406367085703</v>
      </c>
      <c r="AN15" s="16">
        <v>4.7718791496624703E-2</v>
      </c>
      <c r="AO15" s="15">
        <v>2.4999995746611798</v>
      </c>
      <c r="AP15" s="15">
        <v>0.80000013812374504</v>
      </c>
      <c r="AQ15" s="15">
        <v>4.7715808406976597E-2</v>
      </c>
      <c r="AR15" s="14">
        <v>2.4999999957542598</v>
      </c>
      <c r="AS15" s="15">
        <v>0.80000000137875305</v>
      </c>
      <c r="AT15" s="16">
        <v>4.7715779115181101E-2</v>
      </c>
      <c r="AU15" s="15">
        <v>2.49999999995755</v>
      </c>
      <c r="AV15" s="15">
        <v>0.80000000001378602</v>
      </c>
      <c r="AW15" s="15">
        <v>4.7715778822795103E-2</v>
      </c>
      <c r="AX15" s="14">
        <v>2.5</v>
      </c>
      <c r="AY15" s="15">
        <v>0.8</v>
      </c>
      <c r="AZ15" s="16">
        <v>4.7715778819842097E-2</v>
      </c>
    </row>
    <row r="16" spans="1:52" hidden="1" x14ac:dyDescent="0.25">
      <c r="A16" s="1">
        <v>0.52</v>
      </c>
      <c r="B16" s="14">
        <v>2.0781101999999998</v>
      </c>
      <c r="C16" s="15">
        <v>0.99999979999999999</v>
      </c>
      <c r="D16" s="16">
        <v>0.25868269782967901</v>
      </c>
      <c r="E16" s="15">
        <v>2.07811020004219</v>
      </c>
      <c r="F16" s="15">
        <v>0.99999979997105404</v>
      </c>
      <c r="G16" s="15">
        <v>0.25868266474023499</v>
      </c>
      <c r="H16" s="14">
        <v>2.0781102042197399</v>
      </c>
      <c r="I16" s="15">
        <v>0.99999979710492903</v>
      </c>
      <c r="J16" s="16">
        <v>0.25867940022579899</v>
      </c>
      <c r="K16" s="15">
        <v>2.0781106227344299</v>
      </c>
      <c r="L16" s="15">
        <v>0.99999950997140097</v>
      </c>
      <c r="M16" s="15">
        <v>0.25842436543155101</v>
      </c>
      <c r="N16" s="14">
        <v>2.0781532411956798</v>
      </c>
      <c r="O16" s="15">
        <v>0.99997027173587405</v>
      </c>
      <c r="P16" s="16">
        <v>0.253625237321979</v>
      </c>
      <c r="Q16" s="14">
        <v>2.0854794541484698</v>
      </c>
      <c r="R16" s="15">
        <v>0.99498310920597899</v>
      </c>
      <c r="S16" s="16">
        <v>0.206002235768799</v>
      </c>
      <c r="T16" s="14">
        <v>2.1029272470588198</v>
      </c>
      <c r="U16" s="15">
        <v>0.98340983370245105</v>
      </c>
      <c r="V16" s="16">
        <v>0.15872829263689001</v>
      </c>
      <c r="W16" s="14">
        <v>2.2079224461538498</v>
      </c>
      <c r="X16" s="15">
        <v>0.92171203716863404</v>
      </c>
      <c r="Y16" s="16">
        <v>9.0915717393067197E-2</v>
      </c>
      <c r="Z16" s="14">
        <v>2.2890551000000001</v>
      </c>
      <c r="AA16" s="15">
        <v>0.88172437945433901</v>
      </c>
      <c r="AB16" s="16">
        <v>7.1435125371413596E-2</v>
      </c>
      <c r="AC16" s="14">
        <v>2.37018775384615</v>
      </c>
      <c r="AD16" s="15">
        <v>0.84698904103495798</v>
      </c>
      <c r="AE16" s="16">
        <v>5.95538941175877E-2</v>
      </c>
      <c r="AF16" s="14">
        <v>2.47518295294118</v>
      </c>
      <c r="AG16" s="15">
        <v>0.80827952078675303</v>
      </c>
      <c r="AH16" s="16">
        <v>4.9537332116883097E-2</v>
      </c>
      <c r="AI16" s="14">
        <v>2.4948550024390301</v>
      </c>
      <c r="AJ16" s="15">
        <v>0.80169165834928002</v>
      </c>
      <c r="AK16" s="16">
        <v>4.80801009166682E-2</v>
      </c>
      <c r="AL16" s="15">
        <v>2.49995695880432</v>
      </c>
      <c r="AM16" s="15">
        <v>0.80001409891480801</v>
      </c>
      <c r="AN16" s="16">
        <v>4.7718798975083E-2</v>
      </c>
      <c r="AO16" s="15">
        <v>2.4999995772655801</v>
      </c>
      <c r="AP16" s="15">
        <v>0.80000013846991103</v>
      </c>
      <c r="AQ16" s="15">
        <v>4.7715808480423401E-2</v>
      </c>
      <c r="AR16" s="14">
        <v>2.4999999957802599</v>
      </c>
      <c r="AS16" s="15">
        <v>0.80000000138220895</v>
      </c>
      <c r="AT16" s="16">
        <v>4.7715779115914403E-2</v>
      </c>
      <c r="AU16" s="15">
        <v>2.4999999999578102</v>
      </c>
      <c r="AV16" s="15">
        <v>0.80000000001381999</v>
      </c>
      <c r="AW16" s="15">
        <v>4.77157788228025E-2</v>
      </c>
      <c r="AX16" s="14">
        <v>2.5</v>
      </c>
      <c r="AY16" s="15">
        <v>0.8</v>
      </c>
      <c r="AZ16" s="16">
        <v>4.7715778819842097E-2</v>
      </c>
    </row>
    <row r="17" spans="1:52" hidden="1" x14ac:dyDescent="0.25">
      <c r="A17" s="1">
        <v>0.53</v>
      </c>
      <c r="B17" s="14">
        <v>2.0835105999999999</v>
      </c>
      <c r="C17" s="15">
        <v>0.99999959999999999</v>
      </c>
      <c r="D17" s="16">
        <v>0.258677858077701</v>
      </c>
      <c r="E17" s="15">
        <v>2.0835106000416501</v>
      </c>
      <c r="F17" s="15">
        <v>0.99999959997120402</v>
      </c>
      <c r="G17" s="15">
        <v>0.25867783482216899</v>
      </c>
      <c r="H17" s="14">
        <v>2.0835106041657299</v>
      </c>
      <c r="I17" s="15">
        <v>0.99999959711992004</v>
      </c>
      <c r="J17" s="16">
        <v>0.25867553624121897</v>
      </c>
      <c r="K17" s="15">
        <v>2.0835110173232101</v>
      </c>
      <c r="L17" s="15">
        <v>0.99999931147323096</v>
      </c>
      <c r="M17" s="15">
        <v>0.25847637614074598</v>
      </c>
      <c r="N17" s="14">
        <v>2.0835530902468902</v>
      </c>
      <c r="O17" s="15">
        <v>0.99997022461725305</v>
      </c>
      <c r="P17" s="16">
        <v>0.25380538345114401</v>
      </c>
      <c r="Q17" s="14">
        <v>2.0907855240174702</v>
      </c>
      <c r="R17" s="15">
        <v>0.99500823853945597</v>
      </c>
      <c r="S17" s="16">
        <v>0.20630102475840101</v>
      </c>
      <c r="T17" s="14">
        <v>2.1080099764705902</v>
      </c>
      <c r="U17" s="15">
        <v>0.98348844946889302</v>
      </c>
      <c r="V17" s="16">
        <v>0.159079960187714</v>
      </c>
      <c r="W17" s="14">
        <v>2.2116611846153802</v>
      </c>
      <c r="X17" s="15">
        <v>0.921959073896087</v>
      </c>
      <c r="Y17" s="16">
        <v>9.1187022250582894E-2</v>
      </c>
      <c r="Z17" s="14">
        <v>2.2917553000000002</v>
      </c>
      <c r="AA17" s="15">
        <v>0.881975281049587</v>
      </c>
      <c r="AB17" s="16">
        <v>7.1620305287672506E-2</v>
      </c>
      <c r="AC17" s="14">
        <v>2.3718494153846099</v>
      </c>
      <c r="AD17" s="15">
        <v>0.84717585095300996</v>
      </c>
      <c r="AE17" s="16">
        <v>5.9661154935773002E-2</v>
      </c>
      <c r="AF17" s="14">
        <v>2.4755006235294101</v>
      </c>
      <c r="AG17" s="15">
        <v>0.80832080784184301</v>
      </c>
      <c r="AH17" s="16">
        <v>4.95563854414647E-2</v>
      </c>
      <c r="AI17" s="14">
        <v>2.4949208609756099</v>
      </c>
      <c r="AJ17" s="15">
        <v>0.80170038547435196</v>
      </c>
      <c r="AK17" s="16">
        <v>4.80840003968597E-2</v>
      </c>
      <c r="AL17" s="15">
        <v>2.4999575097531102</v>
      </c>
      <c r="AM17" s="15">
        <v>0.80001417226855398</v>
      </c>
      <c r="AN17" s="16">
        <v>4.77188314893668E-2</v>
      </c>
      <c r="AO17" s="15">
        <v>2.4999995826767898</v>
      </c>
      <c r="AP17" s="15">
        <v>0.80000013919039203</v>
      </c>
      <c r="AQ17" s="15">
        <v>4.7715808799757703E-2</v>
      </c>
      <c r="AR17" s="14">
        <v>2.49999999583427</v>
      </c>
      <c r="AS17" s="15">
        <v>0.80000000138939997</v>
      </c>
      <c r="AT17" s="16">
        <v>4.7715779119101902E-2</v>
      </c>
      <c r="AU17" s="15">
        <v>2.4999999999583502</v>
      </c>
      <c r="AV17" s="15">
        <v>0.80000000001389204</v>
      </c>
      <c r="AW17" s="15">
        <v>4.7715778822834398E-2</v>
      </c>
      <c r="AX17" s="14">
        <v>2.5</v>
      </c>
      <c r="AY17" s="15">
        <v>0.8</v>
      </c>
      <c r="AZ17" s="16">
        <v>4.7715778819842097E-2</v>
      </c>
    </row>
    <row r="18" spans="1:52" hidden="1" x14ac:dyDescent="0.25">
      <c r="A18" s="1">
        <v>0.54</v>
      </c>
      <c r="B18" s="14">
        <v>2.0800046999999999</v>
      </c>
      <c r="C18" s="15">
        <v>0.99999950000000004</v>
      </c>
      <c r="D18" s="16">
        <v>0.25850702000908998</v>
      </c>
      <c r="E18" s="15">
        <v>2.0800047000420001</v>
      </c>
      <c r="F18" s="15">
        <v>0.99999949997110704</v>
      </c>
      <c r="G18" s="15">
        <v>0.25850699914546399</v>
      </c>
      <c r="H18" s="14">
        <v>2.0800047042007899</v>
      </c>
      <c r="I18" s="15">
        <v>0.99999949711020397</v>
      </c>
      <c r="J18" s="16">
        <v>0.25850493628996901</v>
      </c>
      <c r="K18" s="15">
        <v>2.0800051208361299</v>
      </c>
      <c r="L18" s="15">
        <v>0.99999921049991902</v>
      </c>
      <c r="M18" s="15">
        <v>0.258321820159366</v>
      </c>
      <c r="N18" s="14">
        <v>2.0800475479187899</v>
      </c>
      <c r="O18" s="15">
        <v>0.999970025537255</v>
      </c>
      <c r="P18" s="16">
        <v>0.25369262073281701</v>
      </c>
      <c r="Q18" s="14">
        <v>2.08734086244541</v>
      </c>
      <c r="R18" s="15">
        <v>0.99499172239718103</v>
      </c>
      <c r="S18" s="16">
        <v>0.20613042807756601</v>
      </c>
      <c r="T18" s="14">
        <v>2.10471030588235</v>
      </c>
      <c r="U18" s="15">
        <v>0.98343726408598597</v>
      </c>
      <c r="V18" s="16">
        <v>0.158874682341898</v>
      </c>
      <c r="W18" s="14">
        <v>2.2092340230769199</v>
      </c>
      <c r="X18" s="15">
        <v>0.92179866451133796</v>
      </c>
      <c r="Y18" s="16">
        <v>9.1027382414423805E-2</v>
      </c>
      <c r="Z18" s="14">
        <v>2.29000235</v>
      </c>
      <c r="AA18" s="15">
        <v>0.88181235085641096</v>
      </c>
      <c r="AB18" s="16">
        <v>7.1511713059184898E-2</v>
      </c>
      <c r="AC18" s="14">
        <v>2.3707706769230699</v>
      </c>
      <c r="AD18" s="15">
        <v>0.84705451806163901</v>
      </c>
      <c r="AE18" s="16">
        <v>5.9598532806068201E-2</v>
      </c>
      <c r="AF18" s="14">
        <v>2.47529439411765</v>
      </c>
      <c r="AG18" s="15">
        <v>0.808293984888106</v>
      </c>
      <c r="AH18" s="16">
        <v>4.9545329090104999E-2</v>
      </c>
      <c r="AI18" s="14">
        <v>2.49487810609756</v>
      </c>
      <c r="AJ18" s="15">
        <v>0.80169471545112303</v>
      </c>
      <c r="AK18" s="16">
        <v>4.8081740195453998E-2</v>
      </c>
      <c r="AL18" s="15">
        <v>2.4999571520812101</v>
      </c>
      <c r="AM18" s="15">
        <v>0.80001412460995003</v>
      </c>
      <c r="AN18" s="16">
        <v>4.7718812649199097E-2</v>
      </c>
      <c r="AO18" s="15">
        <v>2.4999995791638701</v>
      </c>
      <c r="AP18" s="15">
        <v>0.80000013872228903</v>
      </c>
      <c r="AQ18" s="15">
        <v>4.7715808614722299E-2</v>
      </c>
      <c r="AR18" s="14">
        <v>2.4999999957992101</v>
      </c>
      <c r="AS18" s="15">
        <v>0.80000000138472804</v>
      </c>
      <c r="AT18" s="16">
        <v>4.77157791172549E-2</v>
      </c>
      <c r="AU18" s="15">
        <v>2.4999999999579998</v>
      </c>
      <c r="AV18" s="15">
        <v>0.80000000001384497</v>
      </c>
      <c r="AW18" s="15">
        <v>4.7715778822815899E-2</v>
      </c>
      <c r="AX18" s="14">
        <v>2.5</v>
      </c>
      <c r="AY18" s="15">
        <v>0.8</v>
      </c>
      <c r="AZ18" s="16">
        <v>4.7715778819842097E-2</v>
      </c>
    </row>
    <row r="19" spans="1:52" hidden="1" x14ac:dyDescent="0.25">
      <c r="A19" s="1">
        <v>0.55000000000000004</v>
      </c>
      <c r="B19" s="14">
        <v>2.0854764000000001</v>
      </c>
      <c r="C19" s="15">
        <v>0.99999939999999998</v>
      </c>
      <c r="D19" s="16">
        <v>0.25841709650287698</v>
      </c>
      <c r="E19" s="15">
        <v>2.0854764000414501</v>
      </c>
      <c r="F19" s="15">
        <v>0.99999939997125797</v>
      </c>
      <c r="G19" s="15">
        <v>0.25841707756306997</v>
      </c>
      <c r="H19" s="14">
        <v>2.0854764041460601</v>
      </c>
      <c r="I19" s="15">
        <v>0.99999939712535002</v>
      </c>
      <c r="J19" s="16">
        <v>0.25841520444594701</v>
      </c>
      <c r="K19" s="15">
        <v>2.0854768153534802</v>
      </c>
      <c r="L19" s="15">
        <v>0.99999911201720104</v>
      </c>
      <c r="M19" s="15">
        <v>0.25824593014420799</v>
      </c>
      <c r="N19" s="14">
        <v>2.0855186896959799</v>
      </c>
      <c r="O19" s="15">
        <v>0.99997007999167298</v>
      </c>
      <c r="P19" s="16">
        <v>0.253676577833304</v>
      </c>
      <c r="Q19" s="14">
        <v>2.0927169868995601</v>
      </c>
      <c r="R19" s="15">
        <v>0.99501721464618198</v>
      </c>
      <c r="S19" s="16">
        <v>0.20622869992263701</v>
      </c>
      <c r="T19" s="14">
        <v>2.1098601411764699</v>
      </c>
      <c r="U19" s="15">
        <v>0.98351681448598705</v>
      </c>
      <c r="V19" s="16">
        <v>0.15903734368983199</v>
      </c>
      <c r="W19" s="14">
        <v>2.2130221230769198</v>
      </c>
      <c r="X19" s="15">
        <v>0.922048691406961</v>
      </c>
      <c r="Y19" s="16">
        <v>9.1165210873598398E-2</v>
      </c>
      <c r="Z19" s="14">
        <v>2.2927382000000001</v>
      </c>
      <c r="AA19" s="15">
        <v>0.88206645632242597</v>
      </c>
      <c r="AB19" s="16">
        <v>7.1602716265911207E-2</v>
      </c>
      <c r="AC19" s="14">
        <v>2.3724542769230701</v>
      </c>
      <c r="AD19" s="15">
        <v>0.84724382839610302</v>
      </c>
      <c r="AE19" s="16">
        <v>5.9648908640375503E-2</v>
      </c>
      <c r="AF19" s="14">
        <v>2.4756162588235302</v>
      </c>
      <c r="AG19" s="15">
        <v>0.80833585360478699</v>
      </c>
      <c r="AH19" s="16">
        <v>4.9553705916591001E-2</v>
      </c>
      <c r="AI19" s="14">
        <v>2.4949448341463398</v>
      </c>
      <c r="AJ19" s="15">
        <v>0.80170356658086495</v>
      </c>
      <c r="AK19" s="16">
        <v>4.8083432501043903E-2</v>
      </c>
      <c r="AL19" s="15">
        <v>2.4999577103040198</v>
      </c>
      <c r="AM19" s="15">
        <v>0.80001419900824799</v>
      </c>
      <c r="AN19" s="16">
        <v>4.77188267120289E-2</v>
      </c>
      <c r="AO19" s="15">
        <v>2.4999995846465302</v>
      </c>
      <c r="AP19" s="15">
        <v>0.80000013945302895</v>
      </c>
      <c r="AQ19" s="15">
        <v>4.77158087528343E-2</v>
      </c>
      <c r="AR19" s="14">
        <v>2.4999999958539401</v>
      </c>
      <c r="AS19" s="15">
        <v>0.80000000139202199</v>
      </c>
      <c r="AT19" s="16">
        <v>4.7715779118633499E-2</v>
      </c>
      <c r="AU19" s="15">
        <v>2.4999999999585398</v>
      </c>
      <c r="AV19" s="15">
        <v>0.80000000001391902</v>
      </c>
      <c r="AW19" s="15">
        <v>4.7715778822829701E-2</v>
      </c>
      <c r="AX19" s="14">
        <v>2.5</v>
      </c>
      <c r="AY19" s="15">
        <v>0.8</v>
      </c>
      <c r="AZ19" s="16">
        <v>4.7715778819842097E-2</v>
      </c>
    </row>
    <row r="20" spans="1:52" hidden="1" x14ac:dyDescent="0.25">
      <c r="A20" s="1">
        <v>0.56000000000000005</v>
      </c>
      <c r="B20" s="14">
        <v>2.0944213999999999</v>
      </c>
      <c r="C20" s="15">
        <v>0.99999930000000004</v>
      </c>
      <c r="D20" s="16">
        <v>0.25833873309692401</v>
      </c>
      <c r="E20" s="15">
        <v>2.0944214000405599</v>
      </c>
      <c r="F20" s="15">
        <v>0.99999929997150405</v>
      </c>
      <c r="G20" s="15">
        <v>0.25833871571739098</v>
      </c>
      <c r="H20" s="14">
        <v>2.0944214040565998</v>
      </c>
      <c r="I20" s="15">
        <v>0.99999929714985303</v>
      </c>
      <c r="J20" s="16">
        <v>0.25833699652395498</v>
      </c>
      <c r="K20" s="15">
        <v>2.09442180639057</v>
      </c>
      <c r="L20" s="15">
        <v>0.99999901447196005</v>
      </c>
      <c r="M20" s="15">
        <v>0.25817950198058298</v>
      </c>
      <c r="N20" s="14">
        <v>2.09446277712712</v>
      </c>
      <c r="O20" s="15">
        <v>0.99997022987892104</v>
      </c>
      <c r="P20" s="16">
        <v>0.253675264183847</v>
      </c>
      <c r="Q20" s="14">
        <v>2.1015057423580799</v>
      </c>
      <c r="R20" s="15">
        <v>0.99505853369668196</v>
      </c>
      <c r="S20" s="16">
        <v>0.20640767302844601</v>
      </c>
      <c r="T20" s="14">
        <v>2.1182789647058802</v>
      </c>
      <c r="U20" s="15">
        <v>0.98364572439989695</v>
      </c>
      <c r="V20" s="16">
        <v>0.15932005955652101</v>
      </c>
      <c r="W20" s="14">
        <v>2.2192148153846101</v>
      </c>
      <c r="X20" s="15">
        <v>0.92245543635421201</v>
      </c>
      <c r="Y20" s="16">
        <v>9.1403039420656806E-2</v>
      </c>
      <c r="Z20" s="14">
        <v>2.2972106999999999</v>
      </c>
      <c r="AA20" s="15">
        <v>0.88248096637927098</v>
      </c>
      <c r="AB20" s="16">
        <v>7.17605670425112E-2</v>
      </c>
      <c r="AC20" s="14">
        <v>2.37520658461538</v>
      </c>
      <c r="AD20" s="15">
        <v>0.84755338102913103</v>
      </c>
      <c r="AE20" s="16">
        <v>5.9736836618829899E-2</v>
      </c>
      <c r="AF20" s="14">
        <v>2.4761424352941201</v>
      </c>
      <c r="AG20" s="15">
        <v>0.80840449943885395</v>
      </c>
      <c r="AH20" s="16">
        <v>4.9568456555203699E-2</v>
      </c>
      <c r="AI20" s="14">
        <v>2.4950539195122001</v>
      </c>
      <c r="AJ20" s="15">
        <v>0.80171808508793696</v>
      </c>
      <c r="AK20" s="16">
        <v>4.8086417606832202E-2</v>
      </c>
      <c r="AL20" s="15">
        <v>2.4999586228728798</v>
      </c>
      <c r="AM20" s="15">
        <v>0.80001432105799497</v>
      </c>
      <c r="AN20" s="16">
        <v>4.7718851529056097E-2</v>
      </c>
      <c r="AO20" s="15">
        <v>2.4999995936094299</v>
      </c>
      <c r="AP20" s="15">
        <v>0.80000014065180403</v>
      </c>
      <c r="AQ20" s="15">
        <v>4.77158089965651E-2</v>
      </c>
      <c r="AR20" s="14">
        <v>2.4999999959434001</v>
      </c>
      <c r="AS20" s="15">
        <v>0.80000000140398797</v>
      </c>
      <c r="AT20" s="16">
        <v>4.7715779121066497E-2</v>
      </c>
      <c r="AU20" s="15">
        <v>2.49999999995944</v>
      </c>
      <c r="AV20" s="15">
        <v>0.80000000001403804</v>
      </c>
      <c r="AW20" s="15">
        <v>4.7715778822854001E-2</v>
      </c>
      <c r="AX20" s="14">
        <v>2.5</v>
      </c>
      <c r="AY20" s="15">
        <v>0.8</v>
      </c>
      <c r="AZ20" s="16">
        <v>4.7715778819842097E-2</v>
      </c>
    </row>
    <row r="21" spans="1:52" hidden="1" x14ac:dyDescent="0.25">
      <c r="A21" s="1">
        <v>0.56999999999999995</v>
      </c>
      <c r="B21" s="14">
        <v>2.0766106</v>
      </c>
      <c r="C21" s="15">
        <v>0.99999919999999998</v>
      </c>
      <c r="D21" s="16">
        <v>0.25826350519751401</v>
      </c>
      <c r="E21" s="15">
        <v>2.0766106000423399</v>
      </c>
      <c r="F21" s="15">
        <v>0.99999919997101305</v>
      </c>
      <c r="G21" s="15">
        <v>0.25826348866481103</v>
      </c>
      <c r="H21" s="14">
        <v>2.0766106042347401</v>
      </c>
      <c r="I21" s="15">
        <v>0.99999919710075402</v>
      </c>
      <c r="J21" s="16">
        <v>0.25826185306704702</v>
      </c>
      <c r="K21" s="15">
        <v>2.0766110242370299</v>
      </c>
      <c r="L21" s="15">
        <v>0.999998909553241</v>
      </c>
      <c r="M21" s="15">
        <v>0.25811070041781198</v>
      </c>
      <c r="N21" s="14">
        <v>2.07665379418486</v>
      </c>
      <c r="O21" s="15">
        <v>0.99996962916851795</v>
      </c>
      <c r="P21" s="16">
        <v>0.253604299559191</v>
      </c>
      <c r="Q21" s="14">
        <v>2.0840060480349298</v>
      </c>
      <c r="R21" s="15">
        <v>0.99497545823601996</v>
      </c>
      <c r="S21" s="16">
        <v>0.20600245218574201</v>
      </c>
      <c r="T21" s="14">
        <v>2.1015158588235301</v>
      </c>
      <c r="U21" s="15">
        <v>0.98338730526060403</v>
      </c>
      <c r="V21" s="16">
        <v>0.15871187237282799</v>
      </c>
      <c r="W21" s="14">
        <v>2.2068842615384598</v>
      </c>
      <c r="X21" s="15">
        <v>0.92164287683068302</v>
      </c>
      <c r="Y21" s="16">
        <v>9.0898667176026807E-2</v>
      </c>
      <c r="Z21" s="14">
        <v>2.2883053000000002</v>
      </c>
      <c r="AA21" s="15">
        <v>0.88165436704793199</v>
      </c>
      <c r="AB21" s="16">
        <v>7.1424898006110002E-2</v>
      </c>
      <c r="AC21" s="14">
        <v>2.3697263384615401</v>
      </c>
      <c r="AD21" s="15">
        <v>0.84693701826617296</v>
      </c>
      <c r="AE21" s="16">
        <v>5.9548999802161301E-2</v>
      </c>
      <c r="AF21" s="14">
        <v>2.4750947411764699</v>
      </c>
      <c r="AG21" s="15">
        <v>0.80826804481523196</v>
      </c>
      <c r="AH21" s="16">
        <v>4.95367113683702E-2</v>
      </c>
      <c r="AI21" s="14">
        <v>2.4948367146341499</v>
      </c>
      <c r="AJ21" s="15">
        <v>0.80168923331665598</v>
      </c>
      <c r="AK21" s="16">
        <v>4.8079983439205498E-2</v>
      </c>
      <c r="AL21" s="15">
        <v>2.49995680581514</v>
      </c>
      <c r="AM21" s="15">
        <v>0.80001407853330797</v>
      </c>
      <c r="AN21" s="16">
        <v>4.7718798016207702E-2</v>
      </c>
      <c r="AO21" s="15">
        <v>2.4999995757629798</v>
      </c>
      <c r="AP21" s="15">
        <v>0.80000013826972405</v>
      </c>
      <c r="AQ21" s="15">
        <v>4.7715808471007801E-2</v>
      </c>
      <c r="AR21" s="14">
        <v>2.4999999957652599</v>
      </c>
      <c r="AS21" s="15">
        <v>0.80000000138020999</v>
      </c>
      <c r="AT21" s="16">
        <v>4.7715779115820298E-2</v>
      </c>
      <c r="AU21" s="15">
        <v>2.4999999999576601</v>
      </c>
      <c r="AV21" s="15">
        <v>0.80000000001380001</v>
      </c>
      <c r="AW21" s="15">
        <v>4.7715778822801598E-2</v>
      </c>
      <c r="AX21" s="14">
        <v>2.5</v>
      </c>
      <c r="AY21" s="15">
        <v>0.8</v>
      </c>
      <c r="AZ21" s="16">
        <v>4.7715778819842097E-2</v>
      </c>
    </row>
    <row r="22" spans="1:52" hidden="1" x14ac:dyDescent="0.25">
      <c r="A22" s="1">
        <v>0.57999999999999996</v>
      </c>
      <c r="B22" s="14">
        <v>2.0490065</v>
      </c>
      <c r="C22" s="15">
        <v>0.99999890000000002</v>
      </c>
      <c r="D22" s="16">
        <v>0.25830761957161003</v>
      </c>
      <c r="E22" s="15">
        <v>2.0490065000450999</v>
      </c>
      <c r="F22" s="15">
        <v>0.99999889997022695</v>
      </c>
      <c r="G22" s="15">
        <v>0.25830760510057499</v>
      </c>
      <c r="H22" s="14">
        <v>2.0490065045108299</v>
      </c>
      <c r="I22" s="15">
        <v>0.99999889702211697</v>
      </c>
      <c r="J22" s="16">
        <v>0.25830617313973497</v>
      </c>
      <c r="K22" s="15">
        <v>2.04900695189639</v>
      </c>
      <c r="L22" s="15">
        <v>0.99999860167522103</v>
      </c>
      <c r="M22" s="15">
        <v>0.25817134895539201</v>
      </c>
      <c r="N22" s="14">
        <v>2.0490525103550299</v>
      </c>
      <c r="O22" s="15">
        <v>0.99996852721583795</v>
      </c>
      <c r="P22" s="16">
        <v>0.25370695263611798</v>
      </c>
      <c r="Q22" s="14">
        <v>2.05688411572052</v>
      </c>
      <c r="R22" s="15">
        <v>0.99484240848231298</v>
      </c>
      <c r="S22" s="16">
        <v>0.20558567843327399</v>
      </c>
      <c r="T22" s="14">
        <v>2.0755355294117601</v>
      </c>
      <c r="U22" s="15">
        <v>0.98297478271664496</v>
      </c>
      <c r="V22" s="16">
        <v>0.15796678646936599</v>
      </c>
      <c r="W22" s="14">
        <v>2.18777373076923</v>
      </c>
      <c r="X22" s="15">
        <v>0.92036355858361996</v>
      </c>
      <c r="Y22" s="16">
        <v>9.0263058632030393E-2</v>
      </c>
      <c r="Z22" s="14">
        <v>2.27450325</v>
      </c>
      <c r="AA22" s="15">
        <v>0.88036433215665599</v>
      </c>
      <c r="AB22" s="16">
        <v>7.1009939521680707E-2</v>
      </c>
      <c r="AC22" s="14">
        <v>2.36123276923077</v>
      </c>
      <c r="AD22" s="15">
        <v>0.84598237974695101</v>
      </c>
      <c r="AE22" s="16">
        <v>5.9322150735991799E-2</v>
      </c>
      <c r="AF22" s="14">
        <v>2.4734709705882398</v>
      </c>
      <c r="AG22" s="15">
        <v>0.808058479654444</v>
      </c>
      <c r="AH22" s="16">
        <v>4.9499623854080799E-2</v>
      </c>
      <c r="AI22" s="14">
        <v>2.4945000792682999</v>
      </c>
      <c r="AJ22" s="15">
        <v>0.801644986767859</v>
      </c>
      <c r="AK22" s="16">
        <v>4.8072515374327801E-2</v>
      </c>
      <c r="AL22" s="15">
        <v>2.4999539896449701</v>
      </c>
      <c r="AM22" s="15">
        <v>0.80001370673788297</v>
      </c>
      <c r="AN22" s="16">
        <v>4.7718736010473897E-2</v>
      </c>
      <c r="AO22" s="15">
        <v>2.4999995481036099</v>
      </c>
      <c r="AP22" s="15">
        <v>0.80000013461795605</v>
      </c>
      <c r="AQ22" s="15">
        <v>4.7715807862049001E-2</v>
      </c>
      <c r="AR22" s="14">
        <v>2.4999999954891599</v>
      </c>
      <c r="AS22" s="15">
        <v>0.80000000134375804</v>
      </c>
      <c r="AT22" s="16">
        <v>4.7715779109741702E-2</v>
      </c>
      <c r="AU22" s="15">
        <v>2.4999999999549001</v>
      </c>
      <c r="AV22" s="15">
        <v>0.80000000001343596</v>
      </c>
      <c r="AW22" s="15">
        <v>4.7715778822740799E-2</v>
      </c>
      <c r="AX22" s="14">
        <v>2.5</v>
      </c>
      <c r="AY22" s="15">
        <v>0.8</v>
      </c>
      <c r="AZ22" s="16">
        <v>4.7715778819842097E-2</v>
      </c>
    </row>
    <row r="23" spans="1:52" hidden="1" x14ac:dyDescent="0.25">
      <c r="A23" s="1">
        <v>0.59</v>
      </c>
      <c r="B23" s="14">
        <v>2.0770197000000001</v>
      </c>
      <c r="C23" s="15">
        <v>0.99999899999999997</v>
      </c>
      <c r="D23" s="16">
        <v>0.25823466500492298</v>
      </c>
      <c r="E23" s="15">
        <v>2.0770197000423001</v>
      </c>
      <c r="F23" s="15">
        <v>0.99999899997102504</v>
      </c>
      <c r="G23" s="15">
        <v>0.25823465023048098</v>
      </c>
      <c r="H23" s="14">
        <v>2.0770197042306502</v>
      </c>
      <c r="I23" s="15">
        <v>0.99999899710189999</v>
      </c>
      <c r="J23" s="16">
        <v>0.25823318834862702</v>
      </c>
      <c r="K23" s="15">
        <v>2.07702012382711</v>
      </c>
      <c r="L23" s="15">
        <v>0.99999870966793503</v>
      </c>
      <c r="M23" s="15">
        <v>0.25809609148020002</v>
      </c>
      <c r="N23" s="14">
        <v>2.07706285244848</v>
      </c>
      <c r="O23" s="15">
        <v>0.99996944084404205</v>
      </c>
      <c r="P23" s="16">
        <v>0.25366610903786302</v>
      </c>
      <c r="Q23" s="14">
        <v>2.0844080021834102</v>
      </c>
      <c r="R23" s="15">
        <v>0.99497719237846804</v>
      </c>
      <c r="S23" s="16">
        <v>0.20608785044289701</v>
      </c>
      <c r="T23" s="14">
        <v>2.1019008941176498</v>
      </c>
      <c r="U23" s="15">
        <v>0.98339312185587702</v>
      </c>
      <c r="V23" s="16">
        <v>0.15879855587410799</v>
      </c>
      <c r="W23" s="14">
        <v>2.2071674846153799</v>
      </c>
      <c r="X23" s="15">
        <v>0.92166152998003903</v>
      </c>
      <c r="Y23" s="16">
        <v>9.0961850287173004E-2</v>
      </c>
      <c r="Z23" s="14">
        <v>2.2885098500000001</v>
      </c>
      <c r="AA23" s="15">
        <v>0.88167332146560595</v>
      </c>
      <c r="AB23" s="16">
        <v>7.1468974108984798E-2</v>
      </c>
      <c r="AC23" s="14">
        <v>2.36985221538461</v>
      </c>
      <c r="AD23" s="15">
        <v>0.84695112475985501</v>
      </c>
      <c r="AE23" s="16">
        <v>5.9575247208911802E-2</v>
      </c>
      <c r="AF23" s="14">
        <v>2.4751188058823499</v>
      </c>
      <c r="AG23" s="15">
        <v>0.80827115979845099</v>
      </c>
      <c r="AH23" s="16">
        <v>4.95415486989607E-2</v>
      </c>
      <c r="AI23" s="14">
        <v>2.49484170365854</v>
      </c>
      <c r="AJ23" s="15">
        <v>0.80168989163849702</v>
      </c>
      <c r="AK23" s="16">
        <v>4.8080980197936198E-2</v>
      </c>
      <c r="AL23" s="15">
        <v>2.4999568475515201</v>
      </c>
      <c r="AM23" s="15">
        <v>0.80001408406642704</v>
      </c>
      <c r="AN23" s="16">
        <v>4.7718806341861202E-2</v>
      </c>
      <c r="AO23" s="15">
        <v>2.4999995761728999</v>
      </c>
      <c r="AP23" s="15">
        <v>0.80000013832407002</v>
      </c>
      <c r="AQ23" s="15">
        <v>4.77158085527781E-2</v>
      </c>
      <c r="AR23" s="14">
        <v>2.4999999957693499</v>
      </c>
      <c r="AS23" s="15">
        <v>0.800000001380752</v>
      </c>
      <c r="AT23" s="16">
        <v>4.7715779116636499E-2</v>
      </c>
      <c r="AU23" s="15">
        <v>2.4999999999577001</v>
      </c>
      <c r="AV23" s="15">
        <v>0.800000000013806</v>
      </c>
      <c r="AW23" s="15">
        <v>4.7715778822809703E-2</v>
      </c>
      <c r="AX23" s="14">
        <v>2.5</v>
      </c>
      <c r="AY23" s="15">
        <v>0.8</v>
      </c>
      <c r="AZ23" s="16">
        <v>4.7715778819842097E-2</v>
      </c>
    </row>
    <row r="24" spans="1:52" hidden="1" x14ac:dyDescent="0.25">
      <c r="A24" s="1">
        <v>0.6</v>
      </c>
      <c r="B24" s="14">
        <v>2.1451096999999999</v>
      </c>
      <c r="C24" s="15">
        <v>0.99999859999999996</v>
      </c>
      <c r="D24" s="16">
        <v>0.257876911986618</v>
      </c>
      <c r="E24" s="15">
        <v>2.1451097000354902</v>
      </c>
      <c r="F24" s="15">
        <v>0.99999859997283502</v>
      </c>
      <c r="G24" s="15">
        <v>0.25787690029051802</v>
      </c>
      <c r="H24" s="14">
        <v>2.1451097035496098</v>
      </c>
      <c r="I24" s="15">
        <v>0.99999859728296703</v>
      </c>
      <c r="J24" s="16">
        <v>0.25787574269458902</v>
      </c>
      <c r="K24" s="15">
        <v>2.14511005560079</v>
      </c>
      <c r="L24" s="15">
        <v>0.99999832780734998</v>
      </c>
      <c r="M24" s="15">
        <v>0.25776494623431601</v>
      </c>
      <c r="N24" s="14">
        <v>2.14514590590696</v>
      </c>
      <c r="O24" s="15">
        <v>0.99997088739264395</v>
      </c>
      <c r="P24" s="16">
        <v>0.25362736445292</v>
      </c>
      <c r="Q24" s="14">
        <v>2.1513086572052398</v>
      </c>
      <c r="R24" s="15">
        <v>0.99528314888963598</v>
      </c>
      <c r="S24" s="16">
        <v>0.20737160975454</v>
      </c>
      <c r="T24" s="14">
        <v>2.1659856</v>
      </c>
      <c r="U24" s="15">
        <v>0.984349047636777</v>
      </c>
      <c r="V24" s="16">
        <v>0.16086912540444601</v>
      </c>
      <c r="W24" s="14">
        <v>2.2543067153846201</v>
      </c>
      <c r="X24" s="15">
        <v>0.92471318416827597</v>
      </c>
      <c r="Y24" s="16">
        <v>9.2728790839895603E-2</v>
      </c>
      <c r="Z24" s="14">
        <v>2.3225548499999999</v>
      </c>
      <c r="AA24" s="15">
        <v>0.88480791171217499</v>
      </c>
      <c r="AB24" s="16">
        <v>7.2645668402480407E-2</v>
      </c>
      <c r="AC24" s="14">
        <v>2.3908029846153802</v>
      </c>
      <c r="AD24" s="15">
        <v>0.84930844934825001</v>
      </c>
      <c r="AE24" s="16">
        <v>6.0231647429010798E-2</v>
      </c>
      <c r="AF24" s="14">
        <v>2.4791240999999999</v>
      </c>
      <c r="AG24" s="15">
        <v>0.80879808340611103</v>
      </c>
      <c r="AH24" s="16">
        <v>4.9651661012563901E-2</v>
      </c>
      <c r="AI24" s="14">
        <v>2.4956720695121999</v>
      </c>
      <c r="AJ24" s="15">
        <v>0.80180148769416204</v>
      </c>
      <c r="AK24" s="16">
        <v>4.8103259104487497E-2</v>
      </c>
      <c r="AL24" s="15">
        <v>2.4999637940930399</v>
      </c>
      <c r="AM24" s="15">
        <v>0.80001502252515999</v>
      </c>
      <c r="AN24" s="16">
        <v>4.77189915482851E-2</v>
      </c>
      <c r="AO24" s="15">
        <v>2.4999996443992099</v>
      </c>
      <c r="AP24" s="15">
        <v>0.80000014754165605</v>
      </c>
      <c r="AQ24" s="15">
        <v>4.7715810371710098E-2</v>
      </c>
      <c r="AR24" s="14">
        <v>2.4999999964503901</v>
      </c>
      <c r="AS24" s="15">
        <v>0.80000000147276296</v>
      </c>
      <c r="AT24" s="16">
        <v>4.7715779134793197E-2</v>
      </c>
      <c r="AU24" s="15">
        <v>2.4999999999645102</v>
      </c>
      <c r="AV24" s="15">
        <v>0.80000000001472604</v>
      </c>
      <c r="AW24" s="15">
        <v>4.77157788229913E-2</v>
      </c>
      <c r="AX24" s="14">
        <v>2.5</v>
      </c>
      <c r="AY24" s="15">
        <v>0.8</v>
      </c>
      <c r="AZ24" s="16">
        <v>4.7715778819842097E-2</v>
      </c>
    </row>
    <row r="25" spans="1:52" hidden="1" x14ac:dyDescent="0.25">
      <c r="A25" s="1">
        <v>0.61</v>
      </c>
      <c r="B25" s="14">
        <v>2.1453316</v>
      </c>
      <c r="C25" s="15">
        <v>0.99999859999999996</v>
      </c>
      <c r="D25" s="16">
        <v>0.25782720358851602</v>
      </c>
      <c r="E25" s="15">
        <v>2.1453316000354699</v>
      </c>
      <c r="F25" s="15">
        <v>0.99999859997284002</v>
      </c>
      <c r="G25" s="15">
        <v>0.25782719189361702</v>
      </c>
      <c r="H25" s="14">
        <v>2.1453316035473899</v>
      </c>
      <c r="I25" s="15">
        <v>0.99999859728353002</v>
      </c>
      <c r="J25" s="16">
        <v>0.25782603453839598</v>
      </c>
      <c r="K25" s="15">
        <v>2.1453319553784498</v>
      </c>
      <c r="L25" s="15">
        <v>0.99999832786365594</v>
      </c>
      <c r="M25" s="15">
        <v>0.25771526006219098</v>
      </c>
      <c r="N25" s="14">
        <v>2.1453677832687199</v>
      </c>
      <c r="O25" s="15">
        <v>0.99997089312440002</v>
      </c>
      <c r="P25" s="16">
        <v>0.25357819223699402</v>
      </c>
      <c r="Q25" s="14">
        <v>2.1515266812227098</v>
      </c>
      <c r="R25" s="15">
        <v>0.99528410132077305</v>
      </c>
      <c r="S25" s="16">
        <v>0.207327185583909</v>
      </c>
      <c r="T25" s="14">
        <v>2.1661944470588201</v>
      </c>
      <c r="U25" s="15">
        <v>0.98435203159885198</v>
      </c>
      <c r="V25" s="16">
        <v>0.160829750338123</v>
      </c>
      <c r="W25" s="14">
        <v>2.25446033846154</v>
      </c>
      <c r="X25" s="15">
        <v>0.9247228959853</v>
      </c>
      <c r="Y25" s="16">
        <v>9.2701412710345502E-2</v>
      </c>
      <c r="Z25" s="14">
        <v>2.3226657999999998</v>
      </c>
      <c r="AA25" s="15">
        <v>0.88481801700585605</v>
      </c>
      <c r="AB25" s="16">
        <v>7.2625870777611901E-2</v>
      </c>
      <c r="AC25" s="14">
        <v>2.39087126153846</v>
      </c>
      <c r="AD25" s="15">
        <v>0.849316135648709</v>
      </c>
      <c r="AE25" s="16">
        <v>6.0219359781825202E-2</v>
      </c>
      <c r="AF25" s="14">
        <v>2.4791371529411799</v>
      </c>
      <c r="AG25" s="15">
        <v>0.80879982363542902</v>
      </c>
      <c r="AH25" s="16">
        <v>4.9649273802262299E-2</v>
      </c>
      <c r="AI25" s="14">
        <v>2.4956747756097601</v>
      </c>
      <c r="AJ25" s="15">
        <v>0.80180185706372897</v>
      </c>
      <c r="AK25" s="16">
        <v>4.8102762474259902E-2</v>
      </c>
      <c r="AL25" s="15">
        <v>2.4999638167312801</v>
      </c>
      <c r="AM25" s="15">
        <v>0.80001502563308602</v>
      </c>
      <c r="AN25" s="16">
        <v>4.77189873898268E-2</v>
      </c>
      <c r="AO25" s="15">
        <v>2.49999964462156</v>
      </c>
      <c r="AP25" s="15">
        <v>0.80000014757218196</v>
      </c>
      <c r="AQ25" s="15">
        <v>4.7715810330867102E-2</v>
      </c>
      <c r="AR25" s="14">
        <v>2.4999999964526101</v>
      </c>
      <c r="AS25" s="15">
        <v>0.80000000147306805</v>
      </c>
      <c r="AT25" s="16">
        <v>4.7715779134385503E-2</v>
      </c>
      <c r="AU25" s="15">
        <v>2.4999999999645302</v>
      </c>
      <c r="AV25" s="15">
        <v>0.80000000001472904</v>
      </c>
      <c r="AW25" s="15">
        <v>4.77157788229872E-2</v>
      </c>
      <c r="AX25" s="14">
        <v>2.5</v>
      </c>
      <c r="AY25" s="15">
        <v>0.8</v>
      </c>
      <c r="AZ25" s="16">
        <v>4.7715778819842097E-2</v>
      </c>
    </row>
    <row r="26" spans="1:52" hidden="1" x14ac:dyDescent="0.25">
      <c r="A26" s="1">
        <v>0.62</v>
      </c>
      <c r="B26" s="14">
        <v>2.0678619999999999</v>
      </c>
      <c r="C26" s="15">
        <v>0.99999819999999995</v>
      </c>
      <c r="D26" s="16">
        <v>0.25776153973217603</v>
      </c>
      <c r="E26" s="15">
        <v>2.0678620000432102</v>
      </c>
      <c r="F26" s="15">
        <v>0.999998199970768</v>
      </c>
      <c r="G26" s="15">
        <v>0.25776152864074298</v>
      </c>
      <c r="H26" s="14">
        <v>2.0678620043222402</v>
      </c>
      <c r="I26" s="15">
        <v>0.99999819707618498</v>
      </c>
      <c r="J26" s="16">
        <v>0.25776043077696698</v>
      </c>
      <c r="K26" s="15">
        <v>2.0678624330031399</v>
      </c>
      <c r="L26" s="15">
        <v>0.99999790709189595</v>
      </c>
      <c r="M26" s="15">
        <v>0.25765461283395702</v>
      </c>
      <c r="N26" s="14">
        <v>2.067906086717</v>
      </c>
      <c r="O26" s="15">
        <v>0.99996837861233201</v>
      </c>
      <c r="P26" s="16">
        <v>0.25344605535713199</v>
      </c>
      <c r="Q26" s="14">
        <v>2.07541026200873</v>
      </c>
      <c r="R26" s="15">
        <v>0.99493296414653798</v>
      </c>
      <c r="S26" s="16">
        <v>0.205757599749257</v>
      </c>
      <c r="T26" s="14">
        <v>2.0932818823529402</v>
      </c>
      <c r="U26" s="15">
        <v>0.98325732079807004</v>
      </c>
      <c r="V26" s="16">
        <v>0.15837326064337401</v>
      </c>
      <c r="W26" s="14">
        <v>2.2008275384615401</v>
      </c>
      <c r="X26" s="15">
        <v>0.921239500892296</v>
      </c>
      <c r="Y26" s="16">
        <v>9.0625188317415298E-2</v>
      </c>
      <c r="Z26" s="14">
        <v>2.2839309999999999</v>
      </c>
      <c r="AA26" s="15">
        <v>0.88124630694112505</v>
      </c>
      <c r="AB26" s="16">
        <v>7.1242531911888202E-2</v>
      </c>
      <c r="AC26" s="14">
        <v>2.3670344615384602</v>
      </c>
      <c r="AD26" s="15">
        <v>0.84663415601033198</v>
      </c>
      <c r="AE26" s="16">
        <v>5.9446431594203798E-2</v>
      </c>
      <c r="AF26" s="14">
        <v>2.4745801176470601</v>
      </c>
      <c r="AG26" s="15">
        <v>0.80820133603689503</v>
      </c>
      <c r="AH26" s="16">
        <v>4.9519223084446597E-2</v>
      </c>
      <c r="AI26" s="14">
        <v>2.4947300243902499</v>
      </c>
      <c r="AJ26" s="15">
        <v>0.80167514066690004</v>
      </c>
      <c r="AK26" s="16">
        <v>4.8076432268199097E-2</v>
      </c>
      <c r="AL26" s="15">
        <v>2.4999559132829998</v>
      </c>
      <c r="AM26" s="15">
        <v>0.8000139600981</v>
      </c>
      <c r="AN26" s="16">
        <v>4.7718768466617198E-2</v>
      </c>
      <c r="AO26" s="15">
        <v>2.49999956699686</v>
      </c>
      <c r="AP26" s="15">
        <v>0.80000013710645401</v>
      </c>
      <c r="AQ26" s="15">
        <v>4.7715808180795703E-2</v>
      </c>
      <c r="AR26" s="14">
        <v>2.4999999956777601</v>
      </c>
      <c r="AS26" s="15">
        <v>0.80000000136859795</v>
      </c>
      <c r="AT26" s="16">
        <v>4.77157791129234E-2</v>
      </c>
      <c r="AU26" s="15">
        <v>2.4999999999567799</v>
      </c>
      <c r="AV26" s="15">
        <v>0.80000000001368399</v>
      </c>
      <c r="AW26" s="15">
        <v>4.77157788227726E-2</v>
      </c>
      <c r="AX26" s="14">
        <v>2.5</v>
      </c>
      <c r="AY26" s="15">
        <v>0.8</v>
      </c>
      <c r="AZ26" s="16">
        <v>4.7715778819842097E-2</v>
      </c>
    </row>
    <row r="27" spans="1:52" hidden="1" x14ac:dyDescent="0.25">
      <c r="A27" s="1">
        <v>0.63</v>
      </c>
      <c r="B27" s="14">
        <v>2.0130701000000002</v>
      </c>
      <c r="C27" s="15">
        <v>0.99999760000000004</v>
      </c>
      <c r="D27" s="16">
        <v>0.257848794605821</v>
      </c>
      <c r="E27" s="15">
        <v>2.0130701000486901</v>
      </c>
      <c r="F27" s="15">
        <v>0.99999759996915405</v>
      </c>
      <c r="G27" s="15">
        <v>0.25784878447982801</v>
      </c>
      <c r="H27" s="14">
        <v>2.0130701048702702</v>
      </c>
      <c r="I27" s="15">
        <v>0.999997596914866</v>
      </c>
      <c r="J27" s="16">
        <v>0.257847782140812</v>
      </c>
      <c r="K27" s="15">
        <v>2.0130705879047301</v>
      </c>
      <c r="L27" s="15">
        <v>0.99999729093106504</v>
      </c>
      <c r="M27" s="15">
        <v>0.25775042722057701</v>
      </c>
      <c r="N27" s="14">
        <v>2.0131197765864099</v>
      </c>
      <c r="O27" s="15">
        <v>0.999966133511487</v>
      </c>
      <c r="P27" s="16">
        <v>0.253548813331959</v>
      </c>
      <c r="Q27" s="14">
        <v>2.02157542576419</v>
      </c>
      <c r="R27" s="15">
        <v>0.99466035421184495</v>
      </c>
      <c r="S27" s="16">
        <v>0.20480760554525401</v>
      </c>
      <c r="T27" s="14">
        <v>2.0417130352941202</v>
      </c>
      <c r="U27" s="15">
        <v>0.98241427293119898</v>
      </c>
      <c r="V27" s="16">
        <v>0.15677347858614099</v>
      </c>
      <c r="W27" s="14">
        <v>2.16289468461538</v>
      </c>
      <c r="X27" s="15">
        <v>0.91866081195695404</v>
      </c>
      <c r="Y27" s="16">
        <v>8.9291852630615204E-2</v>
      </c>
      <c r="Z27" s="14">
        <v>2.2565350500000001</v>
      </c>
      <c r="AA27" s="15">
        <v>0.87866870725438295</v>
      </c>
      <c r="AB27" s="16">
        <v>7.0373359863866905E-2</v>
      </c>
      <c r="AC27" s="14">
        <v>2.3501754153846099</v>
      </c>
      <c r="AD27" s="15">
        <v>0.84474097166703299</v>
      </c>
      <c r="AE27" s="16">
        <v>5.8970460729005303E-2</v>
      </c>
      <c r="AF27" s="14">
        <v>2.47135706470588</v>
      </c>
      <c r="AG27" s="15">
        <v>0.80778915354764502</v>
      </c>
      <c r="AH27" s="16">
        <v>4.94409983810737E-2</v>
      </c>
      <c r="AI27" s="14">
        <v>2.4940618304878099</v>
      </c>
      <c r="AJ27" s="15">
        <v>0.80158823559963299</v>
      </c>
      <c r="AK27" s="16">
        <v>4.8060660159328597E-2</v>
      </c>
      <c r="AL27" s="15">
        <v>2.4999503234135898</v>
      </c>
      <c r="AM27" s="15">
        <v>0.80001323010966596</v>
      </c>
      <c r="AN27" s="16">
        <v>4.7718637467899998E-2</v>
      </c>
      <c r="AO27" s="15">
        <v>2.49999951209527</v>
      </c>
      <c r="AP27" s="15">
        <v>0.80000012993654201</v>
      </c>
      <c r="AQ27" s="15">
        <v>4.7715806894252803E-2</v>
      </c>
      <c r="AR27" s="14">
        <v>2.49999999512973</v>
      </c>
      <c r="AS27" s="15">
        <v>0.80000000129702797</v>
      </c>
      <c r="AT27" s="16">
        <v>4.7715779100081103E-2</v>
      </c>
      <c r="AU27" s="15">
        <v>2.4999999999512998</v>
      </c>
      <c r="AV27" s="15">
        <v>0.800000000012968</v>
      </c>
      <c r="AW27" s="15">
        <v>4.7715778822644099E-2</v>
      </c>
      <c r="AX27" s="14">
        <v>2.5</v>
      </c>
      <c r="AY27" s="15">
        <v>0.8</v>
      </c>
      <c r="AZ27" s="16">
        <v>4.7715778819842097E-2</v>
      </c>
    </row>
    <row r="28" spans="1:52" hidden="1" x14ac:dyDescent="0.25">
      <c r="A28" s="1">
        <v>0.64</v>
      </c>
      <c r="B28" s="14">
        <v>2.0478844999999999</v>
      </c>
      <c r="C28" s="15">
        <v>0.99999760000000004</v>
      </c>
      <c r="D28" s="16">
        <v>0.25786703509584102</v>
      </c>
      <c r="E28" s="15">
        <v>2.0478845000452099</v>
      </c>
      <c r="F28" s="15">
        <v>0.999997599970193</v>
      </c>
      <c r="G28" s="15">
        <v>0.25786702531120098</v>
      </c>
      <c r="H28" s="14">
        <v>2.0478845045220599</v>
      </c>
      <c r="I28" s="15">
        <v>0.99999759701887303</v>
      </c>
      <c r="J28" s="16">
        <v>0.257866056752526</v>
      </c>
      <c r="K28" s="15">
        <v>2.04788495302064</v>
      </c>
      <c r="L28" s="15">
        <v>0.99999730135017895</v>
      </c>
      <c r="M28" s="15">
        <v>0.25777188872338502</v>
      </c>
      <c r="N28" s="14">
        <v>2.0479306248214701</v>
      </c>
      <c r="O28" s="15">
        <v>0.99996719412798996</v>
      </c>
      <c r="P28" s="16">
        <v>0.25365863316517501</v>
      </c>
      <c r="Q28" s="14">
        <v>2.0557817139738002</v>
      </c>
      <c r="R28" s="15">
        <v>0.99483563606009195</v>
      </c>
      <c r="S28" s="16">
        <v>0.20562011089822599</v>
      </c>
      <c r="T28" s="14">
        <v>2.0744795294117702</v>
      </c>
      <c r="U28" s="15">
        <v>0.98295652385655197</v>
      </c>
      <c r="V28" s="16">
        <v>0.15798997588487401</v>
      </c>
      <c r="W28" s="14">
        <v>2.1869969615384601</v>
      </c>
      <c r="X28" s="15">
        <v>0.92031026920640202</v>
      </c>
      <c r="Y28" s="16">
        <v>9.0276220966635595E-2</v>
      </c>
      <c r="Z28" s="14">
        <v>2.2739422500000002</v>
      </c>
      <c r="AA28" s="15">
        <v>0.880311154582053</v>
      </c>
      <c r="AB28" s="16">
        <v>7.1020546734988393E-2</v>
      </c>
      <c r="AC28" s="14">
        <v>2.3608875384615402</v>
      </c>
      <c r="AD28" s="15">
        <v>0.84594330171292098</v>
      </c>
      <c r="AE28" s="16">
        <v>5.9329445217298903E-2</v>
      </c>
      <c r="AF28" s="14">
        <v>2.4734049705882399</v>
      </c>
      <c r="AG28" s="15">
        <v>0.80804995950743896</v>
      </c>
      <c r="AH28" s="16">
        <v>4.9501190626734998E-2</v>
      </c>
      <c r="AI28" s="14">
        <v>2.4944863963414701</v>
      </c>
      <c r="AJ28" s="15">
        <v>0.80164318984589</v>
      </c>
      <c r="AK28" s="16">
        <v>4.8072846296282203E-2</v>
      </c>
      <c r="AL28" s="15">
        <v>2.4999538751785302</v>
      </c>
      <c r="AM28" s="15">
        <v>0.80001369164288505</v>
      </c>
      <c r="AN28" s="16">
        <v>4.77187387918417E-2</v>
      </c>
      <c r="AO28" s="15">
        <v>2.4999995469793701</v>
      </c>
      <c r="AP28" s="15">
        <v>0.80000013446969298</v>
      </c>
      <c r="AQ28" s="15">
        <v>4.7715807889367599E-2</v>
      </c>
      <c r="AR28" s="14">
        <v>2.4999999954779399</v>
      </c>
      <c r="AS28" s="15">
        <v>0.800000001342279</v>
      </c>
      <c r="AT28" s="16">
        <v>4.7715779110014497E-2</v>
      </c>
      <c r="AU28" s="15">
        <v>2.4999999999547899</v>
      </c>
      <c r="AV28" s="15">
        <v>0.80000000001342098</v>
      </c>
      <c r="AW28" s="15">
        <v>4.7715778822743603E-2</v>
      </c>
      <c r="AX28" s="14">
        <v>2.5</v>
      </c>
      <c r="AY28" s="15">
        <v>0.8</v>
      </c>
      <c r="AZ28" s="16">
        <v>4.7715778819842097E-2</v>
      </c>
    </row>
    <row r="29" spans="1:52" hidden="1" x14ac:dyDescent="0.25">
      <c r="A29" s="1">
        <v>0.65</v>
      </c>
      <c r="B29" s="14">
        <v>2.1078855999999999</v>
      </c>
      <c r="C29" s="15">
        <v>0.99999729999999998</v>
      </c>
      <c r="D29" s="16">
        <v>0.25752405943225898</v>
      </c>
      <c r="E29" s="15">
        <v>2.1078856000392099</v>
      </c>
      <c r="F29" s="15">
        <v>0.99999729997186804</v>
      </c>
      <c r="G29" s="15">
        <v>0.25752405072881002</v>
      </c>
      <c r="H29" s="14">
        <v>2.1078856039219298</v>
      </c>
      <c r="I29" s="15">
        <v>0.99999729718617503</v>
      </c>
      <c r="J29" s="16">
        <v>0.25752318915237599</v>
      </c>
      <c r="K29" s="15">
        <v>2.1078859928994098</v>
      </c>
      <c r="L29" s="15">
        <v>0.99999701811076802</v>
      </c>
      <c r="M29" s="15">
        <v>0.25743903330736101</v>
      </c>
      <c r="N29" s="14">
        <v>2.1079256035094902</v>
      </c>
      <c r="O29" s="15">
        <v>0.99996860029974299</v>
      </c>
      <c r="P29" s="16">
        <v>0.253535047278375</v>
      </c>
      <c r="Q29" s="14">
        <v>2.1147347598253301</v>
      </c>
      <c r="R29" s="15">
        <v>0.99511796458377499</v>
      </c>
      <c r="S29" s="16">
        <v>0.20669121986904501</v>
      </c>
      <c r="T29" s="14">
        <v>2.1309511529411802</v>
      </c>
      <c r="U29" s="15">
        <v>0.98383530798880303</v>
      </c>
      <c r="V29" s="16">
        <v>0.15976602336909301</v>
      </c>
      <c r="W29" s="14">
        <v>2.2285361846153799</v>
      </c>
      <c r="X29" s="15">
        <v>0.92306181004766397</v>
      </c>
      <c r="Y29" s="16">
        <v>9.1779309261177902E-2</v>
      </c>
      <c r="Z29" s="14">
        <v>2.3039428000000002</v>
      </c>
      <c r="AA29" s="15">
        <v>0.88310195867368002</v>
      </c>
      <c r="AB29" s="16">
        <v>7.2011941413512207E-2</v>
      </c>
      <c r="AC29" s="14">
        <v>2.3793494153846102</v>
      </c>
      <c r="AD29" s="15">
        <v>0.848019000770874</v>
      </c>
      <c r="AE29" s="16">
        <v>5.9877822994101097E-2</v>
      </c>
      <c r="AF29" s="14">
        <v>2.4769344470588202</v>
      </c>
      <c r="AG29" s="15">
        <v>0.80850820828569303</v>
      </c>
      <c r="AH29" s="16">
        <v>4.95923232947394E-2</v>
      </c>
      <c r="AI29" s="14">
        <v>2.4952181170731702</v>
      </c>
      <c r="AJ29" s="15">
        <v>0.80174003565307805</v>
      </c>
      <c r="AK29" s="16">
        <v>4.8091255874043601E-2</v>
      </c>
      <c r="AL29" s="15">
        <v>2.4999599964905102</v>
      </c>
      <c r="AM29" s="15">
        <v>0.80001450562012599</v>
      </c>
      <c r="AN29" s="16">
        <v>4.7718891770589397E-2</v>
      </c>
      <c r="AO29" s="15">
        <v>2.4999996071005901</v>
      </c>
      <c r="AP29" s="15">
        <v>0.80000014246457996</v>
      </c>
      <c r="AQ29" s="15">
        <v>4.7715809391783201E-2</v>
      </c>
      <c r="AR29" s="14">
        <v>2.4999999960780701</v>
      </c>
      <c r="AS29" s="15">
        <v>0.80000000142208305</v>
      </c>
      <c r="AT29" s="16">
        <v>4.7715779125011501E-2</v>
      </c>
      <c r="AU29" s="15">
        <v>2.49999999996079</v>
      </c>
      <c r="AV29" s="15">
        <v>0.800000000014219</v>
      </c>
      <c r="AW29" s="15">
        <v>4.7715778822893497E-2</v>
      </c>
      <c r="AX29" s="14">
        <v>2.5</v>
      </c>
      <c r="AY29" s="15">
        <v>0.8</v>
      </c>
      <c r="AZ29" s="16">
        <v>4.7715778819842097E-2</v>
      </c>
    </row>
    <row r="30" spans="1:52" hidden="1" x14ac:dyDescent="0.25">
      <c r="A30" s="1">
        <v>0.66</v>
      </c>
      <c r="B30" s="14">
        <v>2.1379454</v>
      </c>
      <c r="C30" s="15">
        <v>0.99999689999999997</v>
      </c>
      <c r="D30" s="16">
        <v>0.25739662144418302</v>
      </c>
      <c r="E30" s="15">
        <v>2.1379454000362101</v>
      </c>
      <c r="F30" s="15">
        <v>0.99999689997265295</v>
      </c>
      <c r="G30" s="15">
        <v>0.25739661355316001</v>
      </c>
      <c r="H30" s="14">
        <v>2.1379454036212699</v>
      </c>
      <c r="I30" s="15">
        <v>0.99999689726475205</v>
      </c>
      <c r="J30" s="16">
        <v>0.25739583233885799</v>
      </c>
      <c r="K30" s="15">
        <v>2.13794576277943</v>
      </c>
      <c r="L30" s="15">
        <v>0.99999662598237904</v>
      </c>
      <c r="M30" s="15">
        <v>0.257319239201662</v>
      </c>
      <c r="N30" s="14">
        <v>2.1379823368088098</v>
      </c>
      <c r="O30" s="15">
        <v>0.99996900161348201</v>
      </c>
      <c r="P30" s="16">
        <v>0.25356290201360199</v>
      </c>
      <c r="Q30" s="14">
        <v>2.1442694978165902</v>
      </c>
      <c r="R30" s="15">
        <v>0.99525058439176695</v>
      </c>
      <c r="S30" s="16">
        <v>0.207316631776195</v>
      </c>
      <c r="T30" s="14">
        <v>2.1592427294117602</v>
      </c>
      <c r="U30" s="15">
        <v>0.98425069337555204</v>
      </c>
      <c r="V30" s="16">
        <v>0.160735356768857</v>
      </c>
      <c r="W30" s="14">
        <v>2.2493468153846199</v>
      </c>
      <c r="X30" s="15">
        <v>0.92439776164565202</v>
      </c>
      <c r="Y30" s="16">
        <v>9.2603141267246294E-2</v>
      </c>
      <c r="Z30" s="14">
        <v>2.3189727000000002</v>
      </c>
      <c r="AA30" s="15">
        <v>0.88448054185437597</v>
      </c>
      <c r="AB30" s="16">
        <v>7.2564132974539702E-2</v>
      </c>
      <c r="AC30" s="14">
        <v>2.3885985846153801</v>
      </c>
      <c r="AD30" s="15">
        <v>0.84905987776707303</v>
      </c>
      <c r="AE30" s="16">
        <v>6.0188103983880498E-2</v>
      </c>
      <c r="AF30" s="14">
        <v>2.4787026705882398</v>
      </c>
      <c r="AG30" s="15">
        <v>0.80874190352452002</v>
      </c>
      <c r="AH30" s="16">
        <v>4.96448957914414E-2</v>
      </c>
      <c r="AI30" s="14">
        <v>2.4955847000000002</v>
      </c>
      <c r="AJ30" s="15">
        <v>0.80178956674887303</v>
      </c>
      <c r="AK30" s="16">
        <v>4.81019134382542E-2</v>
      </c>
      <c r="AL30" s="15">
        <v>2.49996306319118</v>
      </c>
      <c r="AM30" s="15">
        <v>0.80001492222802595</v>
      </c>
      <c r="AN30" s="16">
        <v>4.7718980412670899E-2</v>
      </c>
      <c r="AO30" s="15">
        <v>2.4999996372205699</v>
      </c>
      <c r="AP30" s="15">
        <v>0.80000014655652896</v>
      </c>
      <c r="AQ30" s="15">
        <v>4.7715810262350299E-2</v>
      </c>
      <c r="AR30" s="14">
        <v>2.49999999637873</v>
      </c>
      <c r="AS30" s="15">
        <v>0.80000000146292904</v>
      </c>
      <c r="AT30" s="16">
        <v>4.7715779133701598E-2</v>
      </c>
      <c r="AU30" s="15">
        <v>2.4999999999637899</v>
      </c>
      <c r="AV30" s="15">
        <v>0.80000000001462801</v>
      </c>
      <c r="AW30" s="15">
        <v>4.7715778822980302E-2</v>
      </c>
      <c r="AX30" s="14">
        <v>2.5</v>
      </c>
      <c r="AY30" s="15">
        <v>0.8</v>
      </c>
      <c r="AZ30" s="16">
        <v>4.7715778819842097E-2</v>
      </c>
    </row>
    <row r="31" spans="1:52" hidden="1" x14ac:dyDescent="0.25">
      <c r="A31" s="1">
        <v>0.67</v>
      </c>
      <c r="B31" s="14">
        <v>2.1153993999999998</v>
      </c>
      <c r="C31" s="15">
        <v>0.99999649999999995</v>
      </c>
      <c r="D31" s="16">
        <v>0.25729567120428798</v>
      </c>
      <c r="E31" s="15">
        <v>2.1153994000384602</v>
      </c>
      <c r="F31" s="15">
        <v>0.99999649997206697</v>
      </c>
      <c r="G31" s="15">
        <v>0.25729566362249701</v>
      </c>
      <c r="H31" s="14">
        <v>2.1153994038467698</v>
      </c>
      <c r="I31" s="15">
        <v>0.99999649720614103</v>
      </c>
      <c r="J31" s="16">
        <v>0.25729491302442498</v>
      </c>
      <c r="K31" s="15">
        <v>2.1153997853705699</v>
      </c>
      <c r="L31" s="15">
        <v>0.99999622011084099</v>
      </c>
      <c r="M31" s="15">
        <v>0.25722117522474702</v>
      </c>
      <c r="N31" s="14">
        <v>2.11543863695164</v>
      </c>
      <c r="O31" s="15">
        <v>0.99996800390264096</v>
      </c>
      <c r="P31" s="16">
        <v>0.25348514863788102</v>
      </c>
      <c r="Q31" s="14">
        <v>2.1221173144104801</v>
      </c>
      <c r="R31" s="15">
        <v>0.99515094643600199</v>
      </c>
      <c r="S31" s="16">
        <v>0.20684922932437899</v>
      </c>
      <c r="T31" s="14">
        <v>2.1380229647058799</v>
      </c>
      <c r="U31" s="15">
        <v>0.98393998029415697</v>
      </c>
      <c r="V31" s="16">
        <v>0.16001312825076999</v>
      </c>
      <c r="W31" s="14">
        <v>2.2337380461538499</v>
      </c>
      <c r="X31" s="15">
        <v>0.92339793456420605</v>
      </c>
      <c r="Y31" s="16">
        <v>9.1988566445174905E-2</v>
      </c>
      <c r="Z31" s="14">
        <v>2.3076997000000001</v>
      </c>
      <c r="AA31" s="15">
        <v>0.88344749526556399</v>
      </c>
      <c r="AB31" s="16">
        <v>7.2152034486646505E-2</v>
      </c>
      <c r="AC31" s="14">
        <v>2.38166135384615</v>
      </c>
      <c r="AD31" s="15">
        <v>0.84827896879772802</v>
      </c>
      <c r="AE31" s="16">
        <v>5.9956515200894199E-2</v>
      </c>
      <c r="AF31" s="14">
        <v>2.4773764352941199</v>
      </c>
      <c r="AG31" s="15">
        <v>0.80856633638175401</v>
      </c>
      <c r="AH31" s="16">
        <v>4.9605662465732003E-2</v>
      </c>
      <c r="AI31" s="14">
        <v>2.4953097487804898</v>
      </c>
      <c r="AJ31" s="15">
        <v>0.80175234698069497</v>
      </c>
      <c r="AK31" s="16">
        <v>4.8093960495215901E-2</v>
      </c>
      <c r="AL31" s="15">
        <v>2.4999607630483598</v>
      </c>
      <c r="AM31" s="15">
        <v>0.80001460915233003</v>
      </c>
      <c r="AN31" s="16">
        <v>4.7718914266872497E-2</v>
      </c>
      <c r="AO31" s="15">
        <v>2.4999996146294299</v>
      </c>
      <c r="AP31" s="15">
        <v>0.80000014348147797</v>
      </c>
      <c r="AQ31" s="15">
        <v>4.77158096127226E-2</v>
      </c>
      <c r="AR31" s="14">
        <v>2.49999999615323</v>
      </c>
      <c r="AS31" s="15">
        <v>0.80000000143223404</v>
      </c>
      <c r="AT31" s="16">
        <v>4.7715779127216897E-2</v>
      </c>
      <c r="AU31" s="15">
        <v>2.4999999999615401</v>
      </c>
      <c r="AV31" s="15">
        <v>0.80000000001432103</v>
      </c>
      <c r="AW31" s="15">
        <v>4.77157788229155E-2</v>
      </c>
      <c r="AX31" s="14">
        <v>2.5</v>
      </c>
      <c r="AY31" s="15">
        <v>0.8</v>
      </c>
      <c r="AZ31" s="16">
        <v>4.7715778819842097E-2</v>
      </c>
    </row>
    <row r="32" spans="1:52" hidden="1" x14ac:dyDescent="0.25">
      <c r="A32" s="1">
        <v>0.68</v>
      </c>
      <c r="B32" s="14">
        <v>2.0954518000000002</v>
      </c>
      <c r="C32" s="15">
        <v>0.99999610000000005</v>
      </c>
      <c r="D32" s="16">
        <v>0.25738212407655298</v>
      </c>
      <c r="E32" s="15">
        <v>2.0954518000404501</v>
      </c>
      <c r="F32" s="15">
        <v>0.99999609997153305</v>
      </c>
      <c r="G32" s="15">
        <v>0.25738211676024098</v>
      </c>
      <c r="H32" s="14">
        <v>2.0954518040462902</v>
      </c>
      <c r="I32" s="15">
        <v>0.99999609715270199</v>
      </c>
      <c r="J32" s="16">
        <v>0.25738139243661301</v>
      </c>
      <c r="K32" s="15">
        <v>2.0954522053581099</v>
      </c>
      <c r="L32" s="15">
        <v>0.99999581475726296</v>
      </c>
      <c r="M32" s="15">
        <v>0.257310120432306</v>
      </c>
      <c r="N32" s="14">
        <v>2.0954930720057101</v>
      </c>
      <c r="O32" s="15">
        <v>0.99996705892180704</v>
      </c>
      <c r="P32" s="16">
        <v>0.25359447955816999</v>
      </c>
      <c r="Q32" s="14">
        <v>2.1025181441048102</v>
      </c>
      <c r="R32" s="15">
        <v>0.99506015064791897</v>
      </c>
      <c r="S32" s="16">
        <v>0.206607976758447</v>
      </c>
      <c r="T32" s="14">
        <v>2.1192487529411799</v>
      </c>
      <c r="U32" s="15">
        <v>0.98365755143080302</v>
      </c>
      <c r="V32" s="16">
        <v>0.15953552271944901</v>
      </c>
      <c r="W32" s="14">
        <v>2.2199281692307702</v>
      </c>
      <c r="X32" s="15">
        <v>0.92250017600350298</v>
      </c>
      <c r="Y32" s="16">
        <v>9.1563963869791001E-2</v>
      </c>
      <c r="Z32" s="14">
        <v>2.2977259000000001</v>
      </c>
      <c r="AA32" s="15">
        <v>0.88252732558709701</v>
      </c>
      <c r="AB32" s="16">
        <v>7.1873470313304905E-2</v>
      </c>
      <c r="AC32" s="14">
        <v>2.37552363076923</v>
      </c>
      <c r="AD32" s="15">
        <v>0.84758828488743498</v>
      </c>
      <c r="AE32" s="16">
        <v>5.9804354910576202E-2</v>
      </c>
      <c r="AF32" s="14">
        <v>2.4762030470588199</v>
      </c>
      <c r="AG32" s="15">
        <v>0.80841228853426805</v>
      </c>
      <c r="AH32" s="16">
        <v>4.9580957342620802E-2</v>
      </c>
      <c r="AI32" s="14">
        <v>2.49506648536586</v>
      </c>
      <c r="AJ32" s="15">
        <v>0.80171973395249796</v>
      </c>
      <c r="AK32" s="16">
        <v>4.8088995538503598E-2</v>
      </c>
      <c r="AL32" s="15">
        <v>2.4999587279942901</v>
      </c>
      <c r="AM32" s="15">
        <v>0.80001433492225205</v>
      </c>
      <c r="AN32" s="16">
        <v>4.7718873066272899E-2</v>
      </c>
      <c r="AO32" s="15">
        <v>2.4999995946419</v>
      </c>
      <c r="AP32" s="15">
        <v>0.80000014078797899</v>
      </c>
      <c r="AQ32" s="15">
        <v>4.77158092080932E-2</v>
      </c>
      <c r="AR32" s="14">
        <v>2.49999999595371</v>
      </c>
      <c r="AS32" s="15">
        <v>0.80000000140534799</v>
      </c>
      <c r="AT32" s="16">
        <v>4.7715779123178002E-2</v>
      </c>
      <c r="AU32" s="15">
        <v>2.4999999999595399</v>
      </c>
      <c r="AV32" s="15">
        <v>0.80000000001405203</v>
      </c>
      <c r="AW32" s="15">
        <v>4.7715778822875102E-2</v>
      </c>
      <c r="AX32" s="14">
        <v>2.5</v>
      </c>
      <c r="AY32" s="15">
        <v>0.8</v>
      </c>
      <c r="AZ32" s="16">
        <v>4.7715778819842097E-2</v>
      </c>
    </row>
    <row r="33" spans="1:52" hidden="1" x14ac:dyDescent="0.25">
      <c r="A33" s="1">
        <v>0.69</v>
      </c>
      <c r="B33" s="14">
        <v>2.0809836000000002</v>
      </c>
      <c r="C33" s="15">
        <v>0.99999559999999998</v>
      </c>
      <c r="D33" s="16">
        <v>0.25720318006035597</v>
      </c>
      <c r="E33" s="15">
        <v>2.0809836000419</v>
      </c>
      <c r="F33" s="15">
        <v>0.99999559997113496</v>
      </c>
      <c r="G33" s="15">
        <v>0.25720317308006002</v>
      </c>
      <c r="H33" s="14">
        <v>2.0809836041910001</v>
      </c>
      <c r="I33" s="15">
        <v>0.99999559711297903</v>
      </c>
      <c r="J33" s="16">
        <v>0.25720248202769302</v>
      </c>
      <c r="K33" s="15">
        <v>2.0809840198552698</v>
      </c>
      <c r="L33" s="15">
        <v>0.99999531077785797</v>
      </c>
      <c r="M33" s="15">
        <v>0.25713436358495201</v>
      </c>
      <c r="N33" s="14">
        <v>2.0810263480514202</v>
      </c>
      <c r="O33" s="15">
        <v>0.99996615383058796</v>
      </c>
      <c r="P33" s="16">
        <v>0.25346205266752703</v>
      </c>
      <c r="Q33" s="14">
        <v>2.08830266375546</v>
      </c>
      <c r="R33" s="15">
        <v>0.99499251236299402</v>
      </c>
      <c r="S33" s="16">
        <v>0.20623638654332899</v>
      </c>
      <c r="T33" s="14">
        <v>2.1056316235294101</v>
      </c>
      <c r="U33" s="15">
        <v>0.98344797600606904</v>
      </c>
      <c r="V33" s="16">
        <v>0.159003004067132</v>
      </c>
      <c r="W33" s="14">
        <v>2.2099117230769201</v>
      </c>
      <c r="X33" s="15">
        <v>0.92184109931339797</v>
      </c>
      <c r="Y33" s="16">
        <v>9.1126544409966398E-2</v>
      </c>
      <c r="Z33" s="14">
        <v>2.2904917999999999</v>
      </c>
      <c r="AA33" s="15">
        <v>0.88185625334513196</v>
      </c>
      <c r="AB33" s="16">
        <v>7.1580890583134493E-2</v>
      </c>
      <c r="AC33" s="14">
        <v>2.3710718769230699</v>
      </c>
      <c r="AD33" s="15">
        <v>0.847087470027588</v>
      </c>
      <c r="AE33" s="16">
        <v>5.9639565388053997E-2</v>
      </c>
      <c r="AF33" s="14">
        <v>2.47535197647059</v>
      </c>
      <c r="AG33" s="15">
        <v>0.80830130742941397</v>
      </c>
      <c r="AH33" s="16">
        <v>4.95528421830147E-2</v>
      </c>
      <c r="AI33" s="14">
        <v>2.4948900439024402</v>
      </c>
      <c r="AJ33" s="15">
        <v>0.80169626436347297</v>
      </c>
      <c r="AK33" s="16">
        <v>4.8083286363324901E-2</v>
      </c>
      <c r="AL33" s="15">
        <v>2.49995725194858</v>
      </c>
      <c r="AM33" s="15">
        <v>0.80001413763120699</v>
      </c>
      <c r="AN33" s="16">
        <v>4.7718825559705899E-2</v>
      </c>
      <c r="AO33" s="15">
        <v>2.4999995801447299</v>
      </c>
      <c r="AP33" s="15">
        <v>0.80000013885018395</v>
      </c>
      <c r="AQ33" s="15">
        <v>4.7715808741522397E-2</v>
      </c>
      <c r="AR33" s="14">
        <v>2.499999995809</v>
      </c>
      <c r="AS33" s="15">
        <v>0.80000000138600502</v>
      </c>
      <c r="AT33" s="16">
        <v>4.7715779118520603E-2</v>
      </c>
      <c r="AU33" s="15">
        <v>2.4999999999581002</v>
      </c>
      <c r="AV33" s="15">
        <v>0.80000000001385796</v>
      </c>
      <c r="AW33" s="15">
        <v>4.7715778822828597E-2</v>
      </c>
      <c r="AX33" s="14">
        <v>2.5</v>
      </c>
      <c r="AY33" s="15">
        <v>0.8</v>
      </c>
      <c r="AZ33" s="16">
        <v>4.7715778819842097E-2</v>
      </c>
    </row>
    <row r="34" spans="1:52" hidden="1" x14ac:dyDescent="0.25">
      <c r="A34" s="1">
        <v>0.7</v>
      </c>
      <c r="B34" s="14">
        <v>2.0904508000000002</v>
      </c>
      <c r="C34" s="15">
        <v>0.99999479999999996</v>
      </c>
      <c r="D34" s="16">
        <v>0.25706337616061897</v>
      </c>
      <c r="E34" s="15">
        <v>2.0904508000409598</v>
      </c>
      <c r="F34" s="15">
        <v>0.99999479997139495</v>
      </c>
      <c r="G34" s="15">
        <v>0.25706336980343197</v>
      </c>
      <c r="H34" s="14">
        <v>2.0904508040963101</v>
      </c>
      <c r="I34" s="15">
        <v>0.99999479713908002</v>
      </c>
      <c r="J34" s="16">
        <v>0.25706274040195898</v>
      </c>
      <c r="K34" s="15">
        <v>2.0904512103691202</v>
      </c>
      <c r="L34" s="15">
        <v>0.99999451339271905</v>
      </c>
      <c r="M34" s="15">
        <v>0.25700054045723703</v>
      </c>
      <c r="N34" s="14">
        <v>2.0904925822077201</v>
      </c>
      <c r="O34" s="15">
        <v>0.99996562001522504</v>
      </c>
      <c r="P34" s="16">
        <v>0.25346199666963498</v>
      </c>
      <c r="Q34" s="14">
        <v>2.0976044978165902</v>
      </c>
      <c r="R34" s="15">
        <v>0.99503582430772097</v>
      </c>
      <c r="S34" s="16">
        <v>0.206482365470263</v>
      </c>
      <c r="T34" s="14">
        <v>2.1145419294117702</v>
      </c>
      <c r="U34" s="15">
        <v>0.98358451304512695</v>
      </c>
      <c r="V34" s="16">
        <v>0.15935880136376501</v>
      </c>
      <c r="W34" s="14">
        <v>2.2164659384615399</v>
      </c>
      <c r="X34" s="15">
        <v>0.92227241838580298</v>
      </c>
      <c r="Y34" s="16">
        <v>9.1418948184799703E-2</v>
      </c>
      <c r="Z34" s="14">
        <v>2.2952254000000001</v>
      </c>
      <c r="AA34" s="15">
        <v>0.88229524079234201</v>
      </c>
      <c r="AB34" s="16">
        <v>7.1776693880144404E-2</v>
      </c>
      <c r="AC34" s="14">
        <v>2.3739848615384598</v>
      </c>
      <c r="AD34" s="15">
        <v>0.84741488773721996</v>
      </c>
      <c r="AE34" s="16">
        <v>5.9750009054324801E-2</v>
      </c>
      <c r="AF34" s="14">
        <v>2.4759088705882402</v>
      </c>
      <c r="AG34" s="15">
        <v>0.80837380775053402</v>
      </c>
      <c r="AH34" s="16">
        <v>4.9571726733876602E-2</v>
      </c>
      <c r="AI34" s="14">
        <v>2.4950054975609799</v>
      </c>
      <c r="AJ34" s="15">
        <v>0.80171159416390503</v>
      </c>
      <c r="AK34" s="16">
        <v>4.8087122833325599E-2</v>
      </c>
      <c r="AL34" s="15">
        <v>2.4999582177922899</v>
      </c>
      <c r="AM34" s="15">
        <v>0.80001426649266305</v>
      </c>
      <c r="AN34" s="16">
        <v>4.7718857487035998E-2</v>
      </c>
      <c r="AO34" s="15">
        <v>2.4999995896308902</v>
      </c>
      <c r="AP34" s="15">
        <v>0.80000014011586296</v>
      </c>
      <c r="AQ34" s="15">
        <v>4.7715809055087002E-2</v>
      </c>
      <c r="AR34" s="14">
        <v>2.49999999590369</v>
      </c>
      <c r="AS34" s="15">
        <v>0.80000000139863903</v>
      </c>
      <c r="AT34" s="16">
        <v>4.7715779121650599E-2</v>
      </c>
      <c r="AU34" s="15">
        <v>2.4999999999590399</v>
      </c>
      <c r="AV34" s="15">
        <v>0.80000000001398497</v>
      </c>
      <c r="AW34" s="15">
        <v>4.7715778822859899E-2</v>
      </c>
      <c r="AX34" s="14">
        <v>2.5</v>
      </c>
      <c r="AY34" s="15">
        <v>0.8</v>
      </c>
      <c r="AZ34" s="16">
        <v>4.7715778819842097E-2</v>
      </c>
    </row>
    <row r="35" spans="1:52" hidden="1" x14ac:dyDescent="0.25">
      <c r="A35" s="1">
        <v>0.71</v>
      </c>
      <c r="B35" s="14">
        <v>2.0973239000000001</v>
      </c>
      <c r="C35" s="15">
        <v>0.99999389999999999</v>
      </c>
      <c r="D35" s="16">
        <v>0.25681052540018201</v>
      </c>
      <c r="E35" s="15">
        <v>2.0973239000402701</v>
      </c>
      <c r="F35" s="15">
        <v>0.99999389997158405</v>
      </c>
      <c r="G35" s="15">
        <v>0.25681051957442702</v>
      </c>
      <c r="H35" s="14">
        <v>2.09732390402757</v>
      </c>
      <c r="I35" s="15">
        <v>0.99999389715781295</v>
      </c>
      <c r="J35" s="16">
        <v>0.25680994276646002</v>
      </c>
      <c r="K35" s="15">
        <v>2.0973243034822602</v>
      </c>
      <c r="L35" s="15">
        <v>0.99999361526938901</v>
      </c>
      <c r="M35" s="15">
        <v>0.256752823731421</v>
      </c>
      <c r="N35" s="14">
        <v>2.09736498101408</v>
      </c>
      <c r="O35" s="15">
        <v>0.99996491105497098</v>
      </c>
      <c r="P35" s="16">
        <v>0.25334117917517301</v>
      </c>
      <c r="Q35" s="14">
        <v>2.1043575436681201</v>
      </c>
      <c r="R35" s="15">
        <v>0.99506659570733802</v>
      </c>
      <c r="S35" s="16">
        <v>0.20656524255182299</v>
      </c>
      <c r="T35" s="14">
        <v>2.1210107294117599</v>
      </c>
      <c r="U35" s="15">
        <v>0.98368230797441802</v>
      </c>
      <c r="V35" s="16">
        <v>0.159527755602898</v>
      </c>
      <c r="W35" s="14">
        <v>2.2212242384615402</v>
      </c>
      <c r="X35" s="15">
        <v>0.92258358815845898</v>
      </c>
      <c r="Y35" s="16">
        <v>9.1568880037236497E-2</v>
      </c>
      <c r="Z35" s="14">
        <v>2.2986619500000001</v>
      </c>
      <c r="AA35" s="15">
        <v>0.88261300402989096</v>
      </c>
      <c r="AB35" s="16">
        <v>7.1875103243786001E-2</v>
      </c>
      <c r="AC35" s="14">
        <v>2.37609966153846</v>
      </c>
      <c r="AD35" s="15">
        <v>0.84765256090038998</v>
      </c>
      <c r="AE35" s="16">
        <v>5.9803864105184297E-2</v>
      </c>
      <c r="AF35" s="14">
        <v>2.4763131705882402</v>
      </c>
      <c r="AG35" s="15">
        <v>0.80842660020359403</v>
      </c>
      <c r="AH35" s="16">
        <v>4.9580508260004E-2</v>
      </c>
      <c r="AI35" s="14">
        <v>2.4950893158536598</v>
      </c>
      <c r="AJ35" s="15">
        <v>0.80172276275150001</v>
      </c>
      <c r="AK35" s="16">
        <v>4.8088889478914203E-2</v>
      </c>
      <c r="AL35" s="15">
        <v>2.4999589189859202</v>
      </c>
      <c r="AM35" s="15">
        <v>0.80001436038784401</v>
      </c>
      <c r="AN35" s="16">
        <v>4.7718872151291697E-2</v>
      </c>
      <c r="AO35" s="15">
        <v>2.4999995965177502</v>
      </c>
      <c r="AP35" s="15">
        <v>0.80000014103810302</v>
      </c>
      <c r="AQ35" s="15">
        <v>4.77158091991043E-2</v>
      </c>
      <c r="AR35" s="14">
        <v>2.4999999959724302</v>
      </c>
      <c r="AS35" s="15">
        <v>0.800000001407844</v>
      </c>
      <c r="AT35" s="16">
        <v>4.7715779123088199E-2</v>
      </c>
      <c r="AU35" s="15">
        <v>2.49999999995973</v>
      </c>
      <c r="AV35" s="15">
        <v>0.80000000001407701</v>
      </c>
      <c r="AW35" s="15">
        <v>4.7715778822874297E-2</v>
      </c>
      <c r="AX35" s="14">
        <v>2.5</v>
      </c>
      <c r="AY35" s="15">
        <v>0.8</v>
      </c>
      <c r="AZ35" s="16">
        <v>4.7715778819842097E-2</v>
      </c>
    </row>
    <row r="36" spans="1:52" hidden="1" x14ac:dyDescent="0.25">
      <c r="A36" s="1">
        <v>0.72</v>
      </c>
      <c r="B36" s="14">
        <v>2.0968664000000001</v>
      </c>
      <c r="C36" s="15">
        <v>0.99999300000000002</v>
      </c>
      <c r="D36" s="16">
        <v>0.256582230780948</v>
      </c>
      <c r="E36" s="15">
        <v>2.0968664000403101</v>
      </c>
      <c r="F36" s="15">
        <v>0.99999299997157198</v>
      </c>
      <c r="G36" s="15">
        <v>0.25658222534494801</v>
      </c>
      <c r="H36" s="14">
        <v>2.0968664040321401</v>
      </c>
      <c r="I36" s="15">
        <v>0.99999299715658496</v>
      </c>
      <c r="J36" s="16">
        <v>0.25658168710038198</v>
      </c>
      <c r="K36" s="15">
        <v>2.0968668039406801</v>
      </c>
      <c r="L36" s="15">
        <v>0.99999271514640997</v>
      </c>
      <c r="M36" s="15">
        <v>0.256528309158504</v>
      </c>
      <c r="N36" s="14">
        <v>2.0969075276882299</v>
      </c>
      <c r="O36" s="15">
        <v>0.99996399853616502</v>
      </c>
      <c r="P36" s="16">
        <v>0.25321475035095897</v>
      </c>
      <c r="Q36" s="14">
        <v>2.1039080349344998</v>
      </c>
      <c r="R36" s="15">
        <v>0.99506362055158704</v>
      </c>
      <c r="S36" s="16">
        <v>0.20649997432318401</v>
      </c>
      <c r="T36" s="14">
        <v>2.12058014117647</v>
      </c>
      <c r="U36" s="15">
        <v>0.98367494364514496</v>
      </c>
      <c r="V36" s="16">
        <v>0.159463935313713</v>
      </c>
      <c r="W36" s="14">
        <v>2.2209075076923099</v>
      </c>
      <c r="X36" s="15">
        <v>0.92256233334795101</v>
      </c>
      <c r="Y36" s="16">
        <v>9.1522635118166301E-2</v>
      </c>
      <c r="Z36" s="14">
        <v>2.2984331999999998</v>
      </c>
      <c r="AA36" s="15">
        <v>0.88259147723160603</v>
      </c>
      <c r="AB36" s="16">
        <v>7.1843007075757206E-2</v>
      </c>
      <c r="AC36" s="14">
        <v>2.3759588923076902</v>
      </c>
      <c r="AD36" s="15">
        <v>0.84763651070609902</v>
      </c>
      <c r="AE36" s="16">
        <v>5.9784851553604197E-2</v>
      </c>
      <c r="AF36" s="14">
        <v>2.4762862588235302</v>
      </c>
      <c r="AG36" s="15">
        <v>0.80842304124026299</v>
      </c>
      <c r="AH36" s="16">
        <v>4.9577026451370097E-2</v>
      </c>
      <c r="AI36" s="14">
        <v>2.4950837365853702</v>
      </c>
      <c r="AJ36" s="15">
        <v>0.80172200996478904</v>
      </c>
      <c r="AK36" s="16">
        <v>4.8088172821420999E-2</v>
      </c>
      <c r="AL36" s="15">
        <v>2.4999588723117698</v>
      </c>
      <c r="AM36" s="15">
        <v>0.80001435405937105</v>
      </c>
      <c r="AN36" s="16">
        <v>4.7718866166924501E-2</v>
      </c>
      <c r="AO36" s="15">
        <v>2.4999995960593302</v>
      </c>
      <c r="AP36" s="15">
        <v>0.80000014097594496</v>
      </c>
      <c r="AQ36" s="15">
        <v>4.77158091403291E-2</v>
      </c>
      <c r="AR36" s="14">
        <v>2.49999999596786</v>
      </c>
      <c r="AS36" s="15">
        <v>0.80000000140722405</v>
      </c>
      <c r="AT36" s="16">
        <v>4.7715779122501599E-2</v>
      </c>
      <c r="AU36" s="15">
        <v>2.4999999999596798</v>
      </c>
      <c r="AV36" s="15">
        <v>0.80000000001407101</v>
      </c>
      <c r="AW36" s="15">
        <v>4.7715778822868399E-2</v>
      </c>
      <c r="AX36" s="14">
        <v>2.5</v>
      </c>
      <c r="AY36" s="15">
        <v>0.8</v>
      </c>
      <c r="AZ36" s="16">
        <v>4.7715778819842097E-2</v>
      </c>
    </row>
    <row r="37" spans="1:52" hidden="1" x14ac:dyDescent="0.25">
      <c r="A37" s="1">
        <v>0.73</v>
      </c>
      <c r="B37" s="14">
        <v>2.1035279999999998</v>
      </c>
      <c r="C37" s="15">
        <v>0.99999199999999999</v>
      </c>
      <c r="D37" s="16">
        <v>0.25644575962080401</v>
      </c>
      <c r="E37" s="15">
        <v>2.1035280000396499</v>
      </c>
      <c r="F37" s="15">
        <v>0.99999199997175203</v>
      </c>
      <c r="G37" s="15">
        <v>0.25644575457216101</v>
      </c>
      <c r="H37" s="14">
        <v>2.10352800396551</v>
      </c>
      <c r="I37" s="15">
        <v>0.99999199717458098</v>
      </c>
      <c r="J37" s="16">
        <v>0.25644525470163199</v>
      </c>
      <c r="K37" s="15">
        <v>2.1035283972657401</v>
      </c>
      <c r="L37" s="15">
        <v>0.99999171694915501</v>
      </c>
      <c r="M37" s="15">
        <v>0.25639561784203202</v>
      </c>
      <c r="N37" s="14">
        <v>2.1035684480718202</v>
      </c>
      <c r="O37" s="15">
        <v>0.99996318205071399</v>
      </c>
      <c r="P37" s="16">
        <v>0.25319566282365902</v>
      </c>
      <c r="Q37" s="14">
        <v>2.1104532751091698</v>
      </c>
      <c r="R37" s="15">
        <v>0.99509305343966903</v>
      </c>
      <c r="S37" s="16">
        <v>0.20668443335762399</v>
      </c>
      <c r="T37" s="14">
        <v>2.12684988235294</v>
      </c>
      <c r="U37" s="15">
        <v>0.98376884471331905</v>
      </c>
      <c r="V37" s="16">
        <v>0.159726530781377</v>
      </c>
      <c r="W37" s="14">
        <v>2.2255193846153798</v>
      </c>
      <c r="X37" s="15">
        <v>0.92286252872171004</v>
      </c>
      <c r="Y37" s="16">
        <v>9.1738702154429697E-2</v>
      </c>
      <c r="Z37" s="14">
        <v>2.3017639999999999</v>
      </c>
      <c r="AA37" s="15">
        <v>0.88289880090250505</v>
      </c>
      <c r="AB37" s="16">
        <v>7.1988564299169694E-2</v>
      </c>
      <c r="AC37" s="14">
        <v>2.3780086153846098</v>
      </c>
      <c r="AD37" s="15">
        <v>0.84786686928166699</v>
      </c>
      <c r="AE37" s="16">
        <v>5.9867455165417603E-2</v>
      </c>
      <c r="AF37" s="14">
        <v>2.4766781176470598</v>
      </c>
      <c r="AG37" s="15">
        <v>0.80847433134743996</v>
      </c>
      <c r="AH37" s="16">
        <v>4.9591259497725498E-2</v>
      </c>
      <c r="AI37" s="14">
        <v>2.49516497560976</v>
      </c>
      <c r="AJ37" s="15">
        <v>0.80173286513971098</v>
      </c>
      <c r="AK37" s="16">
        <v>4.8091068406017602E-2</v>
      </c>
      <c r="AL37" s="15">
        <v>2.4999595519281801</v>
      </c>
      <c r="AM37" s="15">
        <v>0.80001444532913202</v>
      </c>
      <c r="AN37" s="16">
        <v>4.7718890272949399E-2</v>
      </c>
      <c r="AO37" s="15">
        <v>2.4999996027342699</v>
      </c>
      <c r="AP37" s="15">
        <v>0.80000014187239998</v>
      </c>
      <c r="AQ37" s="15">
        <v>4.7715809377079803E-2</v>
      </c>
      <c r="AR37" s="14">
        <v>2.4999999960344899</v>
      </c>
      <c r="AS37" s="15">
        <v>0.800000001416172</v>
      </c>
      <c r="AT37" s="16">
        <v>4.7715779124864702E-2</v>
      </c>
      <c r="AU37" s="15">
        <v>2.4999999999603499</v>
      </c>
      <c r="AV37" s="15">
        <v>0.80000000001416005</v>
      </c>
      <c r="AW37" s="15">
        <v>4.7715778822891998E-2</v>
      </c>
      <c r="AX37" s="14">
        <v>2.5</v>
      </c>
      <c r="AY37" s="15">
        <v>0.8</v>
      </c>
      <c r="AZ37" s="16">
        <v>4.7715778819842097E-2</v>
      </c>
    </row>
    <row r="38" spans="1:52" hidden="1" x14ac:dyDescent="0.25">
      <c r="A38" s="1">
        <v>0.74</v>
      </c>
      <c r="B38" s="14">
        <v>2.0964624999999999</v>
      </c>
      <c r="C38" s="15">
        <v>0.9999903</v>
      </c>
      <c r="D38" s="16">
        <v>0.25613209714638202</v>
      </c>
      <c r="E38" s="15">
        <v>2.0964625000403498</v>
      </c>
      <c r="F38" s="15">
        <v>0.99999029997155997</v>
      </c>
      <c r="G38" s="15">
        <v>0.256132092536487</v>
      </c>
      <c r="H38" s="14">
        <v>2.0964625040361802</v>
      </c>
      <c r="I38" s="15">
        <v>0.99999029715553001</v>
      </c>
      <c r="J38" s="16">
        <v>0.25613163612755602</v>
      </c>
      <c r="K38" s="15">
        <v>2.0964629043453802</v>
      </c>
      <c r="L38" s="15">
        <v>0.99999001504048901</v>
      </c>
      <c r="M38" s="15">
        <v>0.25608624802691099</v>
      </c>
      <c r="N38" s="14">
        <v>2.0965036688941101</v>
      </c>
      <c r="O38" s="15">
        <v>0.99996128775367199</v>
      </c>
      <c r="P38" s="16">
        <v>0.25301759463128898</v>
      </c>
      <c r="Q38" s="14">
        <v>2.1035111899563299</v>
      </c>
      <c r="R38" s="15">
        <v>0.99505913441235805</v>
      </c>
      <c r="S38" s="16">
        <v>0.206496844978387</v>
      </c>
      <c r="T38" s="14">
        <v>2.1202000000000001</v>
      </c>
      <c r="U38" s="15">
        <v>0.98366668907126797</v>
      </c>
      <c r="V38" s="16">
        <v>0.15946688961762101</v>
      </c>
      <c r="W38" s="14">
        <v>2.22062788461538</v>
      </c>
      <c r="X38" s="15">
        <v>0.92254239587978204</v>
      </c>
      <c r="Y38" s="16">
        <v>9.1526087891848198E-2</v>
      </c>
      <c r="Z38" s="14">
        <v>2.2982312500000002</v>
      </c>
      <c r="AA38" s="15">
        <v>0.88257168342117698</v>
      </c>
      <c r="AB38" s="16">
        <v>7.1846168899010299E-2</v>
      </c>
      <c r="AC38" s="14">
        <v>2.3758346153846102</v>
      </c>
      <c r="AD38" s="15">
        <v>0.84762188745620104</v>
      </c>
      <c r="AE38" s="16">
        <v>5.9787177418328098E-2</v>
      </c>
      <c r="AF38" s="14">
        <v>2.4762624999999998</v>
      </c>
      <c r="AG38" s="15">
        <v>0.80841981957554099</v>
      </c>
      <c r="AH38" s="16">
        <v>4.9577553695037101E-2</v>
      </c>
      <c r="AI38" s="14">
        <v>2.4950788109756101</v>
      </c>
      <c r="AJ38" s="15">
        <v>0.80172132910916105</v>
      </c>
      <c r="AK38" s="16">
        <v>4.8088285068175599E-2</v>
      </c>
      <c r="AL38" s="15">
        <v>2.4999588311059</v>
      </c>
      <c r="AM38" s="15">
        <v>0.80001434833680896</v>
      </c>
      <c r="AN38" s="16">
        <v>4.7718867112215999E-2</v>
      </c>
      <c r="AO38" s="15">
        <v>2.4999995956546202</v>
      </c>
      <c r="AP38" s="15">
        <v>0.80000014091973803</v>
      </c>
      <c r="AQ38" s="15">
        <v>4.7715809149613903E-2</v>
      </c>
      <c r="AR38" s="14">
        <v>2.4999999959638202</v>
      </c>
      <c r="AS38" s="15">
        <v>0.80000000140666305</v>
      </c>
      <c r="AT38" s="16">
        <v>4.7715779122594199E-2</v>
      </c>
      <c r="AU38" s="15">
        <v>2.4999999999596398</v>
      </c>
      <c r="AV38" s="15">
        <v>0.80000000001406502</v>
      </c>
      <c r="AW38" s="15">
        <v>4.7715778822869301E-2</v>
      </c>
      <c r="AX38" s="14">
        <v>2.5</v>
      </c>
      <c r="AY38" s="15">
        <v>0.8</v>
      </c>
      <c r="AZ38" s="16">
        <v>4.7715778819842097E-2</v>
      </c>
    </row>
    <row r="39" spans="1:52" hidden="1" x14ac:dyDescent="0.25">
      <c r="A39" s="1">
        <v>0.75</v>
      </c>
      <c r="B39" s="14">
        <v>2.0980886999999999</v>
      </c>
      <c r="C39" s="15">
        <v>0.99999020000000005</v>
      </c>
      <c r="D39" s="16">
        <v>0.256086402480522</v>
      </c>
      <c r="E39" s="15">
        <v>2.09808870004019</v>
      </c>
      <c r="F39" s="15">
        <v>0.99999019997160599</v>
      </c>
      <c r="G39" s="15">
        <v>0.25608639790200499</v>
      </c>
      <c r="H39" s="14">
        <v>2.0980887040199101</v>
      </c>
      <c r="I39" s="15">
        <v>0.99999019715993998</v>
      </c>
      <c r="J39" s="16">
        <v>0.25608594456561201</v>
      </c>
      <c r="K39" s="15">
        <v>2.0980891027159299</v>
      </c>
      <c r="L39" s="15">
        <v>0.99998991548219596</v>
      </c>
      <c r="M39" s="15">
        <v>0.25604085819646299</v>
      </c>
      <c r="N39" s="14">
        <v>2.0981297029891901</v>
      </c>
      <c r="O39" s="15">
        <v>0.99996123271821102</v>
      </c>
      <c r="P39" s="16">
        <v>0.25298367124228299</v>
      </c>
      <c r="Q39" s="14">
        <v>2.1051089847161601</v>
      </c>
      <c r="R39" s="15">
        <v>0.99506648994618396</v>
      </c>
      <c r="S39" s="16">
        <v>0.206502160598864</v>
      </c>
      <c r="T39" s="14">
        <v>2.1217305411764702</v>
      </c>
      <c r="U39" s="15">
        <v>0.98368983017411205</v>
      </c>
      <c r="V39" s="16">
        <v>0.15949287297251499</v>
      </c>
      <c r="W39" s="14">
        <v>2.2217537153846201</v>
      </c>
      <c r="X39" s="15">
        <v>0.922615914531564</v>
      </c>
      <c r="Y39" s="16">
        <v>9.1551528818278702E-2</v>
      </c>
      <c r="Z39" s="14">
        <v>2.29904435</v>
      </c>
      <c r="AA39" s="15">
        <v>0.88264683315944503</v>
      </c>
      <c r="AB39" s="16">
        <v>7.1862355403986306E-2</v>
      </c>
      <c r="AC39" s="14">
        <v>2.3763349846153798</v>
      </c>
      <c r="AD39" s="15">
        <v>0.84767815182200401</v>
      </c>
      <c r="AE39" s="16">
        <v>5.9795621720271599E-2</v>
      </c>
      <c r="AF39" s="14">
        <v>2.4763581588235302</v>
      </c>
      <c r="AG39" s="15">
        <v>0.80843233175604701</v>
      </c>
      <c r="AH39" s="16">
        <v>4.9578821589576598E-2</v>
      </c>
      <c r="AI39" s="14">
        <v>2.49509864268293</v>
      </c>
      <c r="AJ39" s="15">
        <v>0.80172397668135797</v>
      </c>
      <c r="AK39" s="16">
        <v>4.8088535504105197E-2</v>
      </c>
      <c r="AL39" s="15">
        <v>2.4999589970108098</v>
      </c>
      <c r="AM39" s="15">
        <v>0.80001437059631098</v>
      </c>
      <c r="AN39" s="16">
        <v>4.77188691807756E-2</v>
      </c>
      <c r="AO39" s="15">
        <v>2.4999995972840798</v>
      </c>
      <c r="AP39" s="15">
        <v>0.80000014113837203</v>
      </c>
      <c r="AQ39" s="15">
        <v>4.7715809169928299E-2</v>
      </c>
      <c r="AR39" s="14">
        <v>2.49999999598008</v>
      </c>
      <c r="AS39" s="15">
        <v>0.80000000140884497</v>
      </c>
      <c r="AT39" s="16">
        <v>4.7715779122797002E-2</v>
      </c>
      <c r="AU39" s="15">
        <v>2.4999999999598099</v>
      </c>
      <c r="AV39" s="15">
        <v>0.800000000014086</v>
      </c>
      <c r="AW39" s="15">
        <v>4.7715778822871202E-2</v>
      </c>
      <c r="AX39" s="14">
        <v>2.5</v>
      </c>
      <c r="AY39" s="15">
        <v>0.8</v>
      </c>
      <c r="AZ39" s="16">
        <v>4.7715778819842097E-2</v>
      </c>
    </row>
    <row r="40" spans="1:52" hidden="1" x14ac:dyDescent="0.25">
      <c r="A40" s="1">
        <v>0.76</v>
      </c>
      <c r="B40" s="14">
        <v>2.1014781</v>
      </c>
      <c r="C40" s="15">
        <v>0.99998730000000002</v>
      </c>
      <c r="D40" s="16">
        <v>0.25576358573854902</v>
      </c>
      <c r="E40" s="15">
        <v>2.1014781000398499</v>
      </c>
      <c r="F40" s="15">
        <v>0.999987299971696</v>
      </c>
      <c r="G40" s="15">
        <v>0.255763581737602</v>
      </c>
      <c r="H40" s="14">
        <v>2.1014781039860102</v>
      </c>
      <c r="I40" s="15">
        <v>0.99998729716913304</v>
      </c>
      <c r="J40" s="16">
        <v>0.25576318560216799</v>
      </c>
      <c r="K40" s="15">
        <v>2.10147849931974</v>
      </c>
      <c r="L40" s="15">
        <v>0.99998701640334497</v>
      </c>
      <c r="M40" s="15">
        <v>0.255723722808533</v>
      </c>
      <c r="N40" s="14">
        <v>2.1015187572026099</v>
      </c>
      <c r="O40" s="15">
        <v>0.99995842648868605</v>
      </c>
      <c r="P40" s="16">
        <v>0.25287756657190902</v>
      </c>
      <c r="Q40" s="14">
        <v>2.1084391812227099</v>
      </c>
      <c r="R40" s="15">
        <v>0.99507914138684594</v>
      </c>
      <c r="S40" s="16">
        <v>0.20666852887597001</v>
      </c>
      <c r="T40" s="14">
        <v>2.1249205647058802</v>
      </c>
      <c r="U40" s="15">
        <v>0.98373543453458401</v>
      </c>
      <c r="V40" s="16">
        <v>0.15970485908868501</v>
      </c>
      <c r="W40" s="14">
        <v>2.22410022307692</v>
      </c>
      <c r="X40" s="15">
        <v>0.92276722691610003</v>
      </c>
      <c r="Y40" s="16">
        <v>9.1719883720488907E-2</v>
      </c>
      <c r="Z40" s="14">
        <v>2.3007390499999998</v>
      </c>
      <c r="AA40" s="15">
        <v>0.88280222667002795</v>
      </c>
      <c r="AB40" s="16">
        <v>7.1977972682175706E-2</v>
      </c>
      <c r="AC40" s="14">
        <v>2.3773778769230698</v>
      </c>
      <c r="AD40" s="15">
        <v>0.847794783580615</v>
      </c>
      <c r="AE40" s="16">
        <v>5.9862870690798001E-2</v>
      </c>
      <c r="AF40" s="14">
        <v>2.4765575352941198</v>
      </c>
      <c r="AG40" s="15">
        <v>0.80845832226006198</v>
      </c>
      <c r="AH40" s="16">
        <v>4.9590817594645002E-2</v>
      </c>
      <c r="AI40" s="14">
        <v>2.4951399768292699</v>
      </c>
      <c r="AJ40" s="15">
        <v>0.80172947795925598</v>
      </c>
      <c r="AK40" s="16">
        <v>4.8090992338616599E-2</v>
      </c>
      <c r="AL40" s="15">
        <v>2.4999593427973901</v>
      </c>
      <c r="AM40" s="15">
        <v>0.80001441685194996</v>
      </c>
      <c r="AN40" s="16">
        <v>4.7718889669770399E-2</v>
      </c>
      <c r="AO40" s="15">
        <v>2.4999996006802601</v>
      </c>
      <c r="AP40" s="15">
        <v>0.80000014159269595</v>
      </c>
      <c r="AQ40" s="15">
        <v>4.7715809371158303E-2</v>
      </c>
      <c r="AR40" s="14">
        <v>2.49999999601398</v>
      </c>
      <c r="AS40" s="15">
        <v>0.80000000141338001</v>
      </c>
      <c r="AT40" s="16">
        <v>4.7715779124805603E-2</v>
      </c>
      <c r="AU40" s="15">
        <v>2.4999999999601501</v>
      </c>
      <c r="AV40" s="15">
        <v>0.80000000001413196</v>
      </c>
      <c r="AW40" s="15">
        <v>4.7715778822891401E-2</v>
      </c>
      <c r="AX40" s="14">
        <v>2.5</v>
      </c>
      <c r="AY40" s="15">
        <v>0.8</v>
      </c>
      <c r="AZ40" s="16">
        <v>4.7715778819842097E-2</v>
      </c>
    </row>
    <row r="41" spans="1:52" hidden="1" x14ac:dyDescent="0.25">
      <c r="A41" s="1">
        <v>0.77</v>
      </c>
      <c r="B41" s="14">
        <v>2.1019956999999998</v>
      </c>
      <c r="C41" s="15">
        <v>0.99998589999999998</v>
      </c>
      <c r="D41" s="16">
        <v>0.25557370183519501</v>
      </c>
      <c r="E41" s="15">
        <v>2.1019957000398</v>
      </c>
      <c r="F41" s="15">
        <v>0.99998589997171305</v>
      </c>
      <c r="G41" s="15">
        <v>0.25557369804368102</v>
      </c>
      <c r="H41" s="14">
        <v>2.1019957039808399</v>
      </c>
      <c r="I41" s="15">
        <v>0.99998589717054598</v>
      </c>
      <c r="J41" s="16">
        <v>0.25557332261291099</v>
      </c>
      <c r="K41" s="15">
        <v>2.1019960988011102</v>
      </c>
      <c r="L41" s="15">
        <v>0.99998561654497797</v>
      </c>
      <c r="M41" s="15">
        <v>0.25553590176222801</v>
      </c>
      <c r="N41" s="14">
        <v>2.10203630439706</v>
      </c>
      <c r="O41" s="15">
        <v>0.99995704090666404</v>
      </c>
      <c r="P41" s="16">
        <v>0.25277442996964899</v>
      </c>
      <c r="Q41" s="14">
        <v>2.1089477401746701</v>
      </c>
      <c r="R41" s="15">
        <v>0.99508013333559997</v>
      </c>
      <c r="S41" s="16">
        <v>0.206673158125733</v>
      </c>
      <c r="T41" s="14">
        <v>2.12540771764706</v>
      </c>
      <c r="U41" s="15">
        <v>0.98374150100792801</v>
      </c>
      <c r="V41" s="16">
        <v>0.15972149606823199</v>
      </c>
      <c r="W41" s="14">
        <v>2.22445856153846</v>
      </c>
      <c r="X41" s="15">
        <v>0.92278971436530499</v>
      </c>
      <c r="Y41" s="16">
        <v>9.1735517143274603E-2</v>
      </c>
      <c r="Z41" s="14">
        <v>2.3009978499999999</v>
      </c>
      <c r="AA41" s="15">
        <v>0.88282554565562099</v>
      </c>
      <c r="AB41" s="16">
        <v>7.1988606053417004E-2</v>
      </c>
      <c r="AC41" s="14">
        <v>2.3775371384615398</v>
      </c>
      <c r="AD41" s="15">
        <v>0.84781236619350597</v>
      </c>
      <c r="AE41" s="16">
        <v>5.98689211071304E-2</v>
      </c>
      <c r="AF41" s="14">
        <v>2.4765879823529402</v>
      </c>
      <c r="AG41" s="15">
        <v>0.80846225382161496</v>
      </c>
      <c r="AH41" s="16">
        <v>4.9591860049593602E-2</v>
      </c>
      <c r="AI41" s="14">
        <v>2.4951462890243898</v>
      </c>
      <c r="AJ41" s="15">
        <v>0.80173031052965005</v>
      </c>
      <c r="AK41" s="16">
        <v>4.8091204365438303E-2</v>
      </c>
      <c r="AL41" s="15">
        <v>2.4999593956029398</v>
      </c>
      <c r="AM41" s="15">
        <v>0.80001442385316102</v>
      </c>
      <c r="AN41" s="16">
        <v>4.7718891434788899E-2</v>
      </c>
      <c r="AO41" s="15">
        <v>2.4999996011988999</v>
      </c>
      <c r="AP41" s="15">
        <v>0.80000014166146205</v>
      </c>
      <c r="AQ41" s="15">
        <v>4.7715809388492902E-2</v>
      </c>
      <c r="AR41" s="14">
        <v>2.4999999960191599</v>
      </c>
      <c r="AS41" s="15">
        <v>0.80000000141406702</v>
      </c>
      <c r="AT41" s="16">
        <v>4.7715779124978597E-2</v>
      </c>
      <c r="AU41" s="15">
        <v>2.4999999999601998</v>
      </c>
      <c r="AV41" s="15">
        <v>0.80000000001413896</v>
      </c>
      <c r="AW41" s="15">
        <v>4.7715778822893101E-2</v>
      </c>
      <c r="AX41" s="14">
        <v>2.5</v>
      </c>
      <c r="AY41" s="15">
        <v>0.8</v>
      </c>
      <c r="AZ41" s="16">
        <v>4.7715778819842097E-2</v>
      </c>
    </row>
    <row r="42" spans="1:52" hidden="1" x14ac:dyDescent="0.25">
      <c r="A42" s="1">
        <v>0.78</v>
      </c>
      <c r="B42" s="14">
        <v>2.1001865999999998</v>
      </c>
      <c r="C42" s="15">
        <v>0.99998379999999998</v>
      </c>
      <c r="D42" s="16">
        <v>0.25521851577996402</v>
      </c>
      <c r="E42" s="15">
        <v>2.1001866000399798</v>
      </c>
      <c r="F42" s="15">
        <v>0.99998379997166298</v>
      </c>
      <c r="G42" s="15">
        <v>0.25521851224113401</v>
      </c>
      <c r="H42" s="14">
        <v>2.1001866039989299</v>
      </c>
      <c r="I42" s="15">
        <v>0.99998379716569896</v>
      </c>
      <c r="J42" s="16">
        <v>0.25521816183335699</v>
      </c>
      <c r="K42" s="15">
        <v>2.1001870006138299</v>
      </c>
      <c r="L42" s="15">
        <v>0.99998351605941305</v>
      </c>
      <c r="M42" s="15">
        <v>0.25518321274288502</v>
      </c>
      <c r="N42" s="14">
        <v>2.1002273889614398</v>
      </c>
      <c r="O42" s="15">
        <v>0.99995489147757799</v>
      </c>
      <c r="P42" s="16">
        <v>0.25252994453921002</v>
      </c>
      <c r="Q42" s="14">
        <v>2.1071702401746801</v>
      </c>
      <c r="R42" s="15">
        <v>0.995069837406654</v>
      </c>
      <c r="S42" s="16">
        <v>0.20653802421377901</v>
      </c>
      <c r="T42" s="14">
        <v>2.1237050352941198</v>
      </c>
      <c r="U42" s="15">
        <v>0.98371385176937098</v>
      </c>
      <c r="V42" s="16">
        <v>0.15957941827621799</v>
      </c>
      <c r="W42" s="14">
        <v>2.22320610769231</v>
      </c>
      <c r="X42" s="15">
        <v>0.92270678803640704</v>
      </c>
      <c r="Y42" s="16">
        <v>9.1629195105500494E-2</v>
      </c>
      <c r="Z42" s="14">
        <v>2.3000932999999999</v>
      </c>
      <c r="AA42" s="15">
        <v>0.88274113016018196</v>
      </c>
      <c r="AB42" s="16">
        <v>7.1915600038777797E-2</v>
      </c>
      <c r="AC42" s="14">
        <v>2.3769804923076898</v>
      </c>
      <c r="AD42" s="15">
        <v>0.84774924198503498</v>
      </c>
      <c r="AE42" s="16">
        <v>5.9826287067445701E-2</v>
      </c>
      <c r="AF42" s="14">
        <v>2.47648156470588</v>
      </c>
      <c r="AG42" s="15">
        <v>0.808448220236892</v>
      </c>
      <c r="AH42" s="16">
        <v>4.9584201527576602E-2</v>
      </c>
      <c r="AI42" s="14">
        <v>2.4951242268292702</v>
      </c>
      <c r="AJ42" s="15">
        <v>0.80172734097531595</v>
      </c>
      <c r="AK42" s="16">
        <v>4.8089633659254498E-2</v>
      </c>
      <c r="AL42" s="15">
        <v>2.49995921103856</v>
      </c>
      <c r="AM42" s="15">
        <v>0.80001439888641401</v>
      </c>
      <c r="AN42" s="16">
        <v>4.7718878330926702E-2</v>
      </c>
      <c r="AO42" s="15">
        <v>2.4999995993861801</v>
      </c>
      <c r="AP42" s="15">
        <v>0.80000014141623799</v>
      </c>
      <c r="AQ42" s="15">
        <v>4.7715809259794698E-2</v>
      </c>
      <c r="AR42" s="14">
        <v>2.4999999960010699</v>
      </c>
      <c r="AS42" s="15">
        <v>0.80000000141161898</v>
      </c>
      <c r="AT42" s="16">
        <v>4.7715779123693999E-2</v>
      </c>
      <c r="AU42" s="15">
        <v>2.49999999996002</v>
      </c>
      <c r="AV42" s="15">
        <v>0.80000000001411498</v>
      </c>
      <c r="AW42" s="15">
        <v>4.7715778822880299E-2</v>
      </c>
      <c r="AX42" s="14">
        <v>2.5</v>
      </c>
      <c r="AY42" s="15">
        <v>0.8</v>
      </c>
      <c r="AZ42" s="16">
        <v>4.7715778819842097E-2</v>
      </c>
    </row>
    <row r="43" spans="1:52" ht="15.75" hidden="1" thickBot="1" x14ac:dyDescent="0.3">
      <c r="A43" s="1">
        <v>0.79</v>
      </c>
      <c r="B43" s="14">
        <v>2.1049039</v>
      </c>
      <c r="C43" s="15">
        <v>0.99998100000000001</v>
      </c>
      <c r="D43" s="16">
        <v>0.25496202076715901</v>
      </c>
      <c r="E43" s="15">
        <v>2.1049039000395098</v>
      </c>
      <c r="F43" s="15">
        <v>0.99998099997179202</v>
      </c>
      <c r="G43" s="15">
        <v>0.25496201751938202</v>
      </c>
      <c r="H43" s="14">
        <v>2.1049039039517501</v>
      </c>
      <c r="I43" s="15">
        <v>0.99998099717842903</v>
      </c>
      <c r="J43" s="16">
        <v>0.25496169591654799</v>
      </c>
      <c r="K43" s="15">
        <v>2.1049042958870801</v>
      </c>
      <c r="L43" s="15">
        <v>0.99998071733462301</v>
      </c>
      <c r="M43" s="15">
        <v>0.25492959858062603</v>
      </c>
      <c r="N43" s="14">
        <v>2.10494420770251</v>
      </c>
      <c r="O43" s="15">
        <v>0.99995222129047501</v>
      </c>
      <c r="P43" s="16">
        <v>0.25241452707656298</v>
      </c>
      <c r="Q43" s="14">
        <v>2.1118051419213999</v>
      </c>
      <c r="R43" s="15">
        <v>0.99508856835391701</v>
      </c>
      <c r="S43" s="16">
        <v>0.206698677067857</v>
      </c>
      <c r="T43" s="14">
        <v>2.1281448470588198</v>
      </c>
      <c r="U43" s="15">
        <v>0.98377822018142702</v>
      </c>
      <c r="V43" s="16">
        <v>0.15980238858499499</v>
      </c>
      <c r="W43" s="14">
        <v>2.2264719307692298</v>
      </c>
      <c r="X43" s="15">
        <v>0.92291772437318997</v>
      </c>
      <c r="Y43" s="16">
        <v>9.18111035505213E-2</v>
      </c>
      <c r="Z43" s="14">
        <v>2.30245195</v>
      </c>
      <c r="AA43" s="15">
        <v>0.88295771859063299</v>
      </c>
      <c r="AB43" s="16">
        <v>7.2039409356850395E-2</v>
      </c>
      <c r="AC43" s="14">
        <v>2.3784319692307698</v>
      </c>
      <c r="AD43" s="15">
        <v>0.84791186578259203</v>
      </c>
      <c r="AE43" s="16">
        <v>5.9897427565310503E-2</v>
      </c>
      <c r="AF43" s="14">
        <v>2.4767590529411798</v>
      </c>
      <c r="AG43" s="15">
        <v>0.808484483767554</v>
      </c>
      <c r="AH43" s="16">
        <v>4.9596674322509603E-2</v>
      </c>
      <c r="AI43" s="14">
        <v>2.4951817548780499</v>
      </c>
      <c r="AJ43" s="15">
        <v>0.80173501767722399</v>
      </c>
      <c r="AK43" s="16">
        <v>4.8092179679271999E-2</v>
      </c>
      <c r="AL43" s="15">
        <v>2.49995969229749</v>
      </c>
      <c r="AM43" s="15">
        <v>0.80001446343551696</v>
      </c>
      <c r="AN43" s="16">
        <v>4.7718899545372603E-2</v>
      </c>
      <c r="AO43" s="15">
        <v>2.49999960411292</v>
      </c>
      <c r="AP43" s="15">
        <v>0.80000014205024195</v>
      </c>
      <c r="AQ43" s="15">
        <v>4.7715809468148102E-2</v>
      </c>
      <c r="AR43" s="14">
        <v>2.49999999604825</v>
      </c>
      <c r="AS43" s="15">
        <v>0.80000000141794703</v>
      </c>
      <c r="AT43" s="16">
        <v>4.7715779125773801E-2</v>
      </c>
      <c r="AU43" s="15">
        <v>2.4999999999604898</v>
      </c>
      <c r="AV43" s="15">
        <v>0.80000000001417804</v>
      </c>
      <c r="AW43" s="15">
        <v>4.7715778822900998E-2</v>
      </c>
      <c r="AX43" s="14">
        <v>2.5</v>
      </c>
      <c r="AY43" s="15">
        <v>0.8</v>
      </c>
      <c r="AZ43" s="16">
        <v>4.7715778819842097E-2</v>
      </c>
    </row>
    <row r="44" spans="1:52" ht="15.75" thickBot="1" x14ac:dyDescent="0.3">
      <c r="A44" s="17" t="s">
        <v>71</v>
      </c>
      <c r="B44" s="18">
        <f>AVERAGE(Table575[Q(H20)])</f>
        <v>2.0858491150000003</v>
      </c>
      <c r="C44" s="19">
        <f>AVERAGE(Table575[W(H20)])</f>
        <v>0.99999648500000016</v>
      </c>
      <c r="D44" s="20">
        <f>AVERAGE(Table575[A(H20)])</f>
        <v>0.25781239152442426</v>
      </c>
      <c r="E44" s="19">
        <f>AVERAGE(Table575[Qmix])</f>
        <v>2.0858491150414147</v>
      </c>
      <c r="F44" s="19">
        <f>AVERAGE(Table575[Wmix])</f>
        <v>0.99999648497125759</v>
      </c>
      <c r="G44" s="19">
        <f>AVERAGE(Table575[Amix])</f>
        <v>0.2578112727690508</v>
      </c>
      <c r="H44" s="18">
        <f>AVERAGE(Table575[Qmix9])</f>
        <v>2.0858491191423356</v>
      </c>
      <c r="I44" s="19">
        <f>AVERAGE(Table575[Wmix9])</f>
        <v>0.99999648212520076</v>
      </c>
      <c r="J44" s="20">
        <f>AVERAGE(Table575[Amix9])</f>
        <v>0.25780014427975489</v>
      </c>
      <c r="K44" s="19">
        <f>AVERAGE(Table575[Qmix8])</f>
        <v>2.0858495299800177</v>
      </c>
      <c r="L44" s="19">
        <f>AVERAGE(Table575[Wmix8])</f>
        <v>0.99999619700225373</v>
      </c>
      <c r="M44" s="19">
        <f>AVERAGE(Table575[Amix8])</f>
        <v>0.25760241538143375</v>
      </c>
      <c r="N44" s="18">
        <f>AVERAGE(Table575[Qmix2])</f>
        <v>2.085891366671599</v>
      </c>
      <c r="O44" s="19">
        <f>AVERAGE(Table575[Wmix2])</f>
        <v>0.99996716347260095</v>
      </c>
      <c r="P44" s="20">
        <f>AVERAGE(Table575[Amix2])</f>
        <v>0.25346074227089138</v>
      </c>
      <c r="Q44" s="18">
        <f>AVERAGE(Table575[Qmix12])</f>
        <v>2.0930831915938866</v>
      </c>
      <c r="R44" s="19">
        <f>AVERAGE(Table575[Wmix1])</f>
        <v>0.99501411762868153</v>
      </c>
      <c r="S44" s="20">
        <f>AVERAGE(Table575[Amix1])</f>
        <v>0.20624242659345904</v>
      </c>
      <c r="T44" s="18">
        <f>AVERAGE(Table575[Qmix3])</f>
        <v>2.1102109317647058</v>
      </c>
      <c r="U44" s="19">
        <f>AVERAGE(Table575[Wmix3])</f>
        <v>0.98351383791243896</v>
      </c>
      <c r="V44" s="20">
        <f>AVERAGE(Table575[Amix3])</f>
        <v>0.15906575860355537</v>
      </c>
      <c r="W44" s="18">
        <f>AVERAGE(Table575[Qmix4])</f>
        <v>2.2132801565384614</v>
      </c>
      <c r="X44" s="19">
        <f>AVERAGE(Table575[Wmix4])</f>
        <v>0.92205421562738166</v>
      </c>
      <c r="Y44" s="20">
        <f>AVERAGE(Table575[Amix4])</f>
        <v>9.1193562419188107E-2</v>
      </c>
      <c r="Z44" s="18">
        <f>AVERAGE(Table575[Qmix5])</f>
        <v>2.292924557500001</v>
      </c>
      <c r="AA44" s="19">
        <f>AVERAGE(Table575[Wmix5])</f>
        <v>0.88207815382240662</v>
      </c>
      <c r="AB44" s="20">
        <f>AVERAGE(Table575[Amix5])</f>
        <v>7.1623901996226244E-2</v>
      </c>
      <c r="AC44" s="18">
        <f>AVERAGE(Table575[Qmix6])</f>
        <v>2.3725689584615361</v>
      </c>
      <c r="AD44" s="19">
        <f>AVERAGE(Table575[Wmix6])</f>
        <v>0.84725630673773189</v>
      </c>
      <c r="AE44" s="20">
        <f>AVERAGE(Table575[Amix6])</f>
        <v>5.9661959484683169E-2</v>
      </c>
      <c r="AF44" s="18">
        <f>AVERAGE(Table575[Qmix7])</f>
        <v>2.4756381832352949</v>
      </c>
      <c r="AG44" s="19">
        <f>AVERAGE(Table575[Wmix7])</f>
        <v>0.80833952727320235</v>
      </c>
      <c r="AH44" s="19">
        <f>AVERAGE(Table575[Amix7])</f>
        <v>4.9556154018623629E-2</v>
      </c>
      <c r="AI44" s="18">
        <f>AVERAGE(Table575[Qmix10])</f>
        <v>2.4949493794512221</v>
      </c>
      <c r="AJ44" s="19">
        <f>AVERAGE(Table575[Wmix10])</f>
        <v>0.8017043759568887</v>
      </c>
      <c r="AK44" s="20">
        <f>AVERAGE(Table575[Amix80])</f>
        <v>4.8083937528494422E-2</v>
      </c>
      <c r="AL44" s="18">
        <f>AVERAGE(Table575[Qmix11])</f>
        <v>2.4999577483284017</v>
      </c>
      <c r="AM44" s="19">
        <f>AVERAGE(Table575[Wmix11])</f>
        <v>0.80001420588155603</v>
      </c>
      <c r="AN44" s="20">
        <f>AVERAGE(Table575[Amix77])</f>
        <v>4.7718830931275505E-2</v>
      </c>
      <c r="AO44" s="19">
        <f>AVERAGE(Table575[Qmix13])</f>
        <v>2.4999995850199879</v>
      </c>
      <c r="AP44" s="19">
        <f>AVERAGE(Table575[Wmix12])</f>
        <v>0.80000013952054494</v>
      </c>
      <c r="AQ44" s="19">
        <f>AVERAGE(Table575[Amix74])</f>
        <v>4.7715808794273715E-2</v>
      </c>
      <c r="AR44" s="18">
        <f>AVERAGE(Table575[Qmix14])</f>
        <v>2.4999999958576633</v>
      </c>
      <c r="AS44" s="19">
        <f>AVERAGE(Table575[Wmix13])</f>
        <v>0.80000000139269623</v>
      </c>
      <c r="AT44" s="20">
        <f>AVERAGE(Table575[Amix744])</f>
        <v>4.7715779119047168E-2</v>
      </c>
      <c r="AU44" s="18">
        <f>AVERAGE(Table575[Qmix15])</f>
        <v>2.4999999999585834</v>
      </c>
      <c r="AV44" s="19">
        <f>AVERAGE(Table575[Wmix14])</f>
        <v>0.80000000001392524</v>
      </c>
      <c r="AW44" s="20">
        <f>AVERAGE(Table575[Amix762])</f>
        <v>4.7715778822833829E-2</v>
      </c>
      <c r="AX44" s="21">
        <f>AVERAGE(Table575[Q(Dust)])</f>
        <v>2.5</v>
      </c>
      <c r="AY44" s="22">
        <f>AVERAGE(Table575[W(Dust)])</f>
        <v>0.80000000000000038</v>
      </c>
      <c r="AZ44" s="20">
        <f>AVERAGE(Table575[A(Dust)])</f>
        <v>4.7715778819842118E-2</v>
      </c>
    </row>
    <row r="45" spans="1:52" x14ac:dyDescent="0.25">
      <c r="A45" s="23" t="s">
        <v>72</v>
      </c>
      <c r="B45" s="24"/>
      <c r="C45" s="25"/>
      <c r="D45" s="26"/>
      <c r="E45" s="24"/>
      <c r="F45" s="25"/>
      <c r="G45" s="26">
        <f>G44/D44</f>
        <v>0.99999566058339229</v>
      </c>
      <c r="H45" s="24"/>
      <c r="I45" s="25"/>
      <c r="J45" s="26">
        <f>J44/D44</f>
        <v>0.9999524955158402</v>
      </c>
      <c r="K45" s="25"/>
      <c r="L45" s="25"/>
      <c r="M45" s="25">
        <f>M44/D44</f>
        <v>0.99918554673904947</v>
      </c>
      <c r="N45" s="24"/>
      <c r="O45" s="25"/>
      <c r="P45" s="26">
        <f>P44/D44</f>
        <v>0.98312086852070257</v>
      </c>
      <c r="Q45" s="24"/>
      <c r="R45" s="25"/>
      <c r="S45" s="26">
        <f>S44/D44</f>
        <v>0.79997096095328812</v>
      </c>
      <c r="T45" s="24"/>
      <c r="U45" s="25"/>
      <c r="V45" s="26">
        <f>V44/G44</f>
        <v>0.6169852733555512</v>
      </c>
      <c r="W45" s="24"/>
      <c r="X45" s="25"/>
      <c r="Y45" s="26">
        <f>Y44/D44</f>
        <v>0.35372063336431503</v>
      </c>
      <c r="Z45" s="24"/>
      <c r="AA45" s="25"/>
      <c r="AB45" s="26">
        <f>AB44/D44</f>
        <v>0.27781403978575187</v>
      </c>
      <c r="AC45" s="24"/>
      <c r="AD45" s="25"/>
      <c r="AE45" s="26">
        <f>AE44/D44</f>
        <v>0.23141618264314887</v>
      </c>
      <c r="AF45" s="24"/>
      <c r="AG45" s="25"/>
      <c r="AH45" s="26">
        <f>AH44/D44</f>
        <v>0.19221789040318044</v>
      </c>
      <c r="AI45" s="27"/>
      <c r="AJ45" s="28"/>
      <c r="AK45" s="29">
        <f>AK44/D44</f>
        <v>0.18650747252363592</v>
      </c>
      <c r="AL45" s="24"/>
      <c r="AM45" s="25"/>
      <c r="AN45" s="26">
        <f>AN44/D44</f>
        <v>0.18509130088401818</v>
      </c>
      <c r="AO45" s="25"/>
      <c r="AP45" s="25"/>
      <c r="AQ45" s="25">
        <f>AQ44/D44</f>
        <v>0.18507957865071542</v>
      </c>
      <c r="AR45" s="24"/>
      <c r="AS45" s="25"/>
      <c r="AT45" s="26">
        <f>AT44/D44</f>
        <v>0.18507946354675794</v>
      </c>
      <c r="AU45" s="25"/>
      <c r="AV45" s="25"/>
      <c r="AW45" s="25">
        <f>AW44/D44</f>
        <v>0.18507946239780876</v>
      </c>
      <c r="AX45" s="24"/>
      <c r="AY45" s="25"/>
      <c r="AZ45" s="26">
        <f>AZ44/D44</f>
        <v>0.18507946238620454</v>
      </c>
    </row>
    <row r="46" spans="1:52" ht="15.75" thickBot="1" x14ac:dyDescent="0.3">
      <c r="A46" s="23" t="s">
        <v>73</v>
      </c>
      <c r="B46" s="30"/>
      <c r="C46" s="31"/>
      <c r="D46" s="32"/>
      <c r="E46" s="30"/>
      <c r="F46" s="31"/>
      <c r="G46" s="32">
        <f>(G44-D44)/D44</f>
        <v>-4.3394166077026673E-6</v>
      </c>
      <c r="H46" s="30"/>
      <c r="I46" s="31"/>
      <c r="J46" s="32">
        <f>(J44-D44)/D44</f>
        <v>-4.7504484159757117E-5</v>
      </c>
      <c r="K46" s="31"/>
      <c r="L46" s="31"/>
      <c r="M46" s="31">
        <f>(M44-D44)/D44</f>
        <v>-8.1445326095047881E-4</v>
      </c>
      <c r="N46" s="30"/>
      <c r="O46" s="31"/>
      <c r="P46" s="32">
        <f>(P44-D44)/D44</f>
        <v>-1.6879131479297472E-2</v>
      </c>
      <c r="Q46" s="30"/>
      <c r="R46" s="31"/>
      <c r="S46" s="32">
        <f>(S44-D44)/D44</f>
        <v>-0.20002903904671182</v>
      </c>
      <c r="T46" s="30"/>
      <c r="U46" s="31"/>
      <c r="V46" s="32">
        <f>(V44-G44)/G44</f>
        <v>-0.38301472664444886</v>
      </c>
      <c r="W46" s="30"/>
      <c r="X46" s="31"/>
      <c r="Y46" s="32">
        <f>(Y44-D44)/D44</f>
        <v>-0.64627936663568497</v>
      </c>
      <c r="Z46" s="30"/>
      <c r="AA46" s="31"/>
      <c r="AB46" s="32">
        <f>(AB44-D44)/D44</f>
        <v>-0.72218596021424808</v>
      </c>
      <c r="AC46" s="30"/>
      <c r="AD46" s="31"/>
      <c r="AE46" s="32">
        <f>(AE44-D44)/D44</f>
        <v>-0.76858381735685111</v>
      </c>
      <c r="AF46" s="30"/>
      <c r="AG46" s="31"/>
      <c r="AH46" s="32">
        <f>(AH44-D44)/D44</f>
        <v>-0.80778210959681962</v>
      </c>
      <c r="AI46" s="30"/>
      <c r="AJ46" s="31"/>
      <c r="AK46" s="32">
        <f>(AK44-D44)/D44</f>
        <v>-0.81349252747636402</v>
      </c>
      <c r="AL46" s="30"/>
      <c r="AM46" s="31"/>
      <c r="AN46" s="32">
        <f>(AN44-D44)/D44</f>
        <v>-0.81490869911598185</v>
      </c>
      <c r="AO46" s="31"/>
      <c r="AP46" s="31"/>
      <c r="AQ46" s="31">
        <f>(AQ44-D44)/D44</f>
        <v>-0.81492042134928455</v>
      </c>
      <c r="AR46" s="30"/>
      <c r="AS46" s="31"/>
      <c r="AT46" s="32">
        <f>(AT44-D44)/D44</f>
        <v>-0.81492053645324203</v>
      </c>
      <c r="AU46" s="31"/>
      <c r="AV46" s="31"/>
      <c r="AW46" s="31">
        <f>(AW44-D44)/D44</f>
        <v>-0.81492053760219119</v>
      </c>
      <c r="AX46" s="30"/>
      <c r="AY46" s="31"/>
      <c r="AZ46" s="32">
        <f>(AZ44-D44)/D44</f>
        <v>-0.81492053761379546</v>
      </c>
    </row>
    <row r="47" spans="1:52" ht="15.75" thickBot="1" x14ac:dyDescent="0.3">
      <c r="A47" s="33" t="s">
        <v>74</v>
      </c>
      <c r="B47" s="34"/>
      <c r="C47" s="35"/>
      <c r="D47" s="36">
        <f>D44*PI()</f>
        <v>0.80994151521754665</v>
      </c>
      <c r="E47" s="34"/>
      <c r="F47" s="35"/>
      <c r="G47" s="36">
        <f>G44*PI()</f>
        <v>0.80993800054388432</v>
      </c>
      <c r="H47" s="34"/>
      <c r="I47" s="35"/>
      <c r="J47" s="36">
        <f>J44*PI()</f>
        <v>0.8099030393636667</v>
      </c>
      <c r="K47" s="35"/>
      <c r="L47" s="35"/>
      <c r="M47" s="35">
        <f>M44*PI()</f>
        <v>0.80928185570929856</v>
      </c>
      <c r="N47" s="34"/>
      <c r="O47" s="35"/>
      <c r="P47" s="36">
        <f>P44*PI()</f>
        <v>0.79627040589164833</v>
      </c>
      <c r="Q47" s="34"/>
      <c r="R47" s="35"/>
      <c r="S47" s="36">
        <f>S44*PI()</f>
        <v>0.64792969224454311</v>
      </c>
      <c r="T47" s="34"/>
      <c r="U47" s="35"/>
      <c r="V47" s="36">
        <f>V44*PI()</f>
        <v>0.49971981866661697</v>
      </c>
      <c r="W47" s="34"/>
      <c r="X47" s="35"/>
      <c r="Y47" s="36">
        <f>Y44*PI()</f>
        <v>0.2864930257508036</v>
      </c>
      <c r="Z47" s="34"/>
      <c r="AA47" s="35"/>
      <c r="AB47" s="36">
        <f>AB44*PI()</f>
        <v>0.22501312433277967</v>
      </c>
      <c r="AC47" s="34"/>
      <c r="AD47" s="35"/>
      <c r="AE47" s="36">
        <f>AE44*PI()</f>
        <v>0.18743357361585253</v>
      </c>
      <c r="AF47" s="34"/>
      <c r="AG47" s="35"/>
      <c r="AH47" s="36">
        <f>AH44*PI()</f>
        <v>0.15568524940507231</v>
      </c>
      <c r="AI47" s="34"/>
      <c r="AJ47" s="35"/>
      <c r="AK47" s="36">
        <f>AK44*PI()</f>
        <v>0.15106014489518862</v>
      </c>
      <c r="AL47" s="34"/>
      <c r="AM47" s="35"/>
      <c r="AN47" s="36">
        <f>AN44*PI()</f>
        <v>0.14991312869158852</v>
      </c>
      <c r="AO47" s="35"/>
      <c r="AP47" s="35"/>
      <c r="AQ47" s="35">
        <f>AQ44*PI()</f>
        <v>0.14990363436818555</v>
      </c>
      <c r="AR47" s="34"/>
      <c r="AS47" s="35"/>
      <c r="AT47" s="36">
        <f>AT44*PI()</f>
        <v>0.14990354114071183</v>
      </c>
      <c r="AU47" s="35"/>
      <c r="AV47" s="35"/>
      <c r="AW47" s="35">
        <f>AW44*PI()</f>
        <v>0.14990354021013019</v>
      </c>
      <c r="AX47" s="34"/>
      <c r="AY47" s="35"/>
      <c r="AZ47" s="36">
        <f>AZ44*PI()</f>
        <v>0.14990354020073143</v>
      </c>
    </row>
    <row r="50" spans="1:52" x14ac:dyDescent="0.25">
      <c r="A50" t="s">
        <v>83</v>
      </c>
    </row>
    <row r="51" spans="1:52" ht="15.75" thickBot="1" x14ac:dyDescent="0.3">
      <c r="A51" s="85" t="s">
        <v>77</v>
      </c>
      <c r="B51" s="85"/>
      <c r="C51" s="85"/>
      <c r="D51" s="85"/>
      <c r="E51" s="86" t="s">
        <v>1</v>
      </c>
      <c r="F51" s="87"/>
      <c r="G51" s="87"/>
      <c r="H51" s="87"/>
      <c r="I51" s="88"/>
      <c r="J51" s="1"/>
      <c r="K51" s="1"/>
      <c r="L51" s="1"/>
      <c r="M51" s="1"/>
    </row>
    <row r="52" spans="1:52" ht="15.75" thickBot="1" x14ac:dyDescent="0.3">
      <c r="A52" s="2"/>
      <c r="B52" s="76" t="s">
        <v>2</v>
      </c>
      <c r="C52" s="77"/>
      <c r="D52" s="78"/>
      <c r="E52" s="79" t="s">
        <v>3</v>
      </c>
      <c r="F52" s="80"/>
      <c r="G52" s="81"/>
      <c r="H52" s="76" t="s">
        <v>4</v>
      </c>
      <c r="I52" s="77"/>
      <c r="J52" s="78"/>
      <c r="K52" s="77" t="s">
        <v>5</v>
      </c>
      <c r="L52" s="77"/>
      <c r="M52" s="78"/>
      <c r="N52" s="76" t="s">
        <v>6</v>
      </c>
      <c r="O52" s="77"/>
      <c r="P52" s="78"/>
      <c r="Q52" s="76" t="s">
        <v>7</v>
      </c>
      <c r="R52" s="77"/>
      <c r="S52" s="78"/>
      <c r="T52" s="76" t="s">
        <v>8</v>
      </c>
      <c r="U52" s="77"/>
      <c r="V52" s="78"/>
      <c r="W52" s="82" t="s">
        <v>9</v>
      </c>
      <c r="X52" s="83"/>
      <c r="Y52" s="84"/>
      <c r="Z52" s="82" t="s">
        <v>10</v>
      </c>
      <c r="AA52" s="83"/>
      <c r="AB52" s="84"/>
      <c r="AC52" s="82" t="s">
        <v>11</v>
      </c>
      <c r="AD52" s="83"/>
      <c r="AE52" s="84"/>
      <c r="AF52" s="82" t="s">
        <v>12</v>
      </c>
      <c r="AG52" s="83"/>
      <c r="AH52" s="84"/>
      <c r="AI52" s="82" t="s">
        <v>13</v>
      </c>
      <c r="AJ52" s="83"/>
      <c r="AK52" s="84"/>
      <c r="AL52" s="83" t="s">
        <v>14</v>
      </c>
      <c r="AM52" s="83"/>
      <c r="AN52" s="84"/>
      <c r="AO52" s="82" t="s">
        <v>15</v>
      </c>
      <c r="AP52" s="83"/>
      <c r="AQ52" s="84"/>
      <c r="AR52" s="82" t="s">
        <v>16</v>
      </c>
      <c r="AS52" s="83"/>
      <c r="AT52" s="84"/>
      <c r="AU52" s="82" t="s">
        <v>17</v>
      </c>
      <c r="AV52" s="83"/>
      <c r="AW52" s="84"/>
      <c r="AX52" s="82" t="s">
        <v>18</v>
      </c>
      <c r="AY52" s="83"/>
      <c r="AZ52" s="84"/>
    </row>
    <row r="53" spans="1:52" ht="15.75" thickBot="1" x14ac:dyDescent="0.3">
      <c r="A53" s="3" t="s">
        <v>19</v>
      </c>
      <c r="B53" s="4" t="s">
        <v>20</v>
      </c>
      <c r="C53" s="5" t="s">
        <v>21</v>
      </c>
      <c r="D53" s="6" t="s">
        <v>22</v>
      </c>
      <c r="E53" s="3" t="s">
        <v>23</v>
      </c>
      <c r="F53" s="3" t="s">
        <v>24</v>
      </c>
      <c r="G53" s="3" t="s">
        <v>25</v>
      </c>
      <c r="H53" s="7" t="s">
        <v>26</v>
      </c>
      <c r="I53" s="3" t="s">
        <v>27</v>
      </c>
      <c r="J53" s="8" t="s">
        <v>28</v>
      </c>
      <c r="K53" s="3" t="s">
        <v>29</v>
      </c>
      <c r="L53" s="3" t="s">
        <v>30</v>
      </c>
      <c r="M53" s="3" t="s">
        <v>31</v>
      </c>
      <c r="N53" s="9" t="s">
        <v>32</v>
      </c>
      <c r="O53" s="10" t="s">
        <v>33</v>
      </c>
      <c r="P53" s="11" t="s">
        <v>34</v>
      </c>
      <c r="Q53" s="9" t="s">
        <v>35</v>
      </c>
      <c r="R53" s="10" t="s">
        <v>36</v>
      </c>
      <c r="S53" s="12" t="s">
        <v>37</v>
      </c>
      <c r="T53" s="9" t="s">
        <v>38</v>
      </c>
      <c r="U53" s="10" t="s">
        <v>39</v>
      </c>
      <c r="V53" s="12" t="s">
        <v>40</v>
      </c>
      <c r="W53" s="9" t="s">
        <v>41</v>
      </c>
      <c r="X53" s="10" t="s">
        <v>42</v>
      </c>
      <c r="Y53" s="12" t="s">
        <v>43</v>
      </c>
      <c r="Z53" s="9" t="s">
        <v>44</v>
      </c>
      <c r="AA53" s="10" t="s">
        <v>45</v>
      </c>
      <c r="AB53" s="12" t="s">
        <v>46</v>
      </c>
      <c r="AC53" s="9" t="s">
        <v>47</v>
      </c>
      <c r="AD53" s="10" t="s">
        <v>48</v>
      </c>
      <c r="AE53" s="12" t="s">
        <v>49</v>
      </c>
      <c r="AF53" s="9" t="s">
        <v>50</v>
      </c>
      <c r="AG53" s="10" t="s">
        <v>51</v>
      </c>
      <c r="AH53" s="12" t="s">
        <v>52</v>
      </c>
      <c r="AI53" s="7" t="s">
        <v>53</v>
      </c>
      <c r="AJ53" s="3" t="s">
        <v>54</v>
      </c>
      <c r="AK53" s="12" t="s">
        <v>55</v>
      </c>
      <c r="AL53" s="3" t="s">
        <v>56</v>
      </c>
      <c r="AM53" s="3" t="s">
        <v>57</v>
      </c>
      <c r="AN53" s="12" t="s">
        <v>58</v>
      </c>
      <c r="AO53" s="3" t="s">
        <v>59</v>
      </c>
      <c r="AP53" s="3" t="s">
        <v>60</v>
      </c>
      <c r="AQ53" s="10" t="s">
        <v>61</v>
      </c>
      <c r="AR53" s="7" t="s">
        <v>62</v>
      </c>
      <c r="AS53" s="3" t="s">
        <v>63</v>
      </c>
      <c r="AT53" s="12" t="s">
        <v>64</v>
      </c>
      <c r="AU53" s="3" t="s">
        <v>65</v>
      </c>
      <c r="AV53" s="3" t="s">
        <v>66</v>
      </c>
      <c r="AW53" s="10" t="s">
        <v>67</v>
      </c>
      <c r="AX53" s="4" t="s">
        <v>68</v>
      </c>
      <c r="AY53" s="5" t="s">
        <v>69</v>
      </c>
      <c r="AZ53" s="13" t="s">
        <v>70</v>
      </c>
    </row>
    <row r="54" spans="1:52" ht="15.75" hidden="1" thickBot="1" x14ac:dyDescent="0.3">
      <c r="A54" s="1">
        <v>0.4</v>
      </c>
      <c r="B54" s="14">
        <v>2.0640941000000002</v>
      </c>
      <c r="C54" s="15">
        <v>1</v>
      </c>
      <c r="D54" s="16">
        <v>0.25910347988687199</v>
      </c>
      <c r="E54" s="15">
        <v>2.0640941000435902</v>
      </c>
      <c r="F54" s="15">
        <v>0.99999999997066102</v>
      </c>
      <c r="G54" s="15">
        <v>0.25909792990417602</v>
      </c>
      <c r="H54" s="14">
        <v>2.0640941043599299</v>
      </c>
      <c r="I54" s="15">
        <v>0.99999999706547404</v>
      </c>
      <c r="J54" s="16">
        <v>0.25904798075852897</v>
      </c>
      <c r="K54" s="15">
        <v>2.0640945367785899</v>
      </c>
      <c r="L54" s="15">
        <v>0.99999970601889798</v>
      </c>
      <c r="M54" s="15">
        <v>0.25854863236019499</v>
      </c>
      <c r="N54" s="14">
        <v>2.0641385711181401</v>
      </c>
      <c r="O54" s="15">
        <v>0.99997006938500599</v>
      </c>
      <c r="P54" s="16">
        <v>0.253569778131639</v>
      </c>
      <c r="Q54" s="14">
        <v>2.0717081768558998</v>
      </c>
      <c r="R54" s="15">
        <v>0.99491667930095595</v>
      </c>
      <c r="S54" s="16">
        <v>0.20565771447633299</v>
      </c>
      <c r="T54" s="14">
        <v>2.08973562352941</v>
      </c>
      <c r="U54" s="15">
        <v>0.98320293238022904</v>
      </c>
      <c r="V54" s="16">
        <v>0.15822365491599999</v>
      </c>
      <c r="W54" s="14">
        <v>2.19821899230769</v>
      </c>
      <c r="X54" s="15">
        <v>0.92106637444190897</v>
      </c>
      <c r="Y54" s="16">
        <v>9.0502603861820893E-2</v>
      </c>
      <c r="Z54" s="14">
        <v>2.2820470500000001</v>
      </c>
      <c r="AA54" s="15">
        <v>0.88107113373205803</v>
      </c>
      <c r="AB54" s="16">
        <v>7.1160521394729406E-2</v>
      </c>
      <c r="AC54" s="14">
        <v>2.3658751076923101</v>
      </c>
      <c r="AD54" s="15">
        <v>0.84650426315026495</v>
      </c>
      <c r="AE54" s="16">
        <v>5.9400158131728602E-2</v>
      </c>
      <c r="AF54" s="14">
        <v>2.4743584764705902</v>
      </c>
      <c r="AG54" s="15">
        <v>0.80817276934014004</v>
      </c>
      <c r="AH54" s="16">
        <v>4.9511298581025799E-2</v>
      </c>
      <c r="AI54" s="14">
        <v>2.4946840743902499</v>
      </c>
      <c r="AJ54" s="15">
        <v>0.80166910752409404</v>
      </c>
      <c r="AK54" s="16">
        <v>4.8074821740699603E-2</v>
      </c>
      <c r="AL54" s="15">
        <v>2.49995552888186</v>
      </c>
      <c r="AM54" s="15">
        <v>0.80001390939912198</v>
      </c>
      <c r="AN54" s="16">
        <v>4.77187550622847E-2</v>
      </c>
      <c r="AO54" s="15">
        <v>2.49999956322142</v>
      </c>
      <c r="AP54" s="15">
        <v>0.80000013660848901</v>
      </c>
      <c r="AQ54" s="15">
        <v>4.7715808049148899E-2</v>
      </c>
      <c r="AR54" s="14">
        <v>2.4999999956400698</v>
      </c>
      <c r="AS54" s="15">
        <v>0.80000000136362803</v>
      </c>
      <c r="AT54" s="16">
        <v>4.7715779111609298E-2</v>
      </c>
      <c r="AU54" s="15">
        <v>2.49999999995641</v>
      </c>
      <c r="AV54" s="15">
        <v>0.80000000001363503</v>
      </c>
      <c r="AW54" s="15">
        <v>4.77157788227595E-2</v>
      </c>
      <c r="AX54" s="14">
        <v>2.5</v>
      </c>
      <c r="AY54" s="15">
        <v>0.8</v>
      </c>
      <c r="AZ54" s="16">
        <v>4.7715778819842097E-2</v>
      </c>
    </row>
    <row r="55" spans="1:52" hidden="1" x14ac:dyDescent="0.25">
      <c r="A55" s="1">
        <v>0.41</v>
      </c>
      <c r="B55" s="14">
        <v>2.0649524000000001</v>
      </c>
      <c r="C55" s="15">
        <v>1</v>
      </c>
      <c r="D55" s="16">
        <v>0.25910614965022999</v>
      </c>
      <c r="E55" s="15">
        <v>2.0649524000435102</v>
      </c>
      <c r="F55" s="15">
        <v>0.99999999997068401</v>
      </c>
      <c r="G55" s="15">
        <v>0.25910060189412898</v>
      </c>
      <c r="H55" s="14">
        <v>2.0649524043513501</v>
      </c>
      <c r="I55" s="15">
        <v>0.99999999706791298</v>
      </c>
      <c r="J55" s="16">
        <v>0.25905067358580203</v>
      </c>
      <c r="K55" s="15">
        <v>2.0649528359185698</v>
      </c>
      <c r="L55" s="15">
        <v>0.99999970626323398</v>
      </c>
      <c r="M55" s="15">
        <v>0.25855153244624601</v>
      </c>
      <c r="N55" s="14">
        <v>2.0649967835543799</v>
      </c>
      <c r="O55" s="15">
        <v>0.99997009425750905</v>
      </c>
      <c r="P55" s="16">
        <v>0.25357471774830498</v>
      </c>
      <c r="Q55" s="14">
        <v>2.0725514847161599</v>
      </c>
      <c r="R55" s="15">
        <v>0.99492079690411495</v>
      </c>
      <c r="S55" s="16">
        <v>0.20567939336750901</v>
      </c>
      <c r="T55" s="14">
        <v>2.0905434352941201</v>
      </c>
      <c r="U55" s="15">
        <v>0.98321572133371804</v>
      </c>
      <c r="V55" s="16">
        <v>0.15825507663897401</v>
      </c>
      <c r="W55" s="14">
        <v>2.1988132</v>
      </c>
      <c r="X55" s="15">
        <v>0.92110609971298696</v>
      </c>
      <c r="Y55" s="16">
        <v>9.0528184013983298E-2</v>
      </c>
      <c r="Z55" s="14">
        <v>2.2824762000000001</v>
      </c>
      <c r="AA55" s="15">
        <v>0.88111122105168005</v>
      </c>
      <c r="AB55" s="16">
        <v>7.1177507266798598E-2</v>
      </c>
      <c r="AC55" s="14">
        <v>2.3661392000000001</v>
      </c>
      <c r="AD55" s="15">
        <v>0.846533945959417</v>
      </c>
      <c r="AE55" s="16">
        <v>5.9409663722801598E-2</v>
      </c>
      <c r="AF55" s="14">
        <v>2.47440896470588</v>
      </c>
      <c r="AG55" s="15">
        <v>0.80817928959607099</v>
      </c>
      <c r="AH55" s="16">
        <v>4.9512908251951697E-2</v>
      </c>
      <c r="AI55" s="14">
        <v>2.4946945414634198</v>
      </c>
      <c r="AJ55" s="15">
        <v>0.80167048432636001</v>
      </c>
      <c r="AK55" s="16">
        <v>4.8075148171829597E-2</v>
      </c>
      <c r="AL55" s="15">
        <v>2.4999556164456198</v>
      </c>
      <c r="AM55" s="15">
        <v>0.80001392096844703</v>
      </c>
      <c r="AN55" s="16">
        <v>4.7718757777617499E-2</v>
      </c>
      <c r="AO55" s="15">
        <v>2.4999995640814401</v>
      </c>
      <c r="AP55" s="15">
        <v>0.800000136722123</v>
      </c>
      <c r="AQ55" s="15">
        <v>4.7715808075816601E-2</v>
      </c>
      <c r="AR55" s="14">
        <v>2.4999999956486501</v>
      </c>
      <c r="AS55" s="15">
        <v>0.80000000136476201</v>
      </c>
      <c r="AT55" s="16">
        <v>4.7715779111875502E-2</v>
      </c>
      <c r="AU55" s="15">
        <v>2.4999999999564899</v>
      </c>
      <c r="AV55" s="15">
        <v>0.80000000001364602</v>
      </c>
      <c r="AW55" s="15">
        <v>4.7715778822762102E-2</v>
      </c>
      <c r="AX55" s="14">
        <v>2.5</v>
      </c>
      <c r="AY55" s="15">
        <v>0.8</v>
      </c>
      <c r="AZ55" s="16">
        <v>4.7715778819842097E-2</v>
      </c>
    </row>
    <row r="56" spans="1:52" hidden="1" x14ac:dyDescent="0.25">
      <c r="A56" s="1">
        <v>0.42</v>
      </c>
      <c r="B56" s="14">
        <v>2.0675995</v>
      </c>
      <c r="C56" s="15">
        <v>1</v>
      </c>
      <c r="D56" s="16">
        <v>0.259134317281217</v>
      </c>
      <c r="E56" s="15">
        <v>2.0675995000432401</v>
      </c>
      <c r="F56" s="15">
        <v>0.99999999997075995</v>
      </c>
      <c r="G56" s="15">
        <v>0.25912877666253697</v>
      </c>
      <c r="H56" s="14">
        <v>2.0675995043248698</v>
      </c>
      <c r="I56" s="15">
        <v>0.99999999707541598</v>
      </c>
      <c r="J56" s="16">
        <v>0.25907891223346402</v>
      </c>
      <c r="K56" s="15">
        <v>2.0675999332661701</v>
      </c>
      <c r="L56" s="15">
        <v>0.99999970701487995</v>
      </c>
      <c r="M56" s="15">
        <v>0.25858040919358499</v>
      </c>
      <c r="N56" s="14">
        <v>2.0676436134972498</v>
      </c>
      <c r="O56" s="15">
        <v>0.99997017077234196</v>
      </c>
      <c r="P56" s="16">
        <v>0.25360987173223598</v>
      </c>
      <c r="Q56" s="14">
        <v>2.0751523471615698</v>
      </c>
      <c r="R56" s="15">
        <v>0.99493346489706602</v>
      </c>
      <c r="S56" s="16">
        <v>0.20576581333198399</v>
      </c>
      <c r="T56" s="14">
        <v>2.0930348235294098</v>
      </c>
      <c r="U56" s="15">
        <v>0.98325507493886999</v>
      </c>
      <c r="V56" s="16">
        <v>0.15837044052405899</v>
      </c>
      <c r="W56" s="14">
        <v>2.2006458076923101</v>
      </c>
      <c r="X56" s="15">
        <v>0.92122846940887404</v>
      </c>
      <c r="Y56" s="16">
        <v>9.0620161727469603E-2</v>
      </c>
      <c r="Z56" s="14">
        <v>2.28379975</v>
      </c>
      <c r="AA56" s="15">
        <v>0.88123478983193604</v>
      </c>
      <c r="AB56" s="16">
        <v>7.1239127141978095E-2</v>
      </c>
      <c r="AC56" s="14">
        <v>2.3669536923076899</v>
      </c>
      <c r="AD56" s="15">
        <v>0.84662549665101305</v>
      </c>
      <c r="AE56" s="16">
        <v>5.9444551651207198E-2</v>
      </c>
      <c r="AF56" s="14">
        <v>2.4745646764705902</v>
      </c>
      <c r="AG56" s="15">
        <v>0.80819941312283405</v>
      </c>
      <c r="AH56" s="16">
        <v>4.9518916072079998E-2</v>
      </c>
      <c r="AI56" s="14">
        <v>2.4947268231707298</v>
      </c>
      <c r="AJ56" s="15">
        <v>0.80167473403376199</v>
      </c>
      <c r="AK56" s="16">
        <v>4.8076370524046501E-2</v>
      </c>
      <c r="AL56" s="15">
        <v>2.4999558865027498</v>
      </c>
      <c r="AM56" s="15">
        <v>0.80001395667991704</v>
      </c>
      <c r="AN56" s="16">
        <v>4.7718767954156298E-2</v>
      </c>
      <c r="AO56" s="15">
        <v>2.4999995667338402</v>
      </c>
      <c r="AP56" s="15">
        <v>0.80000013707287998</v>
      </c>
      <c r="AQ56" s="15">
        <v>4.7715808175762701E-2</v>
      </c>
      <c r="AR56" s="14">
        <v>2.4999999956751302</v>
      </c>
      <c r="AS56" s="15">
        <v>0.80000000136826299</v>
      </c>
      <c r="AT56" s="16">
        <v>4.7715779112873197E-2</v>
      </c>
      <c r="AU56" s="15">
        <v>2.4999999999567599</v>
      </c>
      <c r="AV56" s="15">
        <v>0.80000000001368099</v>
      </c>
      <c r="AW56" s="15">
        <v>4.7715778822772101E-2</v>
      </c>
      <c r="AX56" s="14">
        <v>2.5</v>
      </c>
      <c r="AY56" s="15">
        <v>0.8</v>
      </c>
      <c r="AZ56" s="16">
        <v>4.7715778819842097E-2</v>
      </c>
    </row>
    <row r="57" spans="1:52" hidden="1" x14ac:dyDescent="0.25">
      <c r="A57" s="1">
        <v>0.43</v>
      </c>
      <c r="B57" s="14">
        <v>2.0678839999999998</v>
      </c>
      <c r="C57" s="15">
        <v>1</v>
      </c>
      <c r="D57" s="16">
        <v>0.25911515883745001</v>
      </c>
      <c r="E57" s="15">
        <v>2.0678840000432102</v>
      </c>
      <c r="F57" s="15">
        <v>0.99999999997076805</v>
      </c>
      <c r="G57" s="15">
        <v>0.25910961897615198</v>
      </c>
      <c r="H57" s="14">
        <v>2.0678840043220199</v>
      </c>
      <c r="I57" s="15">
        <v>0.999999997076221</v>
      </c>
      <c r="J57" s="16">
        <v>0.25905976141488601</v>
      </c>
      <c r="K57" s="15">
        <v>2.0678844329811001</v>
      </c>
      <c r="L57" s="15">
        <v>0.99999970709549302</v>
      </c>
      <c r="M57" s="15">
        <v>0.25856132688206201</v>
      </c>
      <c r="N57" s="14">
        <v>2.0679280844725598</v>
      </c>
      <c r="O57" s="15">
        <v>0.99997017897838003</v>
      </c>
      <c r="P57" s="16">
        <v>0.25359146581337799</v>
      </c>
      <c r="Q57" s="14">
        <v>2.07543187772926</v>
      </c>
      <c r="R57" s="15">
        <v>0.99493482360686303</v>
      </c>
      <c r="S57" s="16">
        <v>0.20575323097929099</v>
      </c>
      <c r="T57" s="14">
        <v>2.0933025882352898</v>
      </c>
      <c r="U57" s="15">
        <v>0.98325929652296495</v>
      </c>
      <c r="V57" s="16">
        <v>0.15836218428757801</v>
      </c>
      <c r="W57" s="14">
        <v>2.2008427692307699</v>
      </c>
      <c r="X57" s="15">
        <v>0.92124160795146803</v>
      </c>
      <c r="Y57" s="16">
        <v>9.0615473261268495E-2</v>
      </c>
      <c r="Z57" s="14">
        <v>2.2839420000000001</v>
      </c>
      <c r="AA57" s="15">
        <v>0.88124806464725902</v>
      </c>
      <c r="AB57" s="16">
        <v>7.1235493759641805E-2</v>
      </c>
      <c r="AC57" s="14">
        <v>2.3670412307692299</v>
      </c>
      <c r="AD57" s="15">
        <v>0.84663533663761503</v>
      </c>
      <c r="AE57" s="16">
        <v>5.9442123460307202E-2</v>
      </c>
      <c r="AF57" s="14">
        <v>2.47458141176471</v>
      </c>
      <c r="AG57" s="15">
        <v>0.80820157720392705</v>
      </c>
      <c r="AH57" s="16">
        <v>4.9518406412344403E-2</v>
      </c>
      <c r="AI57" s="14">
        <v>2.49473029268293</v>
      </c>
      <c r="AJ57" s="15">
        <v>0.80167519108892704</v>
      </c>
      <c r="AK57" s="16">
        <v>4.807626320715E-2</v>
      </c>
      <c r="AL57" s="15">
        <v>2.49995591552744</v>
      </c>
      <c r="AM57" s="15">
        <v>0.80001396052076901</v>
      </c>
      <c r="AN57" s="16">
        <v>4.7718767052838597E-2</v>
      </c>
      <c r="AO57" s="15">
        <v>2.4999995670189099</v>
      </c>
      <c r="AP57" s="15">
        <v>0.80000013711060503</v>
      </c>
      <c r="AQ57" s="15">
        <v>4.7715808166909998E-2</v>
      </c>
      <c r="AR57" s="14">
        <v>2.4999999956779799</v>
      </c>
      <c r="AS57" s="15">
        <v>0.80000000136864002</v>
      </c>
      <c r="AT57" s="16">
        <v>4.7715779112784802E-2</v>
      </c>
      <c r="AU57" s="15">
        <v>2.4999999999567901</v>
      </c>
      <c r="AV57" s="15">
        <v>0.80000000001368499</v>
      </c>
      <c r="AW57" s="15">
        <v>4.7715778822771199E-2</v>
      </c>
      <c r="AX57" s="14">
        <v>2.5</v>
      </c>
      <c r="AY57" s="15">
        <v>0.8</v>
      </c>
      <c r="AZ57" s="16">
        <v>4.7715778819842097E-2</v>
      </c>
    </row>
    <row r="58" spans="1:52" hidden="1" x14ac:dyDescent="0.25">
      <c r="A58" s="1">
        <v>0.44</v>
      </c>
      <c r="B58" s="14">
        <v>2.0669558000000001</v>
      </c>
      <c r="C58" s="15">
        <v>1</v>
      </c>
      <c r="D58" s="16">
        <v>0.25910590004758699</v>
      </c>
      <c r="E58" s="15">
        <v>2.0669558000433099</v>
      </c>
      <c r="F58" s="15">
        <v>0.99999999997074196</v>
      </c>
      <c r="G58" s="15">
        <v>0.25910035771466999</v>
      </c>
      <c r="H58" s="14">
        <v>2.0669558043313101</v>
      </c>
      <c r="I58" s="15">
        <v>0.99999999707359499</v>
      </c>
      <c r="J58" s="16">
        <v>0.25905047775193402</v>
      </c>
      <c r="K58" s="15">
        <v>2.06695623391116</v>
      </c>
      <c r="L58" s="15">
        <v>0.99999970683236805</v>
      </c>
      <c r="M58" s="15">
        <v>0.25855181971643998</v>
      </c>
      <c r="N58" s="14">
        <v>2.06699997916752</v>
      </c>
      <c r="O58" s="15">
        <v>0.99997015219313801</v>
      </c>
      <c r="P58" s="16">
        <v>0.25357975987458597</v>
      </c>
      <c r="Q58" s="14">
        <v>2.07451989082969</v>
      </c>
      <c r="R58" s="15">
        <v>0.99493038872557005</v>
      </c>
      <c r="S58" s="16">
        <v>0.20572355635213499</v>
      </c>
      <c r="T58" s="14">
        <v>2.09242898823529</v>
      </c>
      <c r="U58" s="15">
        <v>0.98324551761050605</v>
      </c>
      <c r="V58" s="16">
        <v>0.158322329305182</v>
      </c>
      <c r="W58" s="14">
        <v>2.20020016923077</v>
      </c>
      <c r="X58" s="15">
        <v>0.92119873308328204</v>
      </c>
      <c r="Y58" s="16">
        <v>9.0583629734501805E-2</v>
      </c>
      <c r="Z58" s="14">
        <v>2.2834778999999998</v>
      </c>
      <c r="AA58" s="15">
        <v>0.881204750476001</v>
      </c>
      <c r="AB58" s="16">
        <v>7.1214169098001198E-2</v>
      </c>
      <c r="AC58" s="14">
        <v>2.3667556307692301</v>
      </c>
      <c r="AD58" s="15">
        <v>0.84660323337052401</v>
      </c>
      <c r="AE58" s="16">
        <v>5.9430058095685898E-2</v>
      </c>
      <c r="AF58" s="14">
        <v>2.4745268117647101</v>
      </c>
      <c r="AG58" s="15">
        <v>0.80819451766553696</v>
      </c>
      <c r="AH58" s="16">
        <v>4.9516330918912103E-2</v>
      </c>
      <c r="AI58" s="14">
        <v>2.49471897317073</v>
      </c>
      <c r="AJ58" s="15">
        <v>0.80167370014066197</v>
      </c>
      <c r="AK58" s="16">
        <v>4.80758410170046E-2</v>
      </c>
      <c r="AL58" s="15">
        <v>2.4999558208324801</v>
      </c>
      <c r="AM58" s="15">
        <v>0.80001394799168701</v>
      </c>
      <c r="AN58" s="16">
        <v>4.7718763538144797E-2</v>
      </c>
      <c r="AO58" s="15">
        <v>2.4999995660888499</v>
      </c>
      <c r="AP58" s="15">
        <v>0.80000013698754502</v>
      </c>
      <c r="AQ58" s="15">
        <v>4.7715808132391499E-2</v>
      </c>
      <c r="AR58" s="14">
        <v>2.49999999566869</v>
      </c>
      <c r="AS58" s="15">
        <v>0.80000000136741201</v>
      </c>
      <c r="AT58" s="16">
        <v>4.77157791124403E-2</v>
      </c>
      <c r="AU58" s="15">
        <v>2.4999999999566902</v>
      </c>
      <c r="AV58" s="15">
        <v>0.800000000013672</v>
      </c>
      <c r="AW58" s="15">
        <v>4.7715778822767702E-2</v>
      </c>
      <c r="AX58" s="14">
        <v>2.5</v>
      </c>
      <c r="AY58" s="15">
        <v>0.8</v>
      </c>
      <c r="AZ58" s="16">
        <v>4.7715778819842097E-2</v>
      </c>
    </row>
    <row r="59" spans="1:52" hidden="1" x14ac:dyDescent="0.25">
      <c r="A59" s="1">
        <v>0.45</v>
      </c>
      <c r="B59" s="14">
        <v>2.070713</v>
      </c>
      <c r="C59" s="15">
        <v>1</v>
      </c>
      <c r="D59" s="16">
        <v>0.25913844825837301</v>
      </c>
      <c r="E59" s="15">
        <v>2.0707130000429301</v>
      </c>
      <c r="F59" s="15">
        <v>0.99999999997084699</v>
      </c>
      <c r="G59" s="15">
        <v>0.25913291595550197</v>
      </c>
      <c r="H59" s="14">
        <v>2.0707130042937298</v>
      </c>
      <c r="I59" s="15">
        <v>0.99999999708420495</v>
      </c>
      <c r="J59" s="16">
        <v>0.25908312650687998</v>
      </c>
      <c r="K59" s="15">
        <v>2.0707134301464398</v>
      </c>
      <c r="L59" s="15">
        <v>0.99999970789527504</v>
      </c>
      <c r="M59" s="15">
        <v>0.25858537194644998</v>
      </c>
      <c r="N59" s="14">
        <v>2.07075679585799</v>
      </c>
      <c r="O59" s="15">
        <v>0.99997026039333703</v>
      </c>
      <c r="P59" s="16">
        <v>0.25362220098809102</v>
      </c>
      <c r="Q59" s="14">
        <v>2.0782114628820998</v>
      </c>
      <c r="R59" s="15">
        <v>0.99494830486137198</v>
      </c>
      <c r="S59" s="16">
        <v>0.20583872104744499</v>
      </c>
      <c r="T59" s="14">
        <v>2.0959651764705902</v>
      </c>
      <c r="U59" s="15">
        <v>0.98330119085406897</v>
      </c>
      <c r="V59" s="16">
        <v>0.158478961968536</v>
      </c>
      <c r="W59" s="14">
        <v>2.2028013076923099</v>
      </c>
      <c r="X59" s="15">
        <v>0.92137211441733302</v>
      </c>
      <c r="Y59" s="16">
        <v>9.0709289105734503E-2</v>
      </c>
      <c r="Z59" s="14">
        <v>2.2853564999999998</v>
      </c>
      <c r="AA59" s="15">
        <v>0.88138000409866601</v>
      </c>
      <c r="AB59" s="16">
        <v>7.12982388869179E-2</v>
      </c>
      <c r="AC59" s="14">
        <v>2.3679116923076902</v>
      </c>
      <c r="AD59" s="15">
        <v>0.84673318802429998</v>
      </c>
      <c r="AE59" s="16">
        <v>5.9477554444276E-2</v>
      </c>
      <c r="AF59" s="14">
        <v>2.4747478235294098</v>
      </c>
      <c r="AG59" s="15">
        <v>0.80822310984958901</v>
      </c>
      <c r="AH59" s="16">
        <v>4.9524483175570302E-2</v>
      </c>
      <c r="AI59" s="14">
        <v>2.4947647926829299</v>
      </c>
      <c r="AJ59" s="15">
        <v>0.80167973924315805</v>
      </c>
      <c r="AK59" s="16">
        <v>4.8077498592109601E-2</v>
      </c>
      <c r="AL59" s="15">
        <v>2.49995620414201</v>
      </c>
      <c r="AM59" s="15">
        <v>0.80001399874202495</v>
      </c>
      <c r="AN59" s="16">
        <v>4.77187773357126E-2</v>
      </c>
      <c r="AO59" s="15">
        <v>2.49999956985357</v>
      </c>
      <c r="AP59" s="15">
        <v>0.80000013748601395</v>
      </c>
      <c r="AQ59" s="15">
        <v>4.7715808267900298E-2</v>
      </c>
      <c r="AR59" s="14">
        <v>2.4999999957062702</v>
      </c>
      <c r="AS59" s="15">
        <v>0.80000000137238703</v>
      </c>
      <c r="AT59" s="16">
        <v>4.7715779113792899E-2</v>
      </c>
      <c r="AU59" s="15">
        <v>2.4999999999570699</v>
      </c>
      <c r="AV59" s="15">
        <v>0.80000000001372196</v>
      </c>
      <c r="AW59" s="15">
        <v>4.7715778822781302E-2</v>
      </c>
      <c r="AX59" s="14">
        <v>2.5</v>
      </c>
      <c r="AY59" s="15">
        <v>0.8</v>
      </c>
      <c r="AZ59" s="16">
        <v>4.7715778819842097E-2</v>
      </c>
    </row>
    <row r="60" spans="1:52" hidden="1" x14ac:dyDescent="0.25">
      <c r="A60" s="1">
        <v>0.46</v>
      </c>
      <c r="B60" s="14">
        <v>2.0770862000000001</v>
      </c>
      <c r="C60" s="15">
        <v>1</v>
      </c>
      <c r="D60" s="16">
        <v>0.25925389829329698</v>
      </c>
      <c r="E60" s="15">
        <v>2.0770862000422898</v>
      </c>
      <c r="F60" s="15">
        <v>0.99999999997102595</v>
      </c>
      <c r="G60" s="15">
        <v>0.259248382966073</v>
      </c>
      <c r="H60" s="14">
        <v>2.07708620422998</v>
      </c>
      <c r="I60" s="15">
        <v>0.99999999710206999</v>
      </c>
      <c r="J60" s="16">
        <v>0.259198746265414</v>
      </c>
      <c r="K60" s="15">
        <v>2.0770866237604801</v>
      </c>
      <c r="L60" s="15">
        <v>0.99999970968507301</v>
      </c>
      <c r="M60" s="15">
        <v>0.25870251669558902</v>
      </c>
      <c r="N60" s="14">
        <v>2.07712934566415</v>
      </c>
      <c r="O60" s="15">
        <v>0.99997044258867596</v>
      </c>
      <c r="P60" s="16">
        <v>0.253754343927656</v>
      </c>
      <c r="Q60" s="14">
        <v>2.0844733406113498</v>
      </c>
      <c r="R60" s="15">
        <v>0.99497848074877004</v>
      </c>
      <c r="S60" s="16">
        <v>0.20609286348713099</v>
      </c>
      <c r="T60" s="14">
        <v>2.1019634823529398</v>
      </c>
      <c r="U60" s="15">
        <v>0.983395013842009</v>
      </c>
      <c r="V60" s="16">
        <v>0.15880009732949801</v>
      </c>
      <c r="W60" s="14">
        <v>2.2072135230769199</v>
      </c>
      <c r="X60" s="15">
        <v>0.92166518968427602</v>
      </c>
      <c r="Y60" s="16">
        <v>9.0962101114721E-2</v>
      </c>
      <c r="Z60" s="14">
        <v>2.2885431000000001</v>
      </c>
      <c r="AA60" s="15">
        <v>0.88167682397588898</v>
      </c>
      <c r="AB60" s="16">
        <v>7.1468977527364405E-2</v>
      </c>
      <c r="AC60" s="14">
        <v>2.3698726769230798</v>
      </c>
      <c r="AD60" s="15">
        <v>0.84695366021193397</v>
      </c>
      <c r="AE60" s="16">
        <v>5.9575166359820797E-2</v>
      </c>
      <c r="AF60" s="14">
        <v>2.4751227176470598</v>
      </c>
      <c r="AG60" s="15">
        <v>0.80827170889607902</v>
      </c>
      <c r="AH60" s="16">
        <v>4.9541516988517602E-2</v>
      </c>
      <c r="AI60" s="14">
        <v>2.4948425146341502</v>
      </c>
      <c r="AJ60" s="15">
        <v>0.80169000738648699</v>
      </c>
      <c r="AK60" s="16">
        <v>4.8080973072791397E-2</v>
      </c>
      <c r="AL60" s="15">
        <v>2.4999568543358501</v>
      </c>
      <c r="AM60" s="15">
        <v>0.800014085038663</v>
      </c>
      <c r="AN60" s="16">
        <v>4.7718806281088197E-2</v>
      </c>
      <c r="AO60" s="15">
        <v>2.4999995762395302</v>
      </c>
      <c r="AP60" s="15">
        <v>0.80000013833362005</v>
      </c>
      <c r="AQ60" s="15">
        <v>4.7715808552181098E-2</v>
      </c>
      <c r="AR60" s="14">
        <v>2.4999999957700201</v>
      </c>
      <c r="AS60" s="15">
        <v>0.80000000138084804</v>
      </c>
      <c r="AT60" s="16">
        <v>4.7715779116630601E-2</v>
      </c>
      <c r="AU60" s="15">
        <v>2.4999999999577098</v>
      </c>
      <c r="AV60" s="15">
        <v>0.800000000013807</v>
      </c>
      <c r="AW60" s="15">
        <v>4.7715778822809703E-2</v>
      </c>
      <c r="AX60" s="14">
        <v>2.5</v>
      </c>
      <c r="AY60" s="15">
        <v>0.8</v>
      </c>
      <c r="AZ60" s="16">
        <v>4.7715778819842097E-2</v>
      </c>
    </row>
    <row r="61" spans="1:52" hidden="1" x14ac:dyDescent="0.25">
      <c r="A61" s="1">
        <v>0.47</v>
      </c>
      <c r="B61" s="14">
        <v>2.0744126000000001</v>
      </c>
      <c r="C61" s="15">
        <v>0.99999990000000005</v>
      </c>
      <c r="D61" s="16">
        <v>0.258847847334505</v>
      </c>
      <c r="E61" s="15">
        <v>2.0744126000425598</v>
      </c>
      <c r="F61" s="15">
        <v>0.99999989997095196</v>
      </c>
      <c r="G61" s="15">
        <v>0.25884780034579802</v>
      </c>
      <c r="H61" s="14">
        <v>2.0744126042567199</v>
      </c>
      <c r="I61" s="15">
        <v>0.99999989709459802</v>
      </c>
      <c r="J61" s="16">
        <v>0.25884318104450599</v>
      </c>
      <c r="K61" s="15">
        <v>2.07441302643943</v>
      </c>
      <c r="L61" s="15">
        <v>0.99999960893639495</v>
      </c>
      <c r="M61" s="15">
        <v>0.258531813574221</v>
      </c>
      <c r="N61" s="14">
        <v>2.0744560184248102</v>
      </c>
      <c r="O61" s="15">
        <v>0.99997026637574105</v>
      </c>
      <c r="P61" s="16">
        <v>0.25365592147239202</v>
      </c>
      <c r="Q61" s="14">
        <v>2.08184644104804</v>
      </c>
      <c r="R61" s="15">
        <v>0.99496575700492296</v>
      </c>
      <c r="S61" s="16">
        <v>0.20595233698198501</v>
      </c>
      <c r="T61" s="14">
        <v>2.0994471529411798</v>
      </c>
      <c r="U61" s="15">
        <v>0.98335565639421596</v>
      </c>
      <c r="V61" s="16">
        <v>0.15863376028172199</v>
      </c>
      <c r="W61" s="14">
        <v>2.2053625692307701</v>
      </c>
      <c r="X61" s="15">
        <v>0.921542338722801</v>
      </c>
      <c r="Y61" s="16">
        <v>9.0833729377507194E-2</v>
      </c>
      <c r="Z61" s="14">
        <v>2.2872062999999998</v>
      </c>
      <c r="AA61" s="15">
        <v>0.88155233531824095</v>
      </c>
      <c r="AB61" s="16">
        <v>7.1381606911522594E-2</v>
      </c>
      <c r="AC61" s="14">
        <v>2.3690500307692299</v>
      </c>
      <c r="AD61" s="15">
        <v>0.84686114202699703</v>
      </c>
      <c r="AE61" s="16">
        <v>5.9524712451132701E-2</v>
      </c>
      <c r="AF61" s="14">
        <v>2.4749654470588198</v>
      </c>
      <c r="AG61" s="15">
        <v>0.80825130196116801</v>
      </c>
      <c r="AH61" s="16">
        <v>4.9532589234424398E-2</v>
      </c>
      <c r="AI61" s="14">
        <v>2.4948099097560998</v>
      </c>
      <c r="AJ61" s="15">
        <v>0.80168569527628497</v>
      </c>
      <c r="AK61" s="16">
        <v>4.8079147208192403E-2</v>
      </c>
      <c r="AL61" s="15">
        <v>2.4999565815751899</v>
      </c>
      <c r="AM61" s="15">
        <v>0.80001404879734095</v>
      </c>
      <c r="AN61" s="16">
        <v>4.7718791059637403E-2</v>
      </c>
      <c r="AO61" s="15">
        <v>2.4999995735605798</v>
      </c>
      <c r="AP61" s="15">
        <v>0.80000013797765701</v>
      </c>
      <c r="AQ61" s="15">
        <v>4.7715808402686098E-2</v>
      </c>
      <c r="AR61" s="14">
        <v>2.4999999957432801</v>
      </c>
      <c r="AS61" s="15">
        <v>0.80000000137729499</v>
      </c>
      <c r="AT61" s="16">
        <v>4.7715779115138399E-2</v>
      </c>
      <c r="AU61" s="15">
        <v>2.4999999999574398</v>
      </c>
      <c r="AV61" s="15">
        <v>0.80000000001377103</v>
      </c>
      <c r="AW61" s="15">
        <v>4.7715778822794701E-2</v>
      </c>
      <c r="AX61" s="14">
        <v>2.5</v>
      </c>
      <c r="AY61" s="15">
        <v>0.8</v>
      </c>
      <c r="AZ61" s="16">
        <v>4.7715778819842097E-2</v>
      </c>
    </row>
    <row r="62" spans="1:52" hidden="1" x14ac:dyDescent="0.25">
      <c r="A62" s="1">
        <v>0.48</v>
      </c>
      <c r="B62" s="14">
        <v>2.0742712000000001</v>
      </c>
      <c r="C62" s="15">
        <v>0.99999990000000005</v>
      </c>
      <c r="D62" s="16">
        <v>0.25882508011809602</v>
      </c>
      <c r="E62" s="15">
        <v>2.0742712000425798</v>
      </c>
      <c r="F62" s="15">
        <v>0.99999989997094596</v>
      </c>
      <c r="G62" s="15">
        <v>0.25882503312059302</v>
      </c>
      <c r="H62" s="14">
        <v>2.0742712042581402</v>
      </c>
      <c r="I62" s="15">
        <v>0.99999989709420301</v>
      </c>
      <c r="J62" s="16">
        <v>0.25882041319846899</v>
      </c>
      <c r="K62" s="15">
        <v>2.0742716265811101</v>
      </c>
      <c r="L62" s="15">
        <v>0.99999960889671102</v>
      </c>
      <c r="M62" s="15">
        <v>0.25850901397154902</v>
      </c>
      <c r="N62" s="14">
        <v>2.0743146328504398</v>
      </c>
      <c r="O62" s="15">
        <v>0.99997026233604203</v>
      </c>
      <c r="P62" s="16">
        <v>0.25363278714779502</v>
      </c>
      <c r="Q62" s="14">
        <v>2.0817075109170302</v>
      </c>
      <c r="R62" s="15">
        <v>0.99496508791992999</v>
      </c>
      <c r="S62" s="16">
        <v>0.20592678631334199</v>
      </c>
      <c r="T62" s="14">
        <v>2.0993140705882398</v>
      </c>
      <c r="U62" s="15">
        <v>0.98335357596789497</v>
      </c>
      <c r="V62" s="16">
        <v>0.15860782564023701</v>
      </c>
      <c r="W62" s="14">
        <v>2.2052646769230702</v>
      </c>
      <c r="X62" s="15">
        <v>0.92153583835310204</v>
      </c>
      <c r="Y62" s="16">
        <v>9.0814823442340903E-2</v>
      </c>
      <c r="Z62" s="14">
        <v>2.2871356</v>
      </c>
      <c r="AA62" s="15">
        <v>0.88154575076425201</v>
      </c>
      <c r="AB62" s="16">
        <v>7.1368449561871203E-2</v>
      </c>
      <c r="AC62" s="14">
        <v>2.3690065230769202</v>
      </c>
      <c r="AD62" s="15">
        <v>0.846856250420152</v>
      </c>
      <c r="AE62" s="16">
        <v>5.9516896725855598E-2</v>
      </c>
      <c r="AF62" s="14">
        <v>2.47495712941177</v>
      </c>
      <c r="AG62" s="15">
        <v>0.808250223519142</v>
      </c>
      <c r="AH62" s="16">
        <v>4.9531153210143203E-2</v>
      </c>
      <c r="AI62" s="14">
        <v>2.4948081853658599</v>
      </c>
      <c r="AJ62" s="15">
        <v>0.80168546741367097</v>
      </c>
      <c r="AK62" s="16">
        <v>4.8078851468567899E-2</v>
      </c>
      <c r="AL62" s="15">
        <v>2.4999565671495598</v>
      </c>
      <c r="AM62" s="15">
        <v>0.80001404688230005</v>
      </c>
      <c r="AN62" s="16">
        <v>4.7718788589750497E-2</v>
      </c>
      <c r="AO62" s="15">
        <v>2.49999957341889</v>
      </c>
      <c r="AP62" s="15">
        <v>0.80000013795884695</v>
      </c>
      <c r="AQ62" s="15">
        <v>4.7715808378428003E-2</v>
      </c>
      <c r="AR62" s="14">
        <v>2.4999999957418599</v>
      </c>
      <c r="AS62" s="15">
        <v>0.80000000137710703</v>
      </c>
      <c r="AT62" s="16">
        <v>4.7715779114896197E-2</v>
      </c>
      <c r="AU62" s="15">
        <v>2.4999999999574198</v>
      </c>
      <c r="AV62" s="15">
        <v>0.80000000001377003</v>
      </c>
      <c r="AW62" s="15">
        <v>4.7715778822792397E-2</v>
      </c>
      <c r="AX62" s="14">
        <v>2.5</v>
      </c>
      <c r="AY62" s="15">
        <v>0.8</v>
      </c>
      <c r="AZ62" s="16">
        <v>4.7715778819842097E-2</v>
      </c>
    </row>
    <row r="63" spans="1:52" hidden="1" x14ac:dyDescent="0.25">
      <c r="A63" s="1">
        <v>0.49</v>
      </c>
      <c r="B63" s="14">
        <v>2.0792742</v>
      </c>
      <c r="C63" s="15">
        <v>1</v>
      </c>
      <c r="D63" s="16">
        <v>0.25922356784815898</v>
      </c>
      <c r="E63" s="15">
        <v>2.0792742000420699</v>
      </c>
      <c r="F63" s="15">
        <v>0.99999999997108802</v>
      </c>
      <c r="G63" s="15">
        <v>0.25921805836741002</v>
      </c>
      <c r="H63" s="14">
        <v>2.0792742042081001</v>
      </c>
      <c r="I63" s="15">
        <v>0.99999999710816601</v>
      </c>
      <c r="J63" s="16">
        <v>0.25916847384880698</v>
      </c>
      <c r="K63" s="15">
        <v>2.0792746215680902</v>
      </c>
      <c r="L63" s="15">
        <v>0.99999971029574197</v>
      </c>
      <c r="M63" s="15">
        <v>0.25867276575824</v>
      </c>
      <c r="N63" s="14">
        <v>2.0793171224444</v>
      </c>
      <c r="O63" s="15">
        <v>0.99997050475272997</v>
      </c>
      <c r="P63" s="16">
        <v>0.253729729566745</v>
      </c>
      <c r="Q63" s="14">
        <v>2.0866231222707401</v>
      </c>
      <c r="R63" s="15">
        <v>0.99498877872160796</v>
      </c>
      <c r="S63" s="16">
        <v>0.20611099362962901</v>
      </c>
      <c r="T63" s="14">
        <v>2.1040227764705901</v>
      </c>
      <c r="U63" s="15">
        <v>0.98342704767335198</v>
      </c>
      <c r="V63" s="16">
        <v>0.158845022050319</v>
      </c>
      <c r="W63" s="14">
        <v>2.2087282923076899</v>
      </c>
      <c r="X63" s="15">
        <v>0.92176550935007895</v>
      </c>
      <c r="Y63" s="16">
        <v>9.1002842070308204E-2</v>
      </c>
      <c r="Z63" s="14">
        <v>2.2896371000000002</v>
      </c>
      <c r="AA63" s="15">
        <v>0.88177859319556495</v>
      </c>
      <c r="AB63" s="16">
        <v>7.1495196221282004E-2</v>
      </c>
      <c r="AC63" s="14">
        <v>2.3705459076922999</v>
      </c>
      <c r="AD63" s="15">
        <v>0.84702936075831103</v>
      </c>
      <c r="AE63" s="16">
        <v>5.9589161633732797E-2</v>
      </c>
      <c r="AF63" s="14">
        <v>2.4752514235294099</v>
      </c>
      <c r="AG63" s="15">
        <v>0.80828842230592202</v>
      </c>
      <c r="AH63" s="16">
        <v>4.9543713432970399E-2</v>
      </c>
      <c r="AI63" s="14">
        <v>2.49486919756098</v>
      </c>
      <c r="AJ63" s="15">
        <v>0.80169353959998202</v>
      </c>
      <c r="AK63" s="16">
        <v>4.8081411438462902E-2</v>
      </c>
      <c r="AL63" s="15">
        <v>2.4999570775555999</v>
      </c>
      <c r="AM63" s="15">
        <v>0.80001411472652095</v>
      </c>
      <c r="AN63" s="16">
        <v>4.7718809912110902E-2</v>
      </c>
      <c r="AO63" s="15">
        <v>2.4999995784319098</v>
      </c>
      <c r="AP63" s="15">
        <v>0.80000013862521402</v>
      </c>
      <c r="AQ63" s="15">
        <v>4.7715808587840601E-2</v>
      </c>
      <c r="AR63" s="14">
        <v>2.4999999957918999</v>
      </c>
      <c r="AS63" s="15">
        <v>0.80000000138375904</v>
      </c>
      <c r="AT63" s="16">
        <v>4.7715779116986601E-2</v>
      </c>
      <c r="AU63" s="15">
        <v>2.4999999999579199</v>
      </c>
      <c r="AV63" s="15">
        <v>0.80000000001383598</v>
      </c>
      <c r="AW63" s="15">
        <v>4.77157788228132E-2</v>
      </c>
      <c r="AX63" s="14">
        <v>2.5</v>
      </c>
      <c r="AY63" s="15">
        <v>0.8</v>
      </c>
      <c r="AZ63" s="16">
        <v>4.7715778819842097E-2</v>
      </c>
    </row>
    <row r="64" spans="1:52" hidden="1" x14ac:dyDescent="0.25">
      <c r="A64" s="1">
        <v>0.5</v>
      </c>
      <c r="B64" s="14">
        <v>2.0788422</v>
      </c>
      <c r="C64" s="15">
        <v>0.99999990000000005</v>
      </c>
      <c r="D64" s="16">
        <v>0.25890777364970902</v>
      </c>
      <c r="E64" s="15">
        <v>2.0788422000421098</v>
      </c>
      <c r="F64" s="15">
        <v>0.99999989997107497</v>
      </c>
      <c r="G64" s="15">
        <v>0.25890772686193603</v>
      </c>
      <c r="H64" s="14">
        <v>2.0788422042124202</v>
      </c>
      <c r="I64" s="15">
        <v>0.99999989710696502</v>
      </c>
      <c r="J64" s="16">
        <v>0.25890312708013602</v>
      </c>
      <c r="K64" s="15">
        <v>2.0788426220009599</v>
      </c>
      <c r="L64" s="15">
        <v>0.99999961017547001</v>
      </c>
      <c r="M64" s="15">
        <v>0.25859275273347898</v>
      </c>
      <c r="N64" s="14">
        <v>2.0788851665170398</v>
      </c>
      <c r="O64" s="15">
        <v>0.99997039250932396</v>
      </c>
      <c r="P64" s="16">
        <v>0.25372740230063401</v>
      </c>
      <c r="Q64" s="14">
        <v>2.08619866812227</v>
      </c>
      <c r="R64" s="15">
        <v>0.994986650480295</v>
      </c>
      <c r="S64" s="16">
        <v>0.20610873733259799</v>
      </c>
      <c r="T64" s="14">
        <v>2.1036161882352902</v>
      </c>
      <c r="U64" s="15">
        <v>0.98342063831180004</v>
      </c>
      <c r="V64" s="16">
        <v>0.15883780884500501</v>
      </c>
      <c r="W64" s="14">
        <v>2.2084292153846201</v>
      </c>
      <c r="X64" s="15">
        <v>0.92174565330492597</v>
      </c>
      <c r="Y64" s="16">
        <v>9.0996079234792498E-2</v>
      </c>
      <c r="Z64" s="14">
        <v>2.2894211000000002</v>
      </c>
      <c r="AA64" s="15">
        <v>0.88175846432967697</v>
      </c>
      <c r="AB64" s="16">
        <v>7.1490931833245605E-2</v>
      </c>
      <c r="AC64" s="14">
        <v>2.3704129846153799</v>
      </c>
      <c r="AD64" s="15">
        <v>0.84701439051199501</v>
      </c>
      <c r="AE64" s="16">
        <v>5.9586951526993698E-2</v>
      </c>
      <c r="AF64" s="14">
        <v>2.4752260117647098</v>
      </c>
      <c r="AG64" s="15">
        <v>0.80828511709472595</v>
      </c>
      <c r="AH64" s="16">
        <v>4.9543383841989197E-2</v>
      </c>
      <c r="AI64" s="14">
        <v>2.4948639292683001</v>
      </c>
      <c r="AJ64" s="15">
        <v>0.801692841066592</v>
      </c>
      <c r="AK64" s="16">
        <v>4.8081346410421798E-2</v>
      </c>
      <c r="AL64" s="15">
        <v>2.4999570334829602</v>
      </c>
      <c r="AM64" s="15">
        <v>0.80001410885540303</v>
      </c>
      <c r="AN64" s="16">
        <v>4.7718809375142897E-2</v>
      </c>
      <c r="AO64" s="15">
        <v>2.4999995779990498</v>
      </c>
      <c r="AP64" s="15">
        <v>0.80000013856754804</v>
      </c>
      <c r="AQ64" s="15">
        <v>4.7715808582567298E-2</v>
      </c>
      <c r="AR64" s="14">
        <v>2.4999999957875798</v>
      </c>
      <c r="AS64" s="15">
        <v>0.80000000138318295</v>
      </c>
      <c r="AT64" s="16">
        <v>4.77157791169339E-2</v>
      </c>
      <c r="AU64" s="15">
        <v>2.4999999999578799</v>
      </c>
      <c r="AV64" s="15">
        <v>0.80000000001382998</v>
      </c>
      <c r="AW64" s="15">
        <v>4.77157788228127E-2</v>
      </c>
      <c r="AX64" s="14">
        <v>2.5</v>
      </c>
      <c r="AY64" s="15">
        <v>0.8</v>
      </c>
      <c r="AZ64" s="16">
        <v>4.7715778819842097E-2</v>
      </c>
    </row>
    <row r="65" spans="1:52" hidden="1" x14ac:dyDescent="0.25">
      <c r="A65" s="1">
        <v>0.51</v>
      </c>
      <c r="B65" s="14">
        <v>2.0755110000000001</v>
      </c>
      <c r="C65" s="15">
        <v>0.99999979999999999</v>
      </c>
      <c r="D65" s="16">
        <v>0.25868348754421999</v>
      </c>
      <c r="E65" s="15">
        <v>2.0755110000424501</v>
      </c>
      <c r="F65" s="15">
        <v>0.99999979997098098</v>
      </c>
      <c r="G65" s="15">
        <v>0.25868345437292201</v>
      </c>
      <c r="H65" s="14">
        <v>2.0755110042457399</v>
      </c>
      <c r="I65" s="15">
        <v>0.99999979709767395</v>
      </c>
      <c r="J65" s="16">
        <v>0.258680181707233</v>
      </c>
      <c r="K65" s="15">
        <v>2.07551142533883</v>
      </c>
      <c r="L65" s="15">
        <v>0.99999950924453296</v>
      </c>
      <c r="M65" s="15">
        <v>0.25842462513714198</v>
      </c>
      <c r="N65" s="14">
        <v>2.0755543063660502</v>
      </c>
      <c r="O65" s="15">
        <v>0.99997019774296003</v>
      </c>
      <c r="P65" s="16">
        <v>0.25361925562586701</v>
      </c>
      <c r="Q65" s="14">
        <v>2.08292565502183</v>
      </c>
      <c r="R65" s="15">
        <v>0.99497085249429995</v>
      </c>
      <c r="S65" s="16">
        <v>0.20594590845515001</v>
      </c>
      <c r="T65" s="14">
        <v>2.1004809411764702</v>
      </c>
      <c r="U65" s="15">
        <v>0.98337171265805001</v>
      </c>
      <c r="V65" s="16">
        <v>0.158642055523669</v>
      </c>
      <c r="W65" s="14">
        <v>2.2061229999999998</v>
      </c>
      <c r="X65" s="15">
        <v>0.921592751432734</v>
      </c>
      <c r="Y65" s="16">
        <v>9.0844158932709002E-2</v>
      </c>
      <c r="Z65" s="14">
        <v>2.2877554999999998</v>
      </c>
      <c r="AA65" s="15">
        <v>0.88160343390794305</v>
      </c>
      <c r="AB65" s="16">
        <v>7.1387693187179996E-2</v>
      </c>
      <c r="AC65" s="14">
        <v>2.3693879999999998</v>
      </c>
      <c r="AD65" s="15">
        <v>0.84689911745566104</v>
      </c>
      <c r="AE65" s="16">
        <v>5.9527463641420503E-2</v>
      </c>
      <c r="AF65" s="14">
        <v>2.4750300588235299</v>
      </c>
      <c r="AG65" s="15">
        <v>0.80825967729577097</v>
      </c>
      <c r="AH65" s="16">
        <v>4.9532889876812203E-2</v>
      </c>
      <c r="AI65" s="14">
        <v>2.4948233048780502</v>
      </c>
      <c r="AJ65" s="15">
        <v>0.80168746498819099</v>
      </c>
      <c r="AK65" s="16">
        <v>4.80792014937335E-2</v>
      </c>
      <c r="AL65" s="15">
        <v>2.4999566936339499</v>
      </c>
      <c r="AM65" s="15">
        <v>0.80001406367085703</v>
      </c>
      <c r="AN65" s="16">
        <v>4.7718791496624703E-2</v>
      </c>
      <c r="AO65" s="15">
        <v>2.4999995746611798</v>
      </c>
      <c r="AP65" s="15">
        <v>0.80000013812374504</v>
      </c>
      <c r="AQ65" s="15">
        <v>4.7715808406976597E-2</v>
      </c>
      <c r="AR65" s="14">
        <v>2.4999999957542598</v>
      </c>
      <c r="AS65" s="15">
        <v>0.80000000137875305</v>
      </c>
      <c r="AT65" s="16">
        <v>4.7715779115181101E-2</v>
      </c>
      <c r="AU65" s="15">
        <v>2.49999999995755</v>
      </c>
      <c r="AV65" s="15">
        <v>0.80000000001378602</v>
      </c>
      <c r="AW65" s="15">
        <v>4.7715778822795103E-2</v>
      </c>
      <c r="AX65" s="14">
        <v>2.5</v>
      </c>
      <c r="AY65" s="15">
        <v>0.8</v>
      </c>
      <c r="AZ65" s="16">
        <v>4.7715778819842097E-2</v>
      </c>
    </row>
    <row r="66" spans="1:52" hidden="1" x14ac:dyDescent="0.25">
      <c r="A66" s="1">
        <v>0.52</v>
      </c>
      <c r="B66" s="14">
        <v>2.0781101999999998</v>
      </c>
      <c r="C66" s="15">
        <v>0.99999979999999999</v>
      </c>
      <c r="D66" s="16">
        <v>0.25868269782967901</v>
      </c>
      <c r="E66" s="15">
        <v>2.07811020004219</v>
      </c>
      <c r="F66" s="15">
        <v>0.99999979997105404</v>
      </c>
      <c r="G66" s="15">
        <v>0.25868266474023499</v>
      </c>
      <c r="H66" s="14">
        <v>2.0781102042197399</v>
      </c>
      <c r="I66" s="15">
        <v>0.99999979710492903</v>
      </c>
      <c r="J66" s="16">
        <v>0.25867940022579899</v>
      </c>
      <c r="K66" s="15">
        <v>2.0781106227344299</v>
      </c>
      <c r="L66" s="15">
        <v>0.99999950997140097</v>
      </c>
      <c r="M66" s="15">
        <v>0.25842436543155101</v>
      </c>
      <c r="N66" s="14">
        <v>2.0781532411956798</v>
      </c>
      <c r="O66" s="15">
        <v>0.99997027173587405</v>
      </c>
      <c r="P66" s="16">
        <v>0.253625237321979</v>
      </c>
      <c r="Q66" s="14">
        <v>2.0854794541484698</v>
      </c>
      <c r="R66" s="15">
        <v>0.99498310920597899</v>
      </c>
      <c r="S66" s="16">
        <v>0.206002235768799</v>
      </c>
      <c r="T66" s="14">
        <v>2.1029272470588198</v>
      </c>
      <c r="U66" s="15">
        <v>0.98340983370245105</v>
      </c>
      <c r="V66" s="16">
        <v>0.15872829263689001</v>
      </c>
      <c r="W66" s="14">
        <v>2.2079224461538498</v>
      </c>
      <c r="X66" s="15">
        <v>0.92171203716863404</v>
      </c>
      <c r="Y66" s="16">
        <v>9.0915717393067197E-2</v>
      </c>
      <c r="Z66" s="14">
        <v>2.2890551000000001</v>
      </c>
      <c r="AA66" s="15">
        <v>0.88172437945433901</v>
      </c>
      <c r="AB66" s="16">
        <v>7.1435125371413596E-2</v>
      </c>
      <c r="AC66" s="14">
        <v>2.37018775384615</v>
      </c>
      <c r="AD66" s="15">
        <v>0.84698904103495798</v>
      </c>
      <c r="AE66" s="16">
        <v>5.95538941175877E-2</v>
      </c>
      <c r="AF66" s="14">
        <v>2.47518295294118</v>
      </c>
      <c r="AG66" s="15">
        <v>0.80827952078675303</v>
      </c>
      <c r="AH66" s="16">
        <v>4.9537332116883097E-2</v>
      </c>
      <c r="AI66" s="14">
        <v>2.4948550024390301</v>
      </c>
      <c r="AJ66" s="15">
        <v>0.80169165834928002</v>
      </c>
      <c r="AK66" s="16">
        <v>4.80801009166682E-2</v>
      </c>
      <c r="AL66" s="15">
        <v>2.49995695880432</v>
      </c>
      <c r="AM66" s="15">
        <v>0.80001409891480801</v>
      </c>
      <c r="AN66" s="16">
        <v>4.7718798975083E-2</v>
      </c>
      <c r="AO66" s="15">
        <v>2.4999995772655801</v>
      </c>
      <c r="AP66" s="15">
        <v>0.80000013846991103</v>
      </c>
      <c r="AQ66" s="15">
        <v>4.7715808480423401E-2</v>
      </c>
      <c r="AR66" s="14">
        <v>2.4999999957802599</v>
      </c>
      <c r="AS66" s="15">
        <v>0.80000000138220895</v>
      </c>
      <c r="AT66" s="16">
        <v>4.7715779115914403E-2</v>
      </c>
      <c r="AU66" s="15">
        <v>2.4999999999578102</v>
      </c>
      <c r="AV66" s="15">
        <v>0.80000000001381999</v>
      </c>
      <c r="AW66" s="15">
        <v>4.77157788228025E-2</v>
      </c>
      <c r="AX66" s="14">
        <v>2.5</v>
      </c>
      <c r="AY66" s="15">
        <v>0.8</v>
      </c>
      <c r="AZ66" s="16">
        <v>4.7715778819842097E-2</v>
      </c>
    </row>
    <row r="67" spans="1:52" hidden="1" x14ac:dyDescent="0.25">
      <c r="A67" s="1">
        <v>0.53</v>
      </c>
      <c r="B67" s="14">
        <v>2.0835105999999999</v>
      </c>
      <c r="C67" s="15">
        <v>0.99999959999999999</v>
      </c>
      <c r="D67" s="16">
        <v>0.258677858077701</v>
      </c>
      <c r="E67" s="15">
        <v>2.0835106000416501</v>
      </c>
      <c r="F67" s="15">
        <v>0.99999959997120402</v>
      </c>
      <c r="G67" s="15">
        <v>0.25867783482216899</v>
      </c>
      <c r="H67" s="14">
        <v>2.0835106041657299</v>
      </c>
      <c r="I67" s="15">
        <v>0.99999959711992004</v>
      </c>
      <c r="J67" s="16">
        <v>0.25867553624121897</v>
      </c>
      <c r="K67" s="15">
        <v>2.0835110173232101</v>
      </c>
      <c r="L67" s="15">
        <v>0.99999931147323096</v>
      </c>
      <c r="M67" s="15">
        <v>0.25847637614074598</v>
      </c>
      <c r="N67" s="14">
        <v>2.0835530902468902</v>
      </c>
      <c r="O67" s="15">
        <v>0.99997022461725305</v>
      </c>
      <c r="P67" s="16">
        <v>0.25380538345114401</v>
      </c>
      <c r="Q67" s="14">
        <v>2.0907855240174702</v>
      </c>
      <c r="R67" s="15">
        <v>0.99500823853945597</v>
      </c>
      <c r="S67" s="16">
        <v>0.20630102475840101</v>
      </c>
      <c r="T67" s="14">
        <v>2.1080099764705902</v>
      </c>
      <c r="U67" s="15">
        <v>0.98348844946889302</v>
      </c>
      <c r="V67" s="16">
        <v>0.159079960187714</v>
      </c>
      <c r="W67" s="14">
        <v>2.2116611846153802</v>
      </c>
      <c r="X67" s="15">
        <v>0.921959073896087</v>
      </c>
      <c r="Y67" s="16">
        <v>9.1187022250582894E-2</v>
      </c>
      <c r="Z67" s="14">
        <v>2.2917553000000002</v>
      </c>
      <c r="AA67" s="15">
        <v>0.881975281049587</v>
      </c>
      <c r="AB67" s="16">
        <v>7.1620305287672506E-2</v>
      </c>
      <c r="AC67" s="14">
        <v>2.3718494153846099</v>
      </c>
      <c r="AD67" s="15">
        <v>0.84717585095300996</v>
      </c>
      <c r="AE67" s="16">
        <v>5.9661154935773002E-2</v>
      </c>
      <c r="AF67" s="14">
        <v>2.4755006235294101</v>
      </c>
      <c r="AG67" s="15">
        <v>0.80832080784184301</v>
      </c>
      <c r="AH67" s="16">
        <v>4.95563854414647E-2</v>
      </c>
      <c r="AI67" s="14">
        <v>2.4949208609756099</v>
      </c>
      <c r="AJ67" s="15">
        <v>0.80170038547435196</v>
      </c>
      <c r="AK67" s="16">
        <v>4.80840003968597E-2</v>
      </c>
      <c r="AL67" s="15">
        <v>2.4999575097531102</v>
      </c>
      <c r="AM67" s="15">
        <v>0.80001417226855398</v>
      </c>
      <c r="AN67" s="16">
        <v>4.77188314893668E-2</v>
      </c>
      <c r="AO67" s="15">
        <v>2.4999995826767898</v>
      </c>
      <c r="AP67" s="15">
        <v>0.80000013919039203</v>
      </c>
      <c r="AQ67" s="15">
        <v>4.7715808799757703E-2</v>
      </c>
      <c r="AR67" s="14">
        <v>2.49999999583427</v>
      </c>
      <c r="AS67" s="15">
        <v>0.80000000138939997</v>
      </c>
      <c r="AT67" s="16">
        <v>4.7715779119101902E-2</v>
      </c>
      <c r="AU67" s="15">
        <v>2.4999999999583502</v>
      </c>
      <c r="AV67" s="15">
        <v>0.80000000001389204</v>
      </c>
      <c r="AW67" s="15">
        <v>4.7715778822834398E-2</v>
      </c>
      <c r="AX67" s="14">
        <v>2.5</v>
      </c>
      <c r="AY67" s="15">
        <v>0.8</v>
      </c>
      <c r="AZ67" s="16">
        <v>4.7715778819842097E-2</v>
      </c>
    </row>
    <row r="68" spans="1:52" hidden="1" x14ac:dyDescent="0.25">
      <c r="A68" s="1">
        <v>0.54</v>
      </c>
      <c r="B68" s="14">
        <v>2.0800046999999999</v>
      </c>
      <c r="C68" s="15">
        <v>0.99999950000000004</v>
      </c>
      <c r="D68" s="16">
        <v>0.25850702000908998</v>
      </c>
      <c r="E68" s="15">
        <v>2.0800047000420001</v>
      </c>
      <c r="F68" s="15">
        <v>0.99999949997110704</v>
      </c>
      <c r="G68" s="15">
        <v>0.25850699914546399</v>
      </c>
      <c r="H68" s="14">
        <v>2.0800047042007899</v>
      </c>
      <c r="I68" s="15">
        <v>0.99999949711020397</v>
      </c>
      <c r="J68" s="16">
        <v>0.25850493628996901</v>
      </c>
      <c r="K68" s="15">
        <v>2.0800051208361299</v>
      </c>
      <c r="L68" s="15">
        <v>0.99999921049991902</v>
      </c>
      <c r="M68" s="15">
        <v>0.258321820159366</v>
      </c>
      <c r="N68" s="14">
        <v>2.0800475479187899</v>
      </c>
      <c r="O68" s="15">
        <v>0.999970025537255</v>
      </c>
      <c r="P68" s="16">
        <v>0.25369262073281701</v>
      </c>
      <c r="Q68" s="14">
        <v>2.08734086244541</v>
      </c>
      <c r="R68" s="15">
        <v>0.99499172239718103</v>
      </c>
      <c r="S68" s="16">
        <v>0.20613042807756601</v>
      </c>
      <c r="T68" s="14">
        <v>2.10471030588235</v>
      </c>
      <c r="U68" s="15">
        <v>0.98343726408598597</v>
      </c>
      <c r="V68" s="16">
        <v>0.158874682341898</v>
      </c>
      <c r="W68" s="14">
        <v>2.2092340230769199</v>
      </c>
      <c r="X68" s="15">
        <v>0.92179866451133796</v>
      </c>
      <c r="Y68" s="16">
        <v>9.1027382414423805E-2</v>
      </c>
      <c r="Z68" s="14">
        <v>2.29000235</v>
      </c>
      <c r="AA68" s="15">
        <v>0.88181235085641096</v>
      </c>
      <c r="AB68" s="16">
        <v>7.1511713059184898E-2</v>
      </c>
      <c r="AC68" s="14">
        <v>2.3707706769230699</v>
      </c>
      <c r="AD68" s="15">
        <v>0.84705451806163901</v>
      </c>
      <c r="AE68" s="16">
        <v>5.9598532806068201E-2</v>
      </c>
      <c r="AF68" s="14">
        <v>2.47529439411765</v>
      </c>
      <c r="AG68" s="15">
        <v>0.808293984888106</v>
      </c>
      <c r="AH68" s="16">
        <v>4.9545329090104999E-2</v>
      </c>
      <c r="AI68" s="14">
        <v>2.49487810609756</v>
      </c>
      <c r="AJ68" s="15">
        <v>0.80169471545112303</v>
      </c>
      <c r="AK68" s="16">
        <v>4.8081740195453998E-2</v>
      </c>
      <c r="AL68" s="15">
        <v>2.4999571520812101</v>
      </c>
      <c r="AM68" s="15">
        <v>0.80001412460995003</v>
      </c>
      <c r="AN68" s="16">
        <v>4.7718812649199097E-2</v>
      </c>
      <c r="AO68" s="15">
        <v>2.4999995791638701</v>
      </c>
      <c r="AP68" s="15">
        <v>0.80000013872228903</v>
      </c>
      <c r="AQ68" s="15">
        <v>4.7715808614722299E-2</v>
      </c>
      <c r="AR68" s="14">
        <v>2.4999999957992101</v>
      </c>
      <c r="AS68" s="15">
        <v>0.80000000138472804</v>
      </c>
      <c r="AT68" s="16">
        <v>4.77157791172549E-2</v>
      </c>
      <c r="AU68" s="15">
        <v>2.4999999999579998</v>
      </c>
      <c r="AV68" s="15">
        <v>0.80000000001384497</v>
      </c>
      <c r="AW68" s="15">
        <v>4.7715778822815899E-2</v>
      </c>
      <c r="AX68" s="14">
        <v>2.5</v>
      </c>
      <c r="AY68" s="15">
        <v>0.8</v>
      </c>
      <c r="AZ68" s="16">
        <v>4.7715778819842097E-2</v>
      </c>
    </row>
    <row r="69" spans="1:52" hidden="1" x14ac:dyDescent="0.25">
      <c r="A69" s="1">
        <v>0.55000000000000004</v>
      </c>
      <c r="B69" s="14">
        <v>2.0854764000000001</v>
      </c>
      <c r="C69" s="15">
        <v>0.99999939999999998</v>
      </c>
      <c r="D69" s="16">
        <v>0.25841709650287698</v>
      </c>
      <c r="E69" s="15">
        <v>2.0854764000414501</v>
      </c>
      <c r="F69" s="15">
        <v>0.99999939997125797</v>
      </c>
      <c r="G69" s="15">
        <v>0.25841707756306997</v>
      </c>
      <c r="H69" s="14">
        <v>2.0854764041460601</v>
      </c>
      <c r="I69" s="15">
        <v>0.99999939712535002</v>
      </c>
      <c r="J69" s="16">
        <v>0.25841520444594701</v>
      </c>
      <c r="K69" s="15">
        <v>2.0854768153534802</v>
      </c>
      <c r="L69" s="15">
        <v>0.99999911201720104</v>
      </c>
      <c r="M69" s="15">
        <v>0.25824593014420799</v>
      </c>
      <c r="N69" s="14">
        <v>2.0855186896959799</v>
      </c>
      <c r="O69" s="15">
        <v>0.99997007999167298</v>
      </c>
      <c r="P69" s="16">
        <v>0.253676577833304</v>
      </c>
      <c r="Q69" s="14">
        <v>2.0927169868995601</v>
      </c>
      <c r="R69" s="15">
        <v>0.99501721464618198</v>
      </c>
      <c r="S69" s="16">
        <v>0.20622869992263701</v>
      </c>
      <c r="T69" s="14">
        <v>2.1098601411764699</v>
      </c>
      <c r="U69" s="15">
        <v>0.98351681448598705</v>
      </c>
      <c r="V69" s="16">
        <v>0.15903734368983199</v>
      </c>
      <c r="W69" s="14">
        <v>2.2130221230769198</v>
      </c>
      <c r="X69" s="15">
        <v>0.922048691406961</v>
      </c>
      <c r="Y69" s="16">
        <v>9.1165210873598398E-2</v>
      </c>
      <c r="Z69" s="14">
        <v>2.2927382000000001</v>
      </c>
      <c r="AA69" s="15">
        <v>0.88206645632242597</v>
      </c>
      <c r="AB69" s="16">
        <v>7.1602716265911207E-2</v>
      </c>
      <c r="AC69" s="14">
        <v>2.3724542769230701</v>
      </c>
      <c r="AD69" s="15">
        <v>0.84724382839610302</v>
      </c>
      <c r="AE69" s="16">
        <v>5.9648908640375503E-2</v>
      </c>
      <c r="AF69" s="14">
        <v>2.4756162588235302</v>
      </c>
      <c r="AG69" s="15">
        <v>0.80833585360478699</v>
      </c>
      <c r="AH69" s="16">
        <v>4.9553705916591001E-2</v>
      </c>
      <c r="AI69" s="14">
        <v>2.4949448341463398</v>
      </c>
      <c r="AJ69" s="15">
        <v>0.80170356658086495</v>
      </c>
      <c r="AK69" s="16">
        <v>4.8083432501043903E-2</v>
      </c>
      <c r="AL69" s="15">
        <v>2.4999577103040198</v>
      </c>
      <c r="AM69" s="15">
        <v>0.80001419900824799</v>
      </c>
      <c r="AN69" s="16">
        <v>4.77188267120289E-2</v>
      </c>
      <c r="AO69" s="15">
        <v>2.4999995846465302</v>
      </c>
      <c r="AP69" s="15">
        <v>0.80000013945302895</v>
      </c>
      <c r="AQ69" s="15">
        <v>4.77158087528343E-2</v>
      </c>
      <c r="AR69" s="14">
        <v>2.4999999958539401</v>
      </c>
      <c r="AS69" s="15">
        <v>0.80000000139202199</v>
      </c>
      <c r="AT69" s="16">
        <v>4.7715779118633499E-2</v>
      </c>
      <c r="AU69" s="15">
        <v>2.4999999999585398</v>
      </c>
      <c r="AV69" s="15">
        <v>0.80000000001391902</v>
      </c>
      <c r="AW69" s="15">
        <v>4.7715778822829701E-2</v>
      </c>
      <c r="AX69" s="14">
        <v>2.5</v>
      </c>
      <c r="AY69" s="15">
        <v>0.8</v>
      </c>
      <c r="AZ69" s="16">
        <v>4.7715778819842097E-2</v>
      </c>
    </row>
    <row r="70" spans="1:52" hidden="1" x14ac:dyDescent="0.25">
      <c r="A70" s="1">
        <v>0.56000000000000005</v>
      </c>
      <c r="B70" s="14">
        <v>2.0944213999999999</v>
      </c>
      <c r="C70" s="15">
        <v>0.99999930000000004</v>
      </c>
      <c r="D70" s="16">
        <v>0.25833873309692401</v>
      </c>
      <c r="E70" s="15">
        <v>2.0944214000405599</v>
      </c>
      <c r="F70" s="15">
        <v>0.99999929997150405</v>
      </c>
      <c r="G70" s="15">
        <v>0.25833871571739098</v>
      </c>
      <c r="H70" s="14">
        <v>2.0944214040565998</v>
      </c>
      <c r="I70" s="15">
        <v>0.99999929714985303</v>
      </c>
      <c r="J70" s="16">
        <v>0.25833699652395498</v>
      </c>
      <c r="K70" s="15">
        <v>2.09442180639057</v>
      </c>
      <c r="L70" s="15">
        <v>0.99999901447196005</v>
      </c>
      <c r="M70" s="15">
        <v>0.25817950198058298</v>
      </c>
      <c r="N70" s="14">
        <v>2.09446277712712</v>
      </c>
      <c r="O70" s="15">
        <v>0.99997022987892104</v>
      </c>
      <c r="P70" s="16">
        <v>0.253675264183847</v>
      </c>
      <c r="Q70" s="14">
        <v>2.1015057423580799</v>
      </c>
      <c r="R70" s="15">
        <v>0.99505853369668196</v>
      </c>
      <c r="S70" s="16">
        <v>0.20640767302844601</v>
      </c>
      <c r="T70" s="14">
        <v>2.1182789647058802</v>
      </c>
      <c r="U70" s="15">
        <v>0.98364572439989695</v>
      </c>
      <c r="V70" s="16">
        <v>0.15932005955652101</v>
      </c>
      <c r="W70" s="14">
        <v>2.2192148153846101</v>
      </c>
      <c r="X70" s="15">
        <v>0.92245543635421201</v>
      </c>
      <c r="Y70" s="16">
        <v>9.1403039420656806E-2</v>
      </c>
      <c r="Z70" s="14">
        <v>2.2972106999999999</v>
      </c>
      <c r="AA70" s="15">
        <v>0.88248096637927098</v>
      </c>
      <c r="AB70" s="16">
        <v>7.17605670425112E-2</v>
      </c>
      <c r="AC70" s="14">
        <v>2.37520658461538</v>
      </c>
      <c r="AD70" s="15">
        <v>0.84755338102913103</v>
      </c>
      <c r="AE70" s="16">
        <v>5.9736836618829899E-2</v>
      </c>
      <c r="AF70" s="14">
        <v>2.4761424352941201</v>
      </c>
      <c r="AG70" s="15">
        <v>0.80840449943885395</v>
      </c>
      <c r="AH70" s="16">
        <v>4.9568456555203699E-2</v>
      </c>
      <c r="AI70" s="14">
        <v>2.4950539195122001</v>
      </c>
      <c r="AJ70" s="15">
        <v>0.80171808508793696</v>
      </c>
      <c r="AK70" s="16">
        <v>4.8086417606832202E-2</v>
      </c>
      <c r="AL70" s="15">
        <v>2.4999586228728798</v>
      </c>
      <c r="AM70" s="15">
        <v>0.80001432105799497</v>
      </c>
      <c r="AN70" s="16">
        <v>4.7718851529056097E-2</v>
      </c>
      <c r="AO70" s="15">
        <v>2.4999995936094299</v>
      </c>
      <c r="AP70" s="15">
        <v>0.80000014065180403</v>
      </c>
      <c r="AQ70" s="15">
        <v>4.77158089965651E-2</v>
      </c>
      <c r="AR70" s="14">
        <v>2.4999999959434001</v>
      </c>
      <c r="AS70" s="15">
        <v>0.80000000140398797</v>
      </c>
      <c r="AT70" s="16">
        <v>4.7715779121066497E-2</v>
      </c>
      <c r="AU70" s="15">
        <v>2.49999999995944</v>
      </c>
      <c r="AV70" s="15">
        <v>0.80000000001403804</v>
      </c>
      <c r="AW70" s="15">
        <v>4.7715778822854001E-2</v>
      </c>
      <c r="AX70" s="14">
        <v>2.5</v>
      </c>
      <c r="AY70" s="15">
        <v>0.8</v>
      </c>
      <c r="AZ70" s="16">
        <v>4.7715778819842097E-2</v>
      </c>
    </row>
    <row r="71" spans="1:52" hidden="1" x14ac:dyDescent="0.25">
      <c r="A71" s="1">
        <v>0.56999999999999995</v>
      </c>
      <c r="B71" s="14">
        <v>2.0766106</v>
      </c>
      <c r="C71" s="15">
        <v>0.99999919999999998</v>
      </c>
      <c r="D71" s="16">
        <v>0.25826350519751401</v>
      </c>
      <c r="E71" s="15">
        <v>2.0766106000423399</v>
      </c>
      <c r="F71" s="15">
        <v>0.99999919997101305</v>
      </c>
      <c r="G71" s="15">
        <v>0.25826348866481103</v>
      </c>
      <c r="H71" s="14">
        <v>2.0766106042347401</v>
      </c>
      <c r="I71" s="15">
        <v>0.99999919710075402</v>
      </c>
      <c r="J71" s="16">
        <v>0.25826185306704702</v>
      </c>
      <c r="K71" s="15">
        <v>2.0766110242370299</v>
      </c>
      <c r="L71" s="15">
        <v>0.999998909553241</v>
      </c>
      <c r="M71" s="15">
        <v>0.25811070041781198</v>
      </c>
      <c r="N71" s="14">
        <v>2.07665379418486</v>
      </c>
      <c r="O71" s="15">
        <v>0.99996962916851795</v>
      </c>
      <c r="P71" s="16">
        <v>0.253604299559191</v>
      </c>
      <c r="Q71" s="14">
        <v>2.0840060480349298</v>
      </c>
      <c r="R71" s="15">
        <v>0.99497545823601996</v>
      </c>
      <c r="S71" s="16">
        <v>0.20600245218574201</v>
      </c>
      <c r="T71" s="14">
        <v>2.1015158588235301</v>
      </c>
      <c r="U71" s="15">
        <v>0.98338730526060403</v>
      </c>
      <c r="V71" s="16">
        <v>0.15871187237282799</v>
      </c>
      <c r="W71" s="14">
        <v>2.2068842615384598</v>
      </c>
      <c r="X71" s="15">
        <v>0.92164287683068302</v>
      </c>
      <c r="Y71" s="16">
        <v>9.0898667176026807E-2</v>
      </c>
      <c r="Z71" s="14">
        <v>2.2883053000000002</v>
      </c>
      <c r="AA71" s="15">
        <v>0.88165436704793199</v>
      </c>
      <c r="AB71" s="16">
        <v>7.1424898006110002E-2</v>
      </c>
      <c r="AC71" s="14">
        <v>2.3697263384615401</v>
      </c>
      <c r="AD71" s="15">
        <v>0.84693701826617296</v>
      </c>
      <c r="AE71" s="16">
        <v>5.9548999802161301E-2</v>
      </c>
      <c r="AF71" s="14">
        <v>2.4750947411764699</v>
      </c>
      <c r="AG71" s="15">
        <v>0.80826804481523196</v>
      </c>
      <c r="AH71" s="16">
        <v>4.95367113683702E-2</v>
      </c>
      <c r="AI71" s="14">
        <v>2.4948367146341499</v>
      </c>
      <c r="AJ71" s="15">
        <v>0.80168923331665598</v>
      </c>
      <c r="AK71" s="16">
        <v>4.8079983439205498E-2</v>
      </c>
      <c r="AL71" s="15">
        <v>2.49995680581514</v>
      </c>
      <c r="AM71" s="15">
        <v>0.80001407853330797</v>
      </c>
      <c r="AN71" s="16">
        <v>4.7718798016207702E-2</v>
      </c>
      <c r="AO71" s="15">
        <v>2.4999995757629798</v>
      </c>
      <c r="AP71" s="15">
        <v>0.80000013826972405</v>
      </c>
      <c r="AQ71" s="15">
        <v>4.7715808471007801E-2</v>
      </c>
      <c r="AR71" s="14">
        <v>2.4999999957652599</v>
      </c>
      <c r="AS71" s="15">
        <v>0.80000000138020999</v>
      </c>
      <c r="AT71" s="16">
        <v>4.7715779115820298E-2</v>
      </c>
      <c r="AU71" s="15">
        <v>2.4999999999576601</v>
      </c>
      <c r="AV71" s="15">
        <v>0.80000000001380001</v>
      </c>
      <c r="AW71" s="15">
        <v>4.7715778822801598E-2</v>
      </c>
      <c r="AX71" s="14">
        <v>2.5</v>
      </c>
      <c r="AY71" s="15">
        <v>0.8</v>
      </c>
      <c r="AZ71" s="16">
        <v>4.7715778819842097E-2</v>
      </c>
    </row>
    <row r="72" spans="1:52" hidden="1" x14ac:dyDescent="0.25">
      <c r="A72" s="1">
        <v>0.57999999999999996</v>
      </c>
      <c r="B72" s="14">
        <v>2.0490065</v>
      </c>
      <c r="C72" s="15">
        <v>0.99999890000000002</v>
      </c>
      <c r="D72" s="16">
        <v>0.25830761957161003</v>
      </c>
      <c r="E72" s="15">
        <v>2.0490065000450999</v>
      </c>
      <c r="F72" s="15">
        <v>0.99999889997022695</v>
      </c>
      <c r="G72" s="15">
        <v>0.25830760510057499</v>
      </c>
      <c r="H72" s="14">
        <v>2.0490065045108299</v>
      </c>
      <c r="I72" s="15">
        <v>0.99999889702211697</v>
      </c>
      <c r="J72" s="16">
        <v>0.25830617313973497</v>
      </c>
      <c r="K72" s="15">
        <v>2.04900695189639</v>
      </c>
      <c r="L72" s="15">
        <v>0.99999860167522103</v>
      </c>
      <c r="M72" s="15">
        <v>0.25817134895539201</v>
      </c>
      <c r="N72" s="14">
        <v>2.0490525103550299</v>
      </c>
      <c r="O72" s="15">
        <v>0.99996852721583795</v>
      </c>
      <c r="P72" s="16">
        <v>0.25370695263611798</v>
      </c>
      <c r="Q72" s="14">
        <v>2.05688411572052</v>
      </c>
      <c r="R72" s="15">
        <v>0.99484240848231298</v>
      </c>
      <c r="S72" s="16">
        <v>0.20558567843327399</v>
      </c>
      <c r="T72" s="14">
        <v>2.0755355294117601</v>
      </c>
      <c r="U72" s="15">
        <v>0.98297478271664496</v>
      </c>
      <c r="V72" s="16">
        <v>0.15796678646936599</v>
      </c>
      <c r="W72" s="14">
        <v>2.18777373076923</v>
      </c>
      <c r="X72" s="15">
        <v>0.92036355858361996</v>
      </c>
      <c r="Y72" s="16">
        <v>9.0263058632030393E-2</v>
      </c>
      <c r="Z72" s="14">
        <v>2.27450325</v>
      </c>
      <c r="AA72" s="15">
        <v>0.88036433215665599</v>
      </c>
      <c r="AB72" s="16">
        <v>7.1009939521680707E-2</v>
      </c>
      <c r="AC72" s="14">
        <v>2.36123276923077</v>
      </c>
      <c r="AD72" s="15">
        <v>0.84598237974695101</v>
      </c>
      <c r="AE72" s="16">
        <v>5.9322150735991799E-2</v>
      </c>
      <c r="AF72" s="14">
        <v>2.4734709705882398</v>
      </c>
      <c r="AG72" s="15">
        <v>0.808058479654444</v>
      </c>
      <c r="AH72" s="16">
        <v>4.9499623854080799E-2</v>
      </c>
      <c r="AI72" s="14">
        <v>2.4945000792682999</v>
      </c>
      <c r="AJ72" s="15">
        <v>0.801644986767859</v>
      </c>
      <c r="AK72" s="16">
        <v>4.8072515374327801E-2</v>
      </c>
      <c r="AL72" s="15">
        <v>2.4999539896449701</v>
      </c>
      <c r="AM72" s="15">
        <v>0.80001370673788297</v>
      </c>
      <c r="AN72" s="16">
        <v>4.7718736010473897E-2</v>
      </c>
      <c r="AO72" s="15">
        <v>2.4999995481036099</v>
      </c>
      <c r="AP72" s="15">
        <v>0.80000013461795605</v>
      </c>
      <c r="AQ72" s="15">
        <v>4.7715807862049001E-2</v>
      </c>
      <c r="AR72" s="14">
        <v>2.4999999954891599</v>
      </c>
      <c r="AS72" s="15">
        <v>0.80000000134375804</v>
      </c>
      <c r="AT72" s="16">
        <v>4.7715779109741702E-2</v>
      </c>
      <c r="AU72" s="15">
        <v>2.4999999999549001</v>
      </c>
      <c r="AV72" s="15">
        <v>0.80000000001343596</v>
      </c>
      <c r="AW72" s="15">
        <v>4.7715778822740799E-2</v>
      </c>
      <c r="AX72" s="14">
        <v>2.5</v>
      </c>
      <c r="AY72" s="15">
        <v>0.8</v>
      </c>
      <c r="AZ72" s="16">
        <v>4.7715778819842097E-2</v>
      </c>
    </row>
    <row r="73" spans="1:52" hidden="1" x14ac:dyDescent="0.25">
      <c r="A73" s="1">
        <v>0.59</v>
      </c>
      <c r="B73" s="14">
        <v>2.0770197000000001</v>
      </c>
      <c r="C73" s="15">
        <v>0.99999899999999997</v>
      </c>
      <c r="D73" s="16">
        <v>0.25823466500492298</v>
      </c>
      <c r="E73" s="15">
        <v>2.0770197000423001</v>
      </c>
      <c r="F73" s="15">
        <v>0.99999899997102504</v>
      </c>
      <c r="G73" s="15">
        <v>0.25823465023048098</v>
      </c>
      <c r="H73" s="14">
        <v>2.0770197042306502</v>
      </c>
      <c r="I73" s="15">
        <v>0.99999899710189999</v>
      </c>
      <c r="J73" s="16">
        <v>0.25823318834862702</v>
      </c>
      <c r="K73" s="15">
        <v>2.07702012382711</v>
      </c>
      <c r="L73" s="15">
        <v>0.99999870966793503</v>
      </c>
      <c r="M73" s="15">
        <v>0.25809609148020002</v>
      </c>
      <c r="N73" s="14">
        <v>2.07706285244848</v>
      </c>
      <c r="O73" s="15">
        <v>0.99996944084404205</v>
      </c>
      <c r="P73" s="16">
        <v>0.25366610903786302</v>
      </c>
      <c r="Q73" s="14">
        <v>2.0844080021834102</v>
      </c>
      <c r="R73" s="15">
        <v>0.99497719237846804</v>
      </c>
      <c r="S73" s="16">
        <v>0.20608785044289701</v>
      </c>
      <c r="T73" s="14">
        <v>2.1019008941176498</v>
      </c>
      <c r="U73" s="15">
        <v>0.98339312185587702</v>
      </c>
      <c r="V73" s="16">
        <v>0.15879855587410799</v>
      </c>
      <c r="W73" s="14">
        <v>2.2071674846153799</v>
      </c>
      <c r="X73" s="15">
        <v>0.92166152998003903</v>
      </c>
      <c r="Y73" s="16">
        <v>9.0961850287173004E-2</v>
      </c>
      <c r="Z73" s="14">
        <v>2.2885098500000001</v>
      </c>
      <c r="AA73" s="15">
        <v>0.88167332146560595</v>
      </c>
      <c r="AB73" s="16">
        <v>7.1468974108984798E-2</v>
      </c>
      <c r="AC73" s="14">
        <v>2.36985221538461</v>
      </c>
      <c r="AD73" s="15">
        <v>0.84695112475985501</v>
      </c>
      <c r="AE73" s="16">
        <v>5.9575247208911802E-2</v>
      </c>
      <c r="AF73" s="14">
        <v>2.4751188058823499</v>
      </c>
      <c r="AG73" s="15">
        <v>0.80827115979845099</v>
      </c>
      <c r="AH73" s="16">
        <v>4.95415486989607E-2</v>
      </c>
      <c r="AI73" s="14">
        <v>2.49484170365854</v>
      </c>
      <c r="AJ73" s="15">
        <v>0.80168989163849702</v>
      </c>
      <c r="AK73" s="16">
        <v>4.8080980197936198E-2</v>
      </c>
      <c r="AL73" s="15">
        <v>2.4999568475515201</v>
      </c>
      <c r="AM73" s="15">
        <v>0.80001408406642704</v>
      </c>
      <c r="AN73" s="16">
        <v>4.7718806341861202E-2</v>
      </c>
      <c r="AO73" s="15">
        <v>2.4999995761728999</v>
      </c>
      <c r="AP73" s="15">
        <v>0.80000013832407002</v>
      </c>
      <c r="AQ73" s="15">
        <v>4.77158085527781E-2</v>
      </c>
      <c r="AR73" s="14">
        <v>2.4999999957693499</v>
      </c>
      <c r="AS73" s="15">
        <v>0.800000001380752</v>
      </c>
      <c r="AT73" s="16">
        <v>4.7715779116636499E-2</v>
      </c>
      <c r="AU73" s="15">
        <v>2.4999999999577001</v>
      </c>
      <c r="AV73" s="15">
        <v>0.800000000013806</v>
      </c>
      <c r="AW73" s="15">
        <v>4.7715778822809703E-2</v>
      </c>
      <c r="AX73" s="14">
        <v>2.5</v>
      </c>
      <c r="AY73" s="15">
        <v>0.8</v>
      </c>
      <c r="AZ73" s="16">
        <v>4.7715778819842097E-2</v>
      </c>
    </row>
    <row r="74" spans="1:52" hidden="1" x14ac:dyDescent="0.25">
      <c r="A74" s="1">
        <v>0.6</v>
      </c>
      <c r="B74" s="14">
        <v>2.1451096999999999</v>
      </c>
      <c r="C74" s="15">
        <v>0.99999859999999996</v>
      </c>
      <c r="D74" s="16">
        <v>0.257876911986618</v>
      </c>
      <c r="E74" s="15">
        <v>2.1451097000354902</v>
      </c>
      <c r="F74" s="15">
        <v>0.99999859997283502</v>
      </c>
      <c r="G74" s="15">
        <v>0.25787690029051802</v>
      </c>
      <c r="H74" s="14">
        <v>2.1451097035496098</v>
      </c>
      <c r="I74" s="15">
        <v>0.99999859728296703</v>
      </c>
      <c r="J74" s="16">
        <v>0.25787574269458902</v>
      </c>
      <c r="K74" s="15">
        <v>2.14511005560079</v>
      </c>
      <c r="L74" s="15">
        <v>0.99999832780734998</v>
      </c>
      <c r="M74" s="15">
        <v>0.25776494623431601</v>
      </c>
      <c r="N74" s="14">
        <v>2.14514590590696</v>
      </c>
      <c r="O74" s="15">
        <v>0.99997088739264395</v>
      </c>
      <c r="P74" s="16">
        <v>0.25362736445292</v>
      </c>
      <c r="Q74" s="14">
        <v>2.1513086572052398</v>
      </c>
      <c r="R74" s="15">
        <v>0.99528314888963598</v>
      </c>
      <c r="S74" s="16">
        <v>0.20737160975454</v>
      </c>
      <c r="T74" s="14">
        <v>2.1659856</v>
      </c>
      <c r="U74" s="15">
        <v>0.984349047636777</v>
      </c>
      <c r="V74" s="16">
        <v>0.16086912540444601</v>
      </c>
      <c r="W74" s="14">
        <v>2.2543067153846201</v>
      </c>
      <c r="X74" s="15">
        <v>0.92471318416827597</v>
      </c>
      <c r="Y74" s="16">
        <v>9.2728790839895603E-2</v>
      </c>
      <c r="Z74" s="14">
        <v>2.3225548499999999</v>
      </c>
      <c r="AA74" s="15">
        <v>0.88480791171217499</v>
      </c>
      <c r="AB74" s="16">
        <v>7.2645668402480407E-2</v>
      </c>
      <c r="AC74" s="14">
        <v>2.3908029846153802</v>
      </c>
      <c r="AD74" s="15">
        <v>0.84930844934825001</v>
      </c>
      <c r="AE74" s="16">
        <v>6.0231647429010798E-2</v>
      </c>
      <c r="AF74" s="14">
        <v>2.4791240999999999</v>
      </c>
      <c r="AG74" s="15">
        <v>0.80879808340611103</v>
      </c>
      <c r="AH74" s="16">
        <v>4.9651661012563901E-2</v>
      </c>
      <c r="AI74" s="14">
        <v>2.4956720695121999</v>
      </c>
      <c r="AJ74" s="15">
        <v>0.80180148769416204</v>
      </c>
      <c r="AK74" s="16">
        <v>4.8103259104487497E-2</v>
      </c>
      <c r="AL74" s="15">
        <v>2.4999637940930399</v>
      </c>
      <c r="AM74" s="15">
        <v>0.80001502252515999</v>
      </c>
      <c r="AN74" s="16">
        <v>4.77189915482851E-2</v>
      </c>
      <c r="AO74" s="15">
        <v>2.4999996443992099</v>
      </c>
      <c r="AP74" s="15">
        <v>0.80000014754165605</v>
      </c>
      <c r="AQ74" s="15">
        <v>4.7715810371710098E-2</v>
      </c>
      <c r="AR74" s="14">
        <v>2.4999999964503901</v>
      </c>
      <c r="AS74" s="15">
        <v>0.80000000147276296</v>
      </c>
      <c r="AT74" s="16">
        <v>4.7715779134793197E-2</v>
      </c>
      <c r="AU74" s="15">
        <v>2.4999999999645102</v>
      </c>
      <c r="AV74" s="15">
        <v>0.80000000001472604</v>
      </c>
      <c r="AW74" s="15">
        <v>4.77157788229913E-2</v>
      </c>
      <c r="AX74" s="14">
        <v>2.5</v>
      </c>
      <c r="AY74" s="15">
        <v>0.8</v>
      </c>
      <c r="AZ74" s="16">
        <v>4.7715778819842097E-2</v>
      </c>
    </row>
    <row r="75" spans="1:52" hidden="1" x14ac:dyDescent="0.25">
      <c r="A75" s="1">
        <v>0.61</v>
      </c>
      <c r="B75" s="14">
        <v>2.1453316</v>
      </c>
      <c r="C75" s="15">
        <v>0.99999859999999996</v>
      </c>
      <c r="D75" s="16">
        <v>0.25782720358851602</v>
      </c>
      <c r="E75" s="15">
        <v>2.1453316000354699</v>
      </c>
      <c r="F75" s="15">
        <v>0.99999859997284002</v>
      </c>
      <c r="G75" s="15">
        <v>0.25782719189361702</v>
      </c>
      <c r="H75" s="14">
        <v>2.1453316035473899</v>
      </c>
      <c r="I75" s="15">
        <v>0.99999859728353002</v>
      </c>
      <c r="J75" s="16">
        <v>0.25782603453839598</v>
      </c>
      <c r="K75" s="15">
        <v>2.1453319553784498</v>
      </c>
      <c r="L75" s="15">
        <v>0.99999832786365594</v>
      </c>
      <c r="M75" s="15">
        <v>0.25771526006219098</v>
      </c>
      <c r="N75" s="14">
        <v>2.1453677832687199</v>
      </c>
      <c r="O75" s="15">
        <v>0.99997089312440002</v>
      </c>
      <c r="P75" s="16">
        <v>0.25357819223699402</v>
      </c>
      <c r="Q75" s="14">
        <v>2.1515266812227098</v>
      </c>
      <c r="R75" s="15">
        <v>0.99528410132077305</v>
      </c>
      <c r="S75" s="16">
        <v>0.207327185583909</v>
      </c>
      <c r="T75" s="14">
        <v>2.1661944470588201</v>
      </c>
      <c r="U75" s="15">
        <v>0.98435203159885198</v>
      </c>
      <c r="V75" s="16">
        <v>0.160829750338123</v>
      </c>
      <c r="W75" s="14">
        <v>2.25446033846154</v>
      </c>
      <c r="X75" s="15">
        <v>0.9247228959853</v>
      </c>
      <c r="Y75" s="16">
        <v>9.2701412710345502E-2</v>
      </c>
      <c r="Z75" s="14">
        <v>2.3226657999999998</v>
      </c>
      <c r="AA75" s="15">
        <v>0.88481801700585605</v>
      </c>
      <c r="AB75" s="16">
        <v>7.2625870777611901E-2</v>
      </c>
      <c r="AC75" s="14">
        <v>2.39087126153846</v>
      </c>
      <c r="AD75" s="15">
        <v>0.849316135648709</v>
      </c>
      <c r="AE75" s="16">
        <v>6.0219359781825202E-2</v>
      </c>
      <c r="AF75" s="14">
        <v>2.4791371529411799</v>
      </c>
      <c r="AG75" s="15">
        <v>0.80879982363542902</v>
      </c>
      <c r="AH75" s="16">
        <v>4.9649273802262299E-2</v>
      </c>
      <c r="AI75" s="14">
        <v>2.4956747756097601</v>
      </c>
      <c r="AJ75" s="15">
        <v>0.80180185706372897</v>
      </c>
      <c r="AK75" s="16">
        <v>4.8102762474259902E-2</v>
      </c>
      <c r="AL75" s="15">
        <v>2.4999638167312801</v>
      </c>
      <c r="AM75" s="15">
        <v>0.80001502563308602</v>
      </c>
      <c r="AN75" s="16">
        <v>4.77189873898268E-2</v>
      </c>
      <c r="AO75" s="15">
        <v>2.49999964462156</v>
      </c>
      <c r="AP75" s="15">
        <v>0.80000014757218196</v>
      </c>
      <c r="AQ75" s="15">
        <v>4.7715810330867102E-2</v>
      </c>
      <c r="AR75" s="14">
        <v>2.4999999964526101</v>
      </c>
      <c r="AS75" s="15">
        <v>0.80000000147306805</v>
      </c>
      <c r="AT75" s="16">
        <v>4.7715779134385503E-2</v>
      </c>
      <c r="AU75" s="15">
        <v>2.4999999999645302</v>
      </c>
      <c r="AV75" s="15">
        <v>0.80000000001472904</v>
      </c>
      <c r="AW75" s="15">
        <v>4.77157788229872E-2</v>
      </c>
      <c r="AX75" s="14">
        <v>2.5</v>
      </c>
      <c r="AY75" s="15">
        <v>0.8</v>
      </c>
      <c r="AZ75" s="16">
        <v>4.7715778819842097E-2</v>
      </c>
    </row>
    <row r="76" spans="1:52" hidden="1" x14ac:dyDescent="0.25">
      <c r="A76" s="1">
        <v>0.62</v>
      </c>
      <c r="B76" s="14">
        <v>2.0678619999999999</v>
      </c>
      <c r="C76" s="15">
        <v>0.99999819999999995</v>
      </c>
      <c r="D76" s="16">
        <v>0.25776153973217603</v>
      </c>
      <c r="E76" s="15">
        <v>2.0678620000432102</v>
      </c>
      <c r="F76" s="15">
        <v>0.999998199970768</v>
      </c>
      <c r="G76" s="15">
        <v>0.25776152864074298</v>
      </c>
      <c r="H76" s="14">
        <v>2.0678620043222402</v>
      </c>
      <c r="I76" s="15">
        <v>0.99999819707618498</v>
      </c>
      <c r="J76" s="16">
        <v>0.25776043077696698</v>
      </c>
      <c r="K76" s="15">
        <v>2.0678624330031399</v>
      </c>
      <c r="L76" s="15">
        <v>0.99999790709189595</v>
      </c>
      <c r="M76" s="15">
        <v>0.25765461283395702</v>
      </c>
      <c r="N76" s="14">
        <v>2.067906086717</v>
      </c>
      <c r="O76" s="15">
        <v>0.99996837861233201</v>
      </c>
      <c r="P76" s="16">
        <v>0.25344605535713199</v>
      </c>
      <c r="Q76" s="14">
        <v>2.07541026200873</v>
      </c>
      <c r="R76" s="15">
        <v>0.99493296414653798</v>
      </c>
      <c r="S76" s="16">
        <v>0.205757599749257</v>
      </c>
      <c r="T76" s="14">
        <v>2.0932818823529402</v>
      </c>
      <c r="U76" s="15">
        <v>0.98325732079807004</v>
      </c>
      <c r="V76" s="16">
        <v>0.15837326064337401</v>
      </c>
      <c r="W76" s="14">
        <v>2.2008275384615401</v>
      </c>
      <c r="X76" s="15">
        <v>0.921239500892296</v>
      </c>
      <c r="Y76" s="16">
        <v>9.0625188317415298E-2</v>
      </c>
      <c r="Z76" s="14">
        <v>2.2839309999999999</v>
      </c>
      <c r="AA76" s="15">
        <v>0.88124630694112505</v>
      </c>
      <c r="AB76" s="16">
        <v>7.1242531911888202E-2</v>
      </c>
      <c r="AC76" s="14">
        <v>2.3670344615384602</v>
      </c>
      <c r="AD76" s="15">
        <v>0.84663415601033198</v>
      </c>
      <c r="AE76" s="16">
        <v>5.9446431594203798E-2</v>
      </c>
      <c r="AF76" s="14">
        <v>2.4745801176470601</v>
      </c>
      <c r="AG76" s="15">
        <v>0.80820133603689503</v>
      </c>
      <c r="AH76" s="16">
        <v>4.9519223084446597E-2</v>
      </c>
      <c r="AI76" s="14">
        <v>2.4947300243902499</v>
      </c>
      <c r="AJ76" s="15">
        <v>0.80167514066690004</v>
      </c>
      <c r="AK76" s="16">
        <v>4.8076432268199097E-2</v>
      </c>
      <c r="AL76" s="15">
        <v>2.4999559132829998</v>
      </c>
      <c r="AM76" s="15">
        <v>0.8000139600981</v>
      </c>
      <c r="AN76" s="16">
        <v>4.7718768466617198E-2</v>
      </c>
      <c r="AO76" s="15">
        <v>2.49999956699686</v>
      </c>
      <c r="AP76" s="15">
        <v>0.80000013710645401</v>
      </c>
      <c r="AQ76" s="15">
        <v>4.7715808180795703E-2</v>
      </c>
      <c r="AR76" s="14">
        <v>2.4999999956777601</v>
      </c>
      <c r="AS76" s="15">
        <v>0.80000000136859795</v>
      </c>
      <c r="AT76" s="16">
        <v>4.77157791129234E-2</v>
      </c>
      <c r="AU76" s="15">
        <v>2.4999999999567799</v>
      </c>
      <c r="AV76" s="15">
        <v>0.80000000001368399</v>
      </c>
      <c r="AW76" s="15">
        <v>4.77157788227726E-2</v>
      </c>
      <c r="AX76" s="14">
        <v>2.5</v>
      </c>
      <c r="AY76" s="15">
        <v>0.8</v>
      </c>
      <c r="AZ76" s="16">
        <v>4.7715778819842097E-2</v>
      </c>
    </row>
    <row r="77" spans="1:52" hidden="1" x14ac:dyDescent="0.25">
      <c r="A77" s="1">
        <v>0.63</v>
      </c>
      <c r="B77" s="14">
        <v>2.0130701000000002</v>
      </c>
      <c r="C77" s="15">
        <v>0.99999760000000004</v>
      </c>
      <c r="D77" s="16">
        <v>0.257848794605821</v>
      </c>
      <c r="E77" s="15">
        <v>2.0130701000486901</v>
      </c>
      <c r="F77" s="15">
        <v>0.99999759996915405</v>
      </c>
      <c r="G77" s="15">
        <v>0.25784878447982801</v>
      </c>
      <c r="H77" s="14">
        <v>2.0130701048702702</v>
      </c>
      <c r="I77" s="15">
        <v>0.999997596914866</v>
      </c>
      <c r="J77" s="16">
        <v>0.257847782140812</v>
      </c>
      <c r="K77" s="15">
        <v>2.0130705879047301</v>
      </c>
      <c r="L77" s="15">
        <v>0.99999729093106504</v>
      </c>
      <c r="M77" s="15">
        <v>0.25775042722057701</v>
      </c>
      <c r="N77" s="14">
        <v>2.0131197765864099</v>
      </c>
      <c r="O77" s="15">
        <v>0.999966133511487</v>
      </c>
      <c r="P77" s="16">
        <v>0.253548813331959</v>
      </c>
      <c r="Q77" s="14">
        <v>2.02157542576419</v>
      </c>
      <c r="R77" s="15">
        <v>0.99466035421184495</v>
      </c>
      <c r="S77" s="16">
        <v>0.20480760554525401</v>
      </c>
      <c r="T77" s="14">
        <v>2.0417130352941202</v>
      </c>
      <c r="U77" s="15">
        <v>0.98241427293119898</v>
      </c>
      <c r="V77" s="16">
        <v>0.15677347858614099</v>
      </c>
      <c r="W77" s="14">
        <v>2.16289468461538</v>
      </c>
      <c r="X77" s="15">
        <v>0.91866081195695404</v>
      </c>
      <c r="Y77" s="16">
        <v>8.9291852630615204E-2</v>
      </c>
      <c r="Z77" s="14">
        <v>2.2565350500000001</v>
      </c>
      <c r="AA77" s="15">
        <v>0.87866870725438295</v>
      </c>
      <c r="AB77" s="16">
        <v>7.0373359863866905E-2</v>
      </c>
      <c r="AC77" s="14">
        <v>2.3501754153846099</v>
      </c>
      <c r="AD77" s="15">
        <v>0.84474097166703299</v>
      </c>
      <c r="AE77" s="16">
        <v>5.8970460729005303E-2</v>
      </c>
      <c r="AF77" s="14">
        <v>2.47135706470588</v>
      </c>
      <c r="AG77" s="15">
        <v>0.80778915354764502</v>
      </c>
      <c r="AH77" s="16">
        <v>4.94409983810737E-2</v>
      </c>
      <c r="AI77" s="14">
        <v>2.4940618304878099</v>
      </c>
      <c r="AJ77" s="15">
        <v>0.80158823559963299</v>
      </c>
      <c r="AK77" s="16">
        <v>4.8060660159328597E-2</v>
      </c>
      <c r="AL77" s="15">
        <v>2.4999503234135898</v>
      </c>
      <c r="AM77" s="15">
        <v>0.80001323010966596</v>
      </c>
      <c r="AN77" s="16">
        <v>4.7718637467899998E-2</v>
      </c>
      <c r="AO77" s="15">
        <v>2.49999951209527</v>
      </c>
      <c r="AP77" s="15">
        <v>0.80000012993654201</v>
      </c>
      <c r="AQ77" s="15">
        <v>4.7715806894252803E-2</v>
      </c>
      <c r="AR77" s="14">
        <v>2.49999999512973</v>
      </c>
      <c r="AS77" s="15">
        <v>0.80000000129702797</v>
      </c>
      <c r="AT77" s="16">
        <v>4.7715779100081103E-2</v>
      </c>
      <c r="AU77" s="15">
        <v>2.4999999999512998</v>
      </c>
      <c r="AV77" s="15">
        <v>0.800000000012968</v>
      </c>
      <c r="AW77" s="15">
        <v>4.7715778822644099E-2</v>
      </c>
      <c r="AX77" s="14">
        <v>2.5</v>
      </c>
      <c r="AY77" s="15">
        <v>0.8</v>
      </c>
      <c r="AZ77" s="16">
        <v>4.7715778819842097E-2</v>
      </c>
    </row>
    <row r="78" spans="1:52" hidden="1" x14ac:dyDescent="0.25">
      <c r="A78" s="1">
        <v>0.64</v>
      </c>
      <c r="B78" s="14">
        <v>2.0478844999999999</v>
      </c>
      <c r="C78" s="15">
        <v>0.99999760000000004</v>
      </c>
      <c r="D78" s="16">
        <v>0.25786703509584102</v>
      </c>
      <c r="E78" s="15">
        <v>2.0478845000452099</v>
      </c>
      <c r="F78" s="15">
        <v>0.999997599970193</v>
      </c>
      <c r="G78" s="15">
        <v>0.25786702531120098</v>
      </c>
      <c r="H78" s="14">
        <v>2.0478845045220599</v>
      </c>
      <c r="I78" s="15">
        <v>0.99999759701887303</v>
      </c>
      <c r="J78" s="16">
        <v>0.257866056752526</v>
      </c>
      <c r="K78" s="15">
        <v>2.04788495302064</v>
      </c>
      <c r="L78" s="15">
        <v>0.99999730135017895</v>
      </c>
      <c r="M78" s="15">
        <v>0.25777188872338502</v>
      </c>
      <c r="N78" s="14">
        <v>2.0479306248214701</v>
      </c>
      <c r="O78" s="15">
        <v>0.99996719412798996</v>
      </c>
      <c r="P78" s="16">
        <v>0.25365863316517501</v>
      </c>
      <c r="Q78" s="14">
        <v>2.0557817139738002</v>
      </c>
      <c r="R78" s="15">
        <v>0.99483563606009195</v>
      </c>
      <c r="S78" s="16">
        <v>0.20562011089822599</v>
      </c>
      <c r="T78" s="14">
        <v>2.0744795294117702</v>
      </c>
      <c r="U78" s="15">
        <v>0.98295652385655197</v>
      </c>
      <c r="V78" s="16">
        <v>0.15798997588487401</v>
      </c>
      <c r="W78" s="14">
        <v>2.1869969615384601</v>
      </c>
      <c r="X78" s="15">
        <v>0.92031026920640202</v>
      </c>
      <c r="Y78" s="16">
        <v>9.0276220966635595E-2</v>
      </c>
      <c r="Z78" s="14">
        <v>2.2739422500000002</v>
      </c>
      <c r="AA78" s="15">
        <v>0.880311154582053</v>
      </c>
      <c r="AB78" s="16">
        <v>7.1020546734988393E-2</v>
      </c>
      <c r="AC78" s="14">
        <v>2.3608875384615402</v>
      </c>
      <c r="AD78" s="15">
        <v>0.84594330171292098</v>
      </c>
      <c r="AE78" s="16">
        <v>5.9329445217298903E-2</v>
      </c>
      <c r="AF78" s="14">
        <v>2.4734049705882399</v>
      </c>
      <c r="AG78" s="15">
        <v>0.80804995950743896</v>
      </c>
      <c r="AH78" s="16">
        <v>4.9501190626734998E-2</v>
      </c>
      <c r="AI78" s="14">
        <v>2.4944863963414701</v>
      </c>
      <c r="AJ78" s="15">
        <v>0.80164318984589</v>
      </c>
      <c r="AK78" s="16">
        <v>4.8072846296282203E-2</v>
      </c>
      <c r="AL78" s="15">
        <v>2.4999538751785302</v>
      </c>
      <c r="AM78" s="15">
        <v>0.80001369164288505</v>
      </c>
      <c r="AN78" s="16">
        <v>4.77187387918417E-2</v>
      </c>
      <c r="AO78" s="15">
        <v>2.4999995469793701</v>
      </c>
      <c r="AP78" s="15">
        <v>0.80000013446969298</v>
      </c>
      <c r="AQ78" s="15">
        <v>4.7715807889367599E-2</v>
      </c>
      <c r="AR78" s="14">
        <v>2.4999999954779399</v>
      </c>
      <c r="AS78" s="15">
        <v>0.800000001342279</v>
      </c>
      <c r="AT78" s="16">
        <v>4.7715779110014497E-2</v>
      </c>
      <c r="AU78" s="15">
        <v>2.4999999999547899</v>
      </c>
      <c r="AV78" s="15">
        <v>0.80000000001342098</v>
      </c>
      <c r="AW78" s="15">
        <v>4.7715778822743603E-2</v>
      </c>
      <c r="AX78" s="14">
        <v>2.5</v>
      </c>
      <c r="AY78" s="15">
        <v>0.8</v>
      </c>
      <c r="AZ78" s="16">
        <v>4.7715778819842097E-2</v>
      </c>
    </row>
    <row r="79" spans="1:52" hidden="1" x14ac:dyDescent="0.25">
      <c r="A79" s="1">
        <v>0.65</v>
      </c>
      <c r="B79" s="14">
        <v>2.1078855999999999</v>
      </c>
      <c r="C79" s="15">
        <v>0.99999729999999998</v>
      </c>
      <c r="D79" s="16">
        <v>0.25752405943225898</v>
      </c>
      <c r="E79" s="15">
        <v>2.1078856000392099</v>
      </c>
      <c r="F79" s="15">
        <v>0.99999729997186804</v>
      </c>
      <c r="G79" s="15">
        <v>0.25752405072881002</v>
      </c>
      <c r="H79" s="14">
        <v>2.1078856039219298</v>
      </c>
      <c r="I79" s="15">
        <v>0.99999729718617503</v>
      </c>
      <c r="J79" s="16">
        <v>0.25752318915237599</v>
      </c>
      <c r="K79" s="15">
        <v>2.1078859928994098</v>
      </c>
      <c r="L79" s="15">
        <v>0.99999701811076802</v>
      </c>
      <c r="M79" s="15">
        <v>0.25743903330736101</v>
      </c>
      <c r="N79" s="14">
        <v>2.1079256035094902</v>
      </c>
      <c r="O79" s="15">
        <v>0.99996860029974299</v>
      </c>
      <c r="P79" s="16">
        <v>0.253535047278375</v>
      </c>
      <c r="Q79" s="14">
        <v>2.1147347598253301</v>
      </c>
      <c r="R79" s="15">
        <v>0.99511796458377499</v>
      </c>
      <c r="S79" s="16">
        <v>0.20669121986904501</v>
      </c>
      <c r="T79" s="14">
        <v>2.1309511529411802</v>
      </c>
      <c r="U79" s="15">
        <v>0.98383530798880303</v>
      </c>
      <c r="V79" s="16">
        <v>0.15976602336909301</v>
      </c>
      <c r="W79" s="14">
        <v>2.2285361846153799</v>
      </c>
      <c r="X79" s="15">
        <v>0.92306181004766397</v>
      </c>
      <c r="Y79" s="16">
        <v>9.1779309261177902E-2</v>
      </c>
      <c r="Z79" s="14">
        <v>2.3039428000000002</v>
      </c>
      <c r="AA79" s="15">
        <v>0.88310195867368002</v>
      </c>
      <c r="AB79" s="16">
        <v>7.2011941413512207E-2</v>
      </c>
      <c r="AC79" s="14">
        <v>2.3793494153846102</v>
      </c>
      <c r="AD79" s="15">
        <v>0.848019000770874</v>
      </c>
      <c r="AE79" s="16">
        <v>5.9877822994101097E-2</v>
      </c>
      <c r="AF79" s="14">
        <v>2.4769344470588202</v>
      </c>
      <c r="AG79" s="15">
        <v>0.80850820828569303</v>
      </c>
      <c r="AH79" s="16">
        <v>4.95923232947394E-2</v>
      </c>
      <c r="AI79" s="14">
        <v>2.4952181170731702</v>
      </c>
      <c r="AJ79" s="15">
        <v>0.80174003565307805</v>
      </c>
      <c r="AK79" s="16">
        <v>4.8091255874043601E-2</v>
      </c>
      <c r="AL79" s="15">
        <v>2.4999599964905102</v>
      </c>
      <c r="AM79" s="15">
        <v>0.80001450562012599</v>
      </c>
      <c r="AN79" s="16">
        <v>4.7718891770589397E-2</v>
      </c>
      <c r="AO79" s="15">
        <v>2.4999996071005901</v>
      </c>
      <c r="AP79" s="15">
        <v>0.80000014246457996</v>
      </c>
      <c r="AQ79" s="15">
        <v>4.7715809391783201E-2</v>
      </c>
      <c r="AR79" s="14">
        <v>2.4999999960780701</v>
      </c>
      <c r="AS79" s="15">
        <v>0.80000000142208305</v>
      </c>
      <c r="AT79" s="16">
        <v>4.7715779125011501E-2</v>
      </c>
      <c r="AU79" s="15">
        <v>2.49999999996079</v>
      </c>
      <c r="AV79" s="15">
        <v>0.800000000014219</v>
      </c>
      <c r="AW79" s="15">
        <v>4.7715778822893497E-2</v>
      </c>
      <c r="AX79" s="14">
        <v>2.5</v>
      </c>
      <c r="AY79" s="15">
        <v>0.8</v>
      </c>
      <c r="AZ79" s="16">
        <v>4.7715778819842097E-2</v>
      </c>
    </row>
    <row r="80" spans="1:52" hidden="1" x14ac:dyDescent="0.25">
      <c r="A80" s="1">
        <v>0.66</v>
      </c>
      <c r="B80" s="14">
        <v>2.1379454</v>
      </c>
      <c r="C80" s="15">
        <v>0.99999689999999997</v>
      </c>
      <c r="D80" s="16">
        <v>0.25739662144418302</v>
      </c>
      <c r="E80" s="15">
        <v>2.1379454000362101</v>
      </c>
      <c r="F80" s="15">
        <v>0.99999689997265295</v>
      </c>
      <c r="G80" s="15">
        <v>0.25739661355316001</v>
      </c>
      <c r="H80" s="14">
        <v>2.1379454036212699</v>
      </c>
      <c r="I80" s="15">
        <v>0.99999689726475205</v>
      </c>
      <c r="J80" s="16">
        <v>0.25739583233885799</v>
      </c>
      <c r="K80" s="15">
        <v>2.13794576277943</v>
      </c>
      <c r="L80" s="15">
        <v>0.99999662598237904</v>
      </c>
      <c r="M80" s="15">
        <v>0.257319239201662</v>
      </c>
      <c r="N80" s="14">
        <v>2.1379823368088098</v>
      </c>
      <c r="O80" s="15">
        <v>0.99996900161348201</v>
      </c>
      <c r="P80" s="16">
        <v>0.25356290201360199</v>
      </c>
      <c r="Q80" s="14">
        <v>2.1442694978165902</v>
      </c>
      <c r="R80" s="15">
        <v>0.99525058439176695</v>
      </c>
      <c r="S80" s="16">
        <v>0.207316631776195</v>
      </c>
      <c r="T80" s="14">
        <v>2.1592427294117602</v>
      </c>
      <c r="U80" s="15">
        <v>0.98425069337555204</v>
      </c>
      <c r="V80" s="16">
        <v>0.160735356768857</v>
      </c>
      <c r="W80" s="14">
        <v>2.2493468153846199</v>
      </c>
      <c r="X80" s="15">
        <v>0.92439776164565202</v>
      </c>
      <c r="Y80" s="16">
        <v>9.2603141267246294E-2</v>
      </c>
      <c r="Z80" s="14">
        <v>2.3189727000000002</v>
      </c>
      <c r="AA80" s="15">
        <v>0.88448054185437597</v>
      </c>
      <c r="AB80" s="16">
        <v>7.2564132974539702E-2</v>
      </c>
      <c r="AC80" s="14">
        <v>2.3885985846153801</v>
      </c>
      <c r="AD80" s="15">
        <v>0.84905987776707303</v>
      </c>
      <c r="AE80" s="16">
        <v>6.0188103983880498E-2</v>
      </c>
      <c r="AF80" s="14">
        <v>2.4787026705882398</v>
      </c>
      <c r="AG80" s="15">
        <v>0.80874190352452002</v>
      </c>
      <c r="AH80" s="16">
        <v>4.96448957914414E-2</v>
      </c>
      <c r="AI80" s="14">
        <v>2.4955847000000002</v>
      </c>
      <c r="AJ80" s="15">
        <v>0.80178956674887303</v>
      </c>
      <c r="AK80" s="16">
        <v>4.81019134382542E-2</v>
      </c>
      <c r="AL80" s="15">
        <v>2.49996306319118</v>
      </c>
      <c r="AM80" s="15">
        <v>0.80001492222802595</v>
      </c>
      <c r="AN80" s="16">
        <v>4.7718980412670899E-2</v>
      </c>
      <c r="AO80" s="15">
        <v>2.4999996372205699</v>
      </c>
      <c r="AP80" s="15">
        <v>0.80000014655652896</v>
      </c>
      <c r="AQ80" s="15">
        <v>4.7715810262350299E-2</v>
      </c>
      <c r="AR80" s="14">
        <v>2.49999999637873</v>
      </c>
      <c r="AS80" s="15">
        <v>0.80000000146292904</v>
      </c>
      <c r="AT80" s="16">
        <v>4.7715779133701598E-2</v>
      </c>
      <c r="AU80" s="15">
        <v>2.4999999999637899</v>
      </c>
      <c r="AV80" s="15">
        <v>0.80000000001462801</v>
      </c>
      <c r="AW80" s="15">
        <v>4.7715778822980302E-2</v>
      </c>
      <c r="AX80" s="14">
        <v>2.5</v>
      </c>
      <c r="AY80" s="15">
        <v>0.8</v>
      </c>
      <c r="AZ80" s="16">
        <v>4.7715778819842097E-2</v>
      </c>
    </row>
    <row r="81" spans="1:52" hidden="1" x14ac:dyDescent="0.25">
      <c r="A81" s="1">
        <v>0.67</v>
      </c>
      <c r="B81" s="14">
        <v>2.1153993999999998</v>
      </c>
      <c r="C81" s="15">
        <v>0.99999649999999995</v>
      </c>
      <c r="D81" s="16">
        <v>0.25729567120428798</v>
      </c>
      <c r="E81" s="15">
        <v>2.1153994000384602</v>
      </c>
      <c r="F81" s="15">
        <v>0.99999649997206697</v>
      </c>
      <c r="G81" s="15">
        <v>0.25729566362249701</v>
      </c>
      <c r="H81" s="14">
        <v>2.1153994038467698</v>
      </c>
      <c r="I81" s="15">
        <v>0.99999649720614103</v>
      </c>
      <c r="J81" s="16">
        <v>0.25729491302442498</v>
      </c>
      <c r="K81" s="15">
        <v>2.1153997853705699</v>
      </c>
      <c r="L81" s="15">
        <v>0.99999622011084099</v>
      </c>
      <c r="M81" s="15">
        <v>0.25722117522474702</v>
      </c>
      <c r="N81" s="14">
        <v>2.11543863695164</v>
      </c>
      <c r="O81" s="15">
        <v>0.99996800390264096</v>
      </c>
      <c r="P81" s="16">
        <v>0.25348514863788102</v>
      </c>
      <c r="Q81" s="14">
        <v>2.1221173144104801</v>
      </c>
      <c r="R81" s="15">
        <v>0.99515094643600199</v>
      </c>
      <c r="S81" s="16">
        <v>0.20684922932437899</v>
      </c>
      <c r="T81" s="14">
        <v>2.1380229647058799</v>
      </c>
      <c r="U81" s="15">
        <v>0.98393998029415697</v>
      </c>
      <c r="V81" s="16">
        <v>0.16001312825076999</v>
      </c>
      <c r="W81" s="14">
        <v>2.2337380461538499</v>
      </c>
      <c r="X81" s="15">
        <v>0.92339793456420605</v>
      </c>
      <c r="Y81" s="16">
        <v>9.1988566445174905E-2</v>
      </c>
      <c r="Z81" s="14">
        <v>2.3076997000000001</v>
      </c>
      <c r="AA81" s="15">
        <v>0.88344749526556399</v>
      </c>
      <c r="AB81" s="16">
        <v>7.2152034486646505E-2</v>
      </c>
      <c r="AC81" s="14">
        <v>2.38166135384615</v>
      </c>
      <c r="AD81" s="15">
        <v>0.84827896879772802</v>
      </c>
      <c r="AE81" s="16">
        <v>5.9956515200894199E-2</v>
      </c>
      <c r="AF81" s="14">
        <v>2.4773764352941199</v>
      </c>
      <c r="AG81" s="15">
        <v>0.80856633638175401</v>
      </c>
      <c r="AH81" s="16">
        <v>4.9605662465732003E-2</v>
      </c>
      <c r="AI81" s="14">
        <v>2.4953097487804898</v>
      </c>
      <c r="AJ81" s="15">
        <v>0.80175234698069497</v>
      </c>
      <c r="AK81" s="16">
        <v>4.8093960495215901E-2</v>
      </c>
      <c r="AL81" s="15">
        <v>2.4999607630483598</v>
      </c>
      <c r="AM81" s="15">
        <v>0.80001460915233003</v>
      </c>
      <c r="AN81" s="16">
        <v>4.7718914266872497E-2</v>
      </c>
      <c r="AO81" s="15">
        <v>2.4999996146294299</v>
      </c>
      <c r="AP81" s="15">
        <v>0.80000014348147797</v>
      </c>
      <c r="AQ81" s="15">
        <v>4.77158096127226E-2</v>
      </c>
      <c r="AR81" s="14">
        <v>2.49999999615323</v>
      </c>
      <c r="AS81" s="15">
        <v>0.80000000143223404</v>
      </c>
      <c r="AT81" s="16">
        <v>4.7715779127216897E-2</v>
      </c>
      <c r="AU81" s="15">
        <v>2.4999999999615401</v>
      </c>
      <c r="AV81" s="15">
        <v>0.80000000001432103</v>
      </c>
      <c r="AW81" s="15">
        <v>4.77157788229155E-2</v>
      </c>
      <c r="AX81" s="14">
        <v>2.5</v>
      </c>
      <c r="AY81" s="15">
        <v>0.8</v>
      </c>
      <c r="AZ81" s="16">
        <v>4.7715778819842097E-2</v>
      </c>
    </row>
    <row r="82" spans="1:52" hidden="1" x14ac:dyDescent="0.25">
      <c r="A82" s="1">
        <v>0.68</v>
      </c>
      <c r="B82" s="14">
        <v>2.0954518000000002</v>
      </c>
      <c r="C82" s="15">
        <v>0.99999610000000005</v>
      </c>
      <c r="D82" s="16">
        <v>0.25738212407655298</v>
      </c>
      <c r="E82" s="15">
        <v>2.0954518000404501</v>
      </c>
      <c r="F82" s="15">
        <v>0.99999609997153305</v>
      </c>
      <c r="G82" s="15">
        <v>0.25738211676024098</v>
      </c>
      <c r="H82" s="14">
        <v>2.0954518040462902</v>
      </c>
      <c r="I82" s="15">
        <v>0.99999609715270199</v>
      </c>
      <c r="J82" s="16">
        <v>0.25738139243661301</v>
      </c>
      <c r="K82" s="15">
        <v>2.0954522053581099</v>
      </c>
      <c r="L82" s="15">
        <v>0.99999581475726296</v>
      </c>
      <c r="M82" s="15">
        <v>0.257310120432306</v>
      </c>
      <c r="N82" s="14">
        <v>2.0954930720057101</v>
      </c>
      <c r="O82" s="15">
        <v>0.99996705892180704</v>
      </c>
      <c r="P82" s="16">
        <v>0.25359447955816999</v>
      </c>
      <c r="Q82" s="14">
        <v>2.1025181441048102</v>
      </c>
      <c r="R82" s="15">
        <v>0.99506015064791897</v>
      </c>
      <c r="S82" s="16">
        <v>0.206607976758447</v>
      </c>
      <c r="T82" s="14">
        <v>2.1192487529411799</v>
      </c>
      <c r="U82" s="15">
        <v>0.98365755143080302</v>
      </c>
      <c r="V82" s="16">
        <v>0.15953552271944901</v>
      </c>
      <c r="W82" s="14">
        <v>2.2199281692307702</v>
      </c>
      <c r="X82" s="15">
        <v>0.92250017600350298</v>
      </c>
      <c r="Y82" s="16">
        <v>9.1563963869791001E-2</v>
      </c>
      <c r="Z82" s="14">
        <v>2.2977259000000001</v>
      </c>
      <c r="AA82" s="15">
        <v>0.88252732558709701</v>
      </c>
      <c r="AB82" s="16">
        <v>7.1873470313304905E-2</v>
      </c>
      <c r="AC82" s="14">
        <v>2.37552363076923</v>
      </c>
      <c r="AD82" s="15">
        <v>0.84758828488743498</v>
      </c>
      <c r="AE82" s="16">
        <v>5.9804354910576202E-2</v>
      </c>
      <c r="AF82" s="14">
        <v>2.4762030470588199</v>
      </c>
      <c r="AG82" s="15">
        <v>0.80841228853426805</v>
      </c>
      <c r="AH82" s="16">
        <v>4.9580957342620802E-2</v>
      </c>
      <c r="AI82" s="14">
        <v>2.49506648536586</v>
      </c>
      <c r="AJ82" s="15">
        <v>0.80171973395249796</v>
      </c>
      <c r="AK82" s="16">
        <v>4.8088995538503598E-2</v>
      </c>
      <c r="AL82" s="15">
        <v>2.4999587279942901</v>
      </c>
      <c r="AM82" s="15">
        <v>0.80001433492225205</v>
      </c>
      <c r="AN82" s="16">
        <v>4.7718873066272899E-2</v>
      </c>
      <c r="AO82" s="15">
        <v>2.4999995946419</v>
      </c>
      <c r="AP82" s="15">
        <v>0.80000014078797899</v>
      </c>
      <c r="AQ82" s="15">
        <v>4.77158092080932E-2</v>
      </c>
      <c r="AR82" s="14">
        <v>2.49999999595371</v>
      </c>
      <c r="AS82" s="15">
        <v>0.80000000140534799</v>
      </c>
      <c r="AT82" s="16">
        <v>4.7715779123178002E-2</v>
      </c>
      <c r="AU82" s="15">
        <v>2.4999999999595399</v>
      </c>
      <c r="AV82" s="15">
        <v>0.80000000001405203</v>
      </c>
      <c r="AW82" s="15">
        <v>4.7715778822875102E-2</v>
      </c>
      <c r="AX82" s="14">
        <v>2.5</v>
      </c>
      <c r="AY82" s="15">
        <v>0.8</v>
      </c>
      <c r="AZ82" s="16">
        <v>4.7715778819842097E-2</v>
      </c>
    </row>
    <row r="83" spans="1:52" hidden="1" x14ac:dyDescent="0.25">
      <c r="A83" s="1">
        <v>0.69</v>
      </c>
      <c r="B83" s="14">
        <v>2.0809836000000002</v>
      </c>
      <c r="C83" s="15">
        <v>0.99999559999999998</v>
      </c>
      <c r="D83" s="16">
        <v>0.25720318006035597</v>
      </c>
      <c r="E83" s="15">
        <v>2.0809836000419</v>
      </c>
      <c r="F83" s="15">
        <v>0.99999559997113496</v>
      </c>
      <c r="G83" s="15">
        <v>0.25720317308006002</v>
      </c>
      <c r="H83" s="14">
        <v>2.0809836041910001</v>
      </c>
      <c r="I83" s="15">
        <v>0.99999559711297903</v>
      </c>
      <c r="J83" s="16">
        <v>0.25720248202769302</v>
      </c>
      <c r="K83" s="15">
        <v>2.0809840198552698</v>
      </c>
      <c r="L83" s="15">
        <v>0.99999531077785797</v>
      </c>
      <c r="M83" s="15">
        <v>0.25713436358495201</v>
      </c>
      <c r="N83" s="14">
        <v>2.0810263480514202</v>
      </c>
      <c r="O83" s="15">
        <v>0.99996615383058796</v>
      </c>
      <c r="P83" s="16">
        <v>0.25346205266752703</v>
      </c>
      <c r="Q83" s="14">
        <v>2.08830266375546</v>
      </c>
      <c r="R83" s="15">
        <v>0.99499251236299402</v>
      </c>
      <c r="S83" s="16">
        <v>0.20623638654332899</v>
      </c>
      <c r="T83" s="14">
        <v>2.1056316235294101</v>
      </c>
      <c r="U83" s="15">
        <v>0.98344797600606904</v>
      </c>
      <c r="V83" s="16">
        <v>0.159003004067132</v>
      </c>
      <c r="W83" s="14">
        <v>2.2099117230769201</v>
      </c>
      <c r="X83" s="15">
        <v>0.92184109931339797</v>
      </c>
      <c r="Y83" s="16">
        <v>9.1126544409966398E-2</v>
      </c>
      <c r="Z83" s="14">
        <v>2.2904917999999999</v>
      </c>
      <c r="AA83" s="15">
        <v>0.88185625334513196</v>
      </c>
      <c r="AB83" s="16">
        <v>7.1580890583134493E-2</v>
      </c>
      <c r="AC83" s="14">
        <v>2.3710718769230699</v>
      </c>
      <c r="AD83" s="15">
        <v>0.847087470027588</v>
      </c>
      <c r="AE83" s="16">
        <v>5.9639565388053997E-2</v>
      </c>
      <c r="AF83" s="14">
        <v>2.47535197647059</v>
      </c>
      <c r="AG83" s="15">
        <v>0.80830130742941397</v>
      </c>
      <c r="AH83" s="16">
        <v>4.95528421830147E-2</v>
      </c>
      <c r="AI83" s="14">
        <v>2.4948900439024402</v>
      </c>
      <c r="AJ83" s="15">
        <v>0.80169626436347297</v>
      </c>
      <c r="AK83" s="16">
        <v>4.8083286363324901E-2</v>
      </c>
      <c r="AL83" s="15">
        <v>2.49995725194858</v>
      </c>
      <c r="AM83" s="15">
        <v>0.80001413763120699</v>
      </c>
      <c r="AN83" s="16">
        <v>4.7718825559705899E-2</v>
      </c>
      <c r="AO83" s="15">
        <v>2.4999995801447299</v>
      </c>
      <c r="AP83" s="15">
        <v>0.80000013885018395</v>
      </c>
      <c r="AQ83" s="15">
        <v>4.7715808741522397E-2</v>
      </c>
      <c r="AR83" s="14">
        <v>2.499999995809</v>
      </c>
      <c r="AS83" s="15">
        <v>0.80000000138600502</v>
      </c>
      <c r="AT83" s="16">
        <v>4.7715779118520603E-2</v>
      </c>
      <c r="AU83" s="15">
        <v>2.4999999999581002</v>
      </c>
      <c r="AV83" s="15">
        <v>0.80000000001385796</v>
      </c>
      <c r="AW83" s="15">
        <v>4.7715778822828597E-2</v>
      </c>
      <c r="AX83" s="14">
        <v>2.5</v>
      </c>
      <c r="AY83" s="15">
        <v>0.8</v>
      </c>
      <c r="AZ83" s="16">
        <v>4.7715778819842097E-2</v>
      </c>
    </row>
    <row r="84" spans="1:52" hidden="1" x14ac:dyDescent="0.25">
      <c r="A84" s="1">
        <v>0.7</v>
      </c>
      <c r="B84" s="14">
        <v>2.0904508000000002</v>
      </c>
      <c r="C84" s="15">
        <v>0.99999479999999996</v>
      </c>
      <c r="D84" s="16">
        <v>0.25706337616061897</v>
      </c>
      <c r="E84" s="15">
        <v>2.0904508000409598</v>
      </c>
      <c r="F84" s="15">
        <v>0.99999479997139495</v>
      </c>
      <c r="G84" s="15">
        <v>0.25706336980343197</v>
      </c>
      <c r="H84" s="14">
        <v>2.0904508040963101</v>
      </c>
      <c r="I84" s="15">
        <v>0.99999479713908002</v>
      </c>
      <c r="J84" s="16">
        <v>0.25706274040195898</v>
      </c>
      <c r="K84" s="15">
        <v>2.0904512103691202</v>
      </c>
      <c r="L84" s="15">
        <v>0.99999451339271905</v>
      </c>
      <c r="M84" s="15">
        <v>0.25700054045723703</v>
      </c>
      <c r="N84" s="14">
        <v>2.0904925822077201</v>
      </c>
      <c r="O84" s="15">
        <v>0.99996562001522504</v>
      </c>
      <c r="P84" s="16">
        <v>0.25346199666963498</v>
      </c>
      <c r="Q84" s="14">
        <v>2.0976044978165902</v>
      </c>
      <c r="R84" s="15">
        <v>0.99503582430772097</v>
      </c>
      <c r="S84" s="16">
        <v>0.206482365470263</v>
      </c>
      <c r="T84" s="14">
        <v>2.1145419294117702</v>
      </c>
      <c r="U84" s="15">
        <v>0.98358451304512695</v>
      </c>
      <c r="V84" s="16">
        <v>0.15935880136376501</v>
      </c>
      <c r="W84" s="14">
        <v>2.2164659384615399</v>
      </c>
      <c r="X84" s="15">
        <v>0.92227241838580298</v>
      </c>
      <c r="Y84" s="16">
        <v>9.1418948184799703E-2</v>
      </c>
      <c r="Z84" s="14">
        <v>2.2952254000000001</v>
      </c>
      <c r="AA84" s="15">
        <v>0.88229524079234201</v>
      </c>
      <c r="AB84" s="16">
        <v>7.1776693880144404E-2</v>
      </c>
      <c r="AC84" s="14">
        <v>2.3739848615384598</v>
      </c>
      <c r="AD84" s="15">
        <v>0.84741488773721996</v>
      </c>
      <c r="AE84" s="16">
        <v>5.9750009054324801E-2</v>
      </c>
      <c r="AF84" s="14">
        <v>2.4759088705882402</v>
      </c>
      <c r="AG84" s="15">
        <v>0.80837380775053402</v>
      </c>
      <c r="AH84" s="16">
        <v>4.9571726733876602E-2</v>
      </c>
      <c r="AI84" s="14">
        <v>2.4950054975609799</v>
      </c>
      <c r="AJ84" s="15">
        <v>0.80171159416390503</v>
      </c>
      <c r="AK84" s="16">
        <v>4.8087122833325599E-2</v>
      </c>
      <c r="AL84" s="15">
        <v>2.4999582177922899</v>
      </c>
      <c r="AM84" s="15">
        <v>0.80001426649266305</v>
      </c>
      <c r="AN84" s="16">
        <v>4.7718857487035998E-2</v>
      </c>
      <c r="AO84" s="15">
        <v>2.4999995896308902</v>
      </c>
      <c r="AP84" s="15">
        <v>0.80000014011586296</v>
      </c>
      <c r="AQ84" s="15">
        <v>4.7715809055087002E-2</v>
      </c>
      <c r="AR84" s="14">
        <v>2.49999999590369</v>
      </c>
      <c r="AS84" s="15">
        <v>0.80000000139863903</v>
      </c>
      <c r="AT84" s="16">
        <v>4.7715779121650599E-2</v>
      </c>
      <c r="AU84" s="15">
        <v>2.4999999999590399</v>
      </c>
      <c r="AV84" s="15">
        <v>0.80000000001398497</v>
      </c>
      <c r="AW84" s="15">
        <v>4.7715778822859899E-2</v>
      </c>
      <c r="AX84" s="14">
        <v>2.5</v>
      </c>
      <c r="AY84" s="15">
        <v>0.8</v>
      </c>
      <c r="AZ84" s="16">
        <v>4.7715778819842097E-2</v>
      </c>
    </row>
    <row r="85" spans="1:52" hidden="1" x14ac:dyDescent="0.25">
      <c r="A85" s="1">
        <v>0.71</v>
      </c>
      <c r="B85" s="14">
        <v>2.0973239000000001</v>
      </c>
      <c r="C85" s="15">
        <v>0.99999389999999999</v>
      </c>
      <c r="D85" s="16">
        <v>0.25681052540018201</v>
      </c>
      <c r="E85" s="15">
        <v>2.0973239000402701</v>
      </c>
      <c r="F85" s="15">
        <v>0.99999389997158405</v>
      </c>
      <c r="G85" s="15">
        <v>0.25681051957442702</v>
      </c>
      <c r="H85" s="14">
        <v>2.09732390402757</v>
      </c>
      <c r="I85" s="15">
        <v>0.99999389715781295</v>
      </c>
      <c r="J85" s="16">
        <v>0.25680994276646002</v>
      </c>
      <c r="K85" s="15">
        <v>2.0973243034822602</v>
      </c>
      <c r="L85" s="15">
        <v>0.99999361526938901</v>
      </c>
      <c r="M85" s="15">
        <v>0.256752823731421</v>
      </c>
      <c r="N85" s="14">
        <v>2.09736498101408</v>
      </c>
      <c r="O85" s="15">
        <v>0.99996491105497098</v>
      </c>
      <c r="P85" s="16">
        <v>0.25334117917517301</v>
      </c>
      <c r="Q85" s="14">
        <v>2.1043575436681201</v>
      </c>
      <c r="R85" s="15">
        <v>0.99506659570733802</v>
      </c>
      <c r="S85" s="16">
        <v>0.20656524255182299</v>
      </c>
      <c r="T85" s="14">
        <v>2.1210107294117599</v>
      </c>
      <c r="U85" s="15">
        <v>0.98368230797441802</v>
      </c>
      <c r="V85" s="16">
        <v>0.159527755602898</v>
      </c>
      <c r="W85" s="14">
        <v>2.2212242384615402</v>
      </c>
      <c r="X85" s="15">
        <v>0.92258358815845898</v>
      </c>
      <c r="Y85" s="16">
        <v>9.1568880037236497E-2</v>
      </c>
      <c r="Z85" s="14">
        <v>2.2986619500000001</v>
      </c>
      <c r="AA85" s="15">
        <v>0.88261300402989096</v>
      </c>
      <c r="AB85" s="16">
        <v>7.1875103243786001E-2</v>
      </c>
      <c r="AC85" s="14">
        <v>2.37609966153846</v>
      </c>
      <c r="AD85" s="15">
        <v>0.84765256090038998</v>
      </c>
      <c r="AE85" s="16">
        <v>5.9803864105184297E-2</v>
      </c>
      <c r="AF85" s="14">
        <v>2.4763131705882402</v>
      </c>
      <c r="AG85" s="15">
        <v>0.80842660020359403</v>
      </c>
      <c r="AH85" s="16">
        <v>4.9580508260004E-2</v>
      </c>
      <c r="AI85" s="14">
        <v>2.4950893158536598</v>
      </c>
      <c r="AJ85" s="15">
        <v>0.80172276275150001</v>
      </c>
      <c r="AK85" s="16">
        <v>4.8088889478914203E-2</v>
      </c>
      <c r="AL85" s="15">
        <v>2.4999589189859202</v>
      </c>
      <c r="AM85" s="15">
        <v>0.80001436038784401</v>
      </c>
      <c r="AN85" s="16">
        <v>4.7718872151291697E-2</v>
      </c>
      <c r="AO85" s="15">
        <v>2.4999995965177502</v>
      </c>
      <c r="AP85" s="15">
        <v>0.80000014103810302</v>
      </c>
      <c r="AQ85" s="15">
        <v>4.77158091991043E-2</v>
      </c>
      <c r="AR85" s="14">
        <v>2.4999999959724302</v>
      </c>
      <c r="AS85" s="15">
        <v>0.800000001407844</v>
      </c>
      <c r="AT85" s="16">
        <v>4.7715779123088199E-2</v>
      </c>
      <c r="AU85" s="15">
        <v>2.49999999995973</v>
      </c>
      <c r="AV85" s="15">
        <v>0.80000000001407701</v>
      </c>
      <c r="AW85" s="15">
        <v>4.7715778822874297E-2</v>
      </c>
      <c r="AX85" s="14">
        <v>2.5</v>
      </c>
      <c r="AY85" s="15">
        <v>0.8</v>
      </c>
      <c r="AZ85" s="16">
        <v>4.7715778819842097E-2</v>
      </c>
    </row>
    <row r="86" spans="1:52" hidden="1" x14ac:dyDescent="0.25">
      <c r="A86" s="1">
        <v>0.72</v>
      </c>
      <c r="B86" s="14">
        <v>2.0968664000000001</v>
      </c>
      <c r="C86" s="15">
        <v>0.99999300000000002</v>
      </c>
      <c r="D86" s="16">
        <v>0.256582230780948</v>
      </c>
      <c r="E86" s="15">
        <v>2.0968664000403101</v>
      </c>
      <c r="F86" s="15">
        <v>0.99999299997157198</v>
      </c>
      <c r="G86" s="15">
        <v>0.25658222534494801</v>
      </c>
      <c r="H86" s="14">
        <v>2.0968664040321401</v>
      </c>
      <c r="I86" s="15">
        <v>0.99999299715658496</v>
      </c>
      <c r="J86" s="16">
        <v>0.25658168710038198</v>
      </c>
      <c r="K86" s="15">
        <v>2.0968668039406801</v>
      </c>
      <c r="L86" s="15">
        <v>0.99999271514640997</v>
      </c>
      <c r="M86" s="15">
        <v>0.256528309158504</v>
      </c>
      <c r="N86" s="14">
        <v>2.0969075276882299</v>
      </c>
      <c r="O86" s="15">
        <v>0.99996399853616502</v>
      </c>
      <c r="P86" s="16">
        <v>0.25321475035095897</v>
      </c>
      <c r="Q86" s="14">
        <v>2.1039080349344998</v>
      </c>
      <c r="R86" s="15">
        <v>0.99506362055158704</v>
      </c>
      <c r="S86" s="16">
        <v>0.20649997432318401</v>
      </c>
      <c r="T86" s="14">
        <v>2.12058014117647</v>
      </c>
      <c r="U86" s="15">
        <v>0.98367494364514496</v>
      </c>
      <c r="V86" s="16">
        <v>0.159463935313713</v>
      </c>
      <c r="W86" s="14">
        <v>2.2209075076923099</v>
      </c>
      <c r="X86" s="15">
        <v>0.92256233334795101</v>
      </c>
      <c r="Y86" s="16">
        <v>9.1522635118166301E-2</v>
      </c>
      <c r="Z86" s="14">
        <v>2.2984331999999998</v>
      </c>
      <c r="AA86" s="15">
        <v>0.88259147723160603</v>
      </c>
      <c r="AB86" s="16">
        <v>7.1843007075757206E-2</v>
      </c>
      <c r="AC86" s="14">
        <v>2.3759588923076902</v>
      </c>
      <c r="AD86" s="15">
        <v>0.84763651070609902</v>
      </c>
      <c r="AE86" s="16">
        <v>5.9784851553604197E-2</v>
      </c>
      <c r="AF86" s="14">
        <v>2.4762862588235302</v>
      </c>
      <c r="AG86" s="15">
        <v>0.80842304124026299</v>
      </c>
      <c r="AH86" s="16">
        <v>4.9577026451370097E-2</v>
      </c>
      <c r="AI86" s="14">
        <v>2.4950837365853702</v>
      </c>
      <c r="AJ86" s="15">
        <v>0.80172200996478904</v>
      </c>
      <c r="AK86" s="16">
        <v>4.8088172821420999E-2</v>
      </c>
      <c r="AL86" s="15">
        <v>2.4999588723117698</v>
      </c>
      <c r="AM86" s="15">
        <v>0.80001435405937105</v>
      </c>
      <c r="AN86" s="16">
        <v>4.7718866166924501E-2</v>
      </c>
      <c r="AO86" s="15">
        <v>2.4999995960593302</v>
      </c>
      <c r="AP86" s="15">
        <v>0.80000014097594496</v>
      </c>
      <c r="AQ86" s="15">
        <v>4.77158091403291E-2</v>
      </c>
      <c r="AR86" s="14">
        <v>2.49999999596786</v>
      </c>
      <c r="AS86" s="15">
        <v>0.80000000140722405</v>
      </c>
      <c r="AT86" s="16">
        <v>4.7715779122501599E-2</v>
      </c>
      <c r="AU86" s="15">
        <v>2.4999999999596798</v>
      </c>
      <c r="AV86" s="15">
        <v>0.80000000001407101</v>
      </c>
      <c r="AW86" s="15">
        <v>4.7715778822868399E-2</v>
      </c>
      <c r="AX86" s="14">
        <v>2.5</v>
      </c>
      <c r="AY86" s="15">
        <v>0.8</v>
      </c>
      <c r="AZ86" s="16">
        <v>4.7715778819842097E-2</v>
      </c>
    </row>
    <row r="87" spans="1:52" hidden="1" x14ac:dyDescent="0.25">
      <c r="A87" s="1">
        <v>0.73</v>
      </c>
      <c r="B87" s="14">
        <v>2.1035279999999998</v>
      </c>
      <c r="C87" s="15">
        <v>0.99999199999999999</v>
      </c>
      <c r="D87" s="16">
        <v>0.25644575962080401</v>
      </c>
      <c r="E87" s="15">
        <v>2.1035280000396499</v>
      </c>
      <c r="F87" s="15">
        <v>0.99999199997175203</v>
      </c>
      <c r="G87" s="15">
        <v>0.25644575457216101</v>
      </c>
      <c r="H87" s="14">
        <v>2.10352800396551</v>
      </c>
      <c r="I87" s="15">
        <v>0.99999199717458098</v>
      </c>
      <c r="J87" s="16">
        <v>0.25644525470163199</v>
      </c>
      <c r="K87" s="15">
        <v>2.1035283972657401</v>
      </c>
      <c r="L87" s="15">
        <v>0.99999171694915501</v>
      </c>
      <c r="M87" s="15">
        <v>0.25639561784203202</v>
      </c>
      <c r="N87" s="14">
        <v>2.1035684480718202</v>
      </c>
      <c r="O87" s="15">
        <v>0.99996318205071399</v>
      </c>
      <c r="P87" s="16">
        <v>0.25319566282365902</v>
      </c>
      <c r="Q87" s="14">
        <v>2.1104532751091698</v>
      </c>
      <c r="R87" s="15">
        <v>0.99509305343966903</v>
      </c>
      <c r="S87" s="16">
        <v>0.20668443335762399</v>
      </c>
      <c r="T87" s="14">
        <v>2.12684988235294</v>
      </c>
      <c r="U87" s="15">
        <v>0.98376884471331905</v>
      </c>
      <c r="V87" s="16">
        <v>0.159726530781377</v>
      </c>
      <c r="W87" s="14">
        <v>2.2255193846153798</v>
      </c>
      <c r="X87" s="15">
        <v>0.92286252872171004</v>
      </c>
      <c r="Y87" s="16">
        <v>9.1738702154429697E-2</v>
      </c>
      <c r="Z87" s="14">
        <v>2.3017639999999999</v>
      </c>
      <c r="AA87" s="15">
        <v>0.88289880090250505</v>
      </c>
      <c r="AB87" s="16">
        <v>7.1988564299169694E-2</v>
      </c>
      <c r="AC87" s="14">
        <v>2.3780086153846098</v>
      </c>
      <c r="AD87" s="15">
        <v>0.84786686928166699</v>
      </c>
      <c r="AE87" s="16">
        <v>5.9867455165417603E-2</v>
      </c>
      <c r="AF87" s="14">
        <v>2.4766781176470598</v>
      </c>
      <c r="AG87" s="15">
        <v>0.80847433134743996</v>
      </c>
      <c r="AH87" s="16">
        <v>4.9591259497725498E-2</v>
      </c>
      <c r="AI87" s="14">
        <v>2.49516497560976</v>
      </c>
      <c r="AJ87" s="15">
        <v>0.80173286513971098</v>
      </c>
      <c r="AK87" s="16">
        <v>4.8091068406017602E-2</v>
      </c>
      <c r="AL87" s="15">
        <v>2.4999595519281801</v>
      </c>
      <c r="AM87" s="15">
        <v>0.80001444532913202</v>
      </c>
      <c r="AN87" s="16">
        <v>4.7718890272949399E-2</v>
      </c>
      <c r="AO87" s="15">
        <v>2.4999996027342699</v>
      </c>
      <c r="AP87" s="15">
        <v>0.80000014187239998</v>
      </c>
      <c r="AQ87" s="15">
        <v>4.7715809377079803E-2</v>
      </c>
      <c r="AR87" s="14">
        <v>2.4999999960344899</v>
      </c>
      <c r="AS87" s="15">
        <v>0.800000001416172</v>
      </c>
      <c r="AT87" s="16">
        <v>4.7715779124864702E-2</v>
      </c>
      <c r="AU87" s="15">
        <v>2.4999999999603499</v>
      </c>
      <c r="AV87" s="15">
        <v>0.80000000001416005</v>
      </c>
      <c r="AW87" s="15">
        <v>4.7715778822891998E-2</v>
      </c>
      <c r="AX87" s="14">
        <v>2.5</v>
      </c>
      <c r="AY87" s="15">
        <v>0.8</v>
      </c>
      <c r="AZ87" s="16">
        <v>4.7715778819842097E-2</v>
      </c>
    </row>
    <row r="88" spans="1:52" hidden="1" x14ac:dyDescent="0.25">
      <c r="A88" s="1">
        <v>0.74</v>
      </c>
      <c r="B88" s="14">
        <v>2.0964624999999999</v>
      </c>
      <c r="C88" s="15">
        <v>0.9999903</v>
      </c>
      <c r="D88" s="16">
        <v>0.25613209714638202</v>
      </c>
      <c r="E88" s="15">
        <v>2.0964625000403498</v>
      </c>
      <c r="F88" s="15">
        <v>0.99999029997155997</v>
      </c>
      <c r="G88" s="15">
        <v>0.256132092536487</v>
      </c>
      <c r="H88" s="14">
        <v>2.0964625040361802</v>
      </c>
      <c r="I88" s="15">
        <v>0.99999029715553001</v>
      </c>
      <c r="J88" s="16">
        <v>0.25613163612755602</v>
      </c>
      <c r="K88" s="15">
        <v>2.0964629043453802</v>
      </c>
      <c r="L88" s="15">
        <v>0.99999001504048901</v>
      </c>
      <c r="M88" s="15">
        <v>0.25608624802691099</v>
      </c>
      <c r="N88" s="14">
        <v>2.0965036688941101</v>
      </c>
      <c r="O88" s="15">
        <v>0.99996128775367199</v>
      </c>
      <c r="P88" s="16">
        <v>0.25301759463128898</v>
      </c>
      <c r="Q88" s="14">
        <v>2.1035111899563299</v>
      </c>
      <c r="R88" s="15">
        <v>0.99505913441235805</v>
      </c>
      <c r="S88" s="16">
        <v>0.206496844978387</v>
      </c>
      <c r="T88" s="14">
        <v>2.1202000000000001</v>
      </c>
      <c r="U88" s="15">
        <v>0.98366668907126797</v>
      </c>
      <c r="V88" s="16">
        <v>0.15946688961762101</v>
      </c>
      <c r="W88" s="14">
        <v>2.22062788461538</v>
      </c>
      <c r="X88" s="15">
        <v>0.92254239587978204</v>
      </c>
      <c r="Y88" s="16">
        <v>9.1526087891848198E-2</v>
      </c>
      <c r="Z88" s="14">
        <v>2.2982312500000002</v>
      </c>
      <c r="AA88" s="15">
        <v>0.88257168342117698</v>
      </c>
      <c r="AB88" s="16">
        <v>7.1846168899010299E-2</v>
      </c>
      <c r="AC88" s="14">
        <v>2.3758346153846102</v>
      </c>
      <c r="AD88" s="15">
        <v>0.84762188745620104</v>
      </c>
      <c r="AE88" s="16">
        <v>5.9787177418328098E-2</v>
      </c>
      <c r="AF88" s="14">
        <v>2.4762624999999998</v>
      </c>
      <c r="AG88" s="15">
        <v>0.80841981957554099</v>
      </c>
      <c r="AH88" s="16">
        <v>4.9577553695037101E-2</v>
      </c>
      <c r="AI88" s="14">
        <v>2.4950788109756101</v>
      </c>
      <c r="AJ88" s="15">
        <v>0.80172132910916105</v>
      </c>
      <c r="AK88" s="16">
        <v>4.8088285068175599E-2</v>
      </c>
      <c r="AL88" s="15">
        <v>2.4999588311059</v>
      </c>
      <c r="AM88" s="15">
        <v>0.80001434833680896</v>
      </c>
      <c r="AN88" s="16">
        <v>4.7718867112215999E-2</v>
      </c>
      <c r="AO88" s="15">
        <v>2.4999995956546202</v>
      </c>
      <c r="AP88" s="15">
        <v>0.80000014091973803</v>
      </c>
      <c r="AQ88" s="15">
        <v>4.7715809149613903E-2</v>
      </c>
      <c r="AR88" s="14">
        <v>2.4999999959638202</v>
      </c>
      <c r="AS88" s="15">
        <v>0.80000000140666305</v>
      </c>
      <c r="AT88" s="16">
        <v>4.7715779122594199E-2</v>
      </c>
      <c r="AU88" s="15">
        <v>2.4999999999596398</v>
      </c>
      <c r="AV88" s="15">
        <v>0.80000000001406502</v>
      </c>
      <c r="AW88" s="15">
        <v>4.7715778822869301E-2</v>
      </c>
      <c r="AX88" s="14">
        <v>2.5</v>
      </c>
      <c r="AY88" s="15">
        <v>0.8</v>
      </c>
      <c r="AZ88" s="16">
        <v>4.7715778819842097E-2</v>
      </c>
    </row>
    <row r="89" spans="1:52" hidden="1" x14ac:dyDescent="0.25">
      <c r="A89" s="1">
        <v>0.75</v>
      </c>
      <c r="B89" s="14">
        <v>2.0980886999999999</v>
      </c>
      <c r="C89" s="15">
        <v>0.99999020000000005</v>
      </c>
      <c r="D89" s="16">
        <v>0.256086402480522</v>
      </c>
      <c r="E89" s="15">
        <v>2.09808870004019</v>
      </c>
      <c r="F89" s="15">
        <v>0.99999019997160599</v>
      </c>
      <c r="G89" s="15">
        <v>0.25608639790200499</v>
      </c>
      <c r="H89" s="14">
        <v>2.0980887040199101</v>
      </c>
      <c r="I89" s="15">
        <v>0.99999019715993998</v>
      </c>
      <c r="J89" s="16">
        <v>0.25608594456561201</v>
      </c>
      <c r="K89" s="15">
        <v>2.0980891027159299</v>
      </c>
      <c r="L89" s="15">
        <v>0.99998991548219596</v>
      </c>
      <c r="M89" s="15">
        <v>0.25604085819646299</v>
      </c>
      <c r="N89" s="14">
        <v>2.0981297029891901</v>
      </c>
      <c r="O89" s="15">
        <v>0.99996123271821102</v>
      </c>
      <c r="P89" s="16">
        <v>0.25298367124228299</v>
      </c>
      <c r="Q89" s="14">
        <v>2.1051089847161601</v>
      </c>
      <c r="R89" s="15">
        <v>0.99506648994618396</v>
      </c>
      <c r="S89" s="16">
        <v>0.206502160598864</v>
      </c>
      <c r="T89" s="14">
        <v>2.1217305411764702</v>
      </c>
      <c r="U89" s="15">
        <v>0.98368983017411205</v>
      </c>
      <c r="V89" s="16">
        <v>0.15949287297251499</v>
      </c>
      <c r="W89" s="14">
        <v>2.2217537153846201</v>
      </c>
      <c r="X89" s="15">
        <v>0.922615914531564</v>
      </c>
      <c r="Y89" s="16">
        <v>9.1551528818278702E-2</v>
      </c>
      <c r="Z89" s="14">
        <v>2.29904435</v>
      </c>
      <c r="AA89" s="15">
        <v>0.88264683315944503</v>
      </c>
      <c r="AB89" s="16">
        <v>7.1862355403986306E-2</v>
      </c>
      <c r="AC89" s="14">
        <v>2.3763349846153798</v>
      </c>
      <c r="AD89" s="15">
        <v>0.84767815182200401</v>
      </c>
      <c r="AE89" s="16">
        <v>5.9795621720271599E-2</v>
      </c>
      <c r="AF89" s="14">
        <v>2.4763581588235302</v>
      </c>
      <c r="AG89" s="15">
        <v>0.80843233175604701</v>
      </c>
      <c r="AH89" s="16">
        <v>4.9578821589576598E-2</v>
      </c>
      <c r="AI89" s="14">
        <v>2.49509864268293</v>
      </c>
      <c r="AJ89" s="15">
        <v>0.80172397668135797</v>
      </c>
      <c r="AK89" s="16">
        <v>4.8088535504105197E-2</v>
      </c>
      <c r="AL89" s="15">
        <v>2.4999589970108098</v>
      </c>
      <c r="AM89" s="15">
        <v>0.80001437059631098</v>
      </c>
      <c r="AN89" s="16">
        <v>4.77188691807756E-2</v>
      </c>
      <c r="AO89" s="15">
        <v>2.4999995972840798</v>
      </c>
      <c r="AP89" s="15">
        <v>0.80000014113837203</v>
      </c>
      <c r="AQ89" s="15">
        <v>4.7715809169928299E-2</v>
      </c>
      <c r="AR89" s="14">
        <v>2.49999999598008</v>
      </c>
      <c r="AS89" s="15">
        <v>0.80000000140884497</v>
      </c>
      <c r="AT89" s="16">
        <v>4.7715779122797002E-2</v>
      </c>
      <c r="AU89" s="15">
        <v>2.4999999999598099</v>
      </c>
      <c r="AV89" s="15">
        <v>0.800000000014086</v>
      </c>
      <c r="AW89" s="15">
        <v>4.7715778822871202E-2</v>
      </c>
      <c r="AX89" s="14">
        <v>2.5</v>
      </c>
      <c r="AY89" s="15">
        <v>0.8</v>
      </c>
      <c r="AZ89" s="16">
        <v>4.7715778819842097E-2</v>
      </c>
    </row>
    <row r="90" spans="1:52" hidden="1" x14ac:dyDescent="0.25">
      <c r="A90" s="1">
        <v>0.76</v>
      </c>
      <c r="B90" s="14">
        <v>2.1014781</v>
      </c>
      <c r="C90" s="15">
        <v>0.99998730000000002</v>
      </c>
      <c r="D90" s="16">
        <v>0.25576358573854902</v>
      </c>
      <c r="E90" s="15">
        <v>2.1014781000398499</v>
      </c>
      <c r="F90" s="15">
        <v>0.999987299971696</v>
      </c>
      <c r="G90" s="15">
        <v>0.255763581737602</v>
      </c>
      <c r="H90" s="14">
        <v>2.1014781039860102</v>
      </c>
      <c r="I90" s="15">
        <v>0.99998729716913304</v>
      </c>
      <c r="J90" s="16">
        <v>0.25576318560216799</v>
      </c>
      <c r="K90" s="15">
        <v>2.10147849931974</v>
      </c>
      <c r="L90" s="15">
        <v>0.99998701640334497</v>
      </c>
      <c r="M90" s="15">
        <v>0.255723722808533</v>
      </c>
      <c r="N90" s="14">
        <v>2.1015187572026099</v>
      </c>
      <c r="O90" s="15">
        <v>0.99995842648868605</v>
      </c>
      <c r="P90" s="16">
        <v>0.25287756657190902</v>
      </c>
      <c r="Q90" s="14">
        <v>2.1084391812227099</v>
      </c>
      <c r="R90" s="15">
        <v>0.99507914138684594</v>
      </c>
      <c r="S90" s="16">
        <v>0.20666852887597001</v>
      </c>
      <c r="T90" s="14">
        <v>2.1249205647058802</v>
      </c>
      <c r="U90" s="15">
        <v>0.98373543453458401</v>
      </c>
      <c r="V90" s="16">
        <v>0.15970485908868501</v>
      </c>
      <c r="W90" s="14">
        <v>2.22410022307692</v>
      </c>
      <c r="X90" s="15">
        <v>0.92276722691610003</v>
      </c>
      <c r="Y90" s="16">
        <v>9.1719883720488907E-2</v>
      </c>
      <c r="Z90" s="14">
        <v>2.3007390499999998</v>
      </c>
      <c r="AA90" s="15">
        <v>0.88280222667002795</v>
      </c>
      <c r="AB90" s="16">
        <v>7.1977972682175706E-2</v>
      </c>
      <c r="AC90" s="14">
        <v>2.3773778769230698</v>
      </c>
      <c r="AD90" s="15">
        <v>0.847794783580615</v>
      </c>
      <c r="AE90" s="16">
        <v>5.9862870690798001E-2</v>
      </c>
      <c r="AF90" s="14">
        <v>2.4765575352941198</v>
      </c>
      <c r="AG90" s="15">
        <v>0.80845832226006198</v>
      </c>
      <c r="AH90" s="16">
        <v>4.9590817594645002E-2</v>
      </c>
      <c r="AI90" s="14">
        <v>2.4951399768292699</v>
      </c>
      <c r="AJ90" s="15">
        <v>0.80172947795925598</v>
      </c>
      <c r="AK90" s="16">
        <v>4.8090992338616599E-2</v>
      </c>
      <c r="AL90" s="15">
        <v>2.4999593427973901</v>
      </c>
      <c r="AM90" s="15">
        <v>0.80001441685194996</v>
      </c>
      <c r="AN90" s="16">
        <v>4.7718889669770399E-2</v>
      </c>
      <c r="AO90" s="15">
        <v>2.4999996006802601</v>
      </c>
      <c r="AP90" s="15">
        <v>0.80000014159269595</v>
      </c>
      <c r="AQ90" s="15">
        <v>4.7715809371158303E-2</v>
      </c>
      <c r="AR90" s="14">
        <v>2.49999999601398</v>
      </c>
      <c r="AS90" s="15">
        <v>0.80000000141338001</v>
      </c>
      <c r="AT90" s="16">
        <v>4.7715779124805603E-2</v>
      </c>
      <c r="AU90" s="15">
        <v>2.4999999999601501</v>
      </c>
      <c r="AV90" s="15">
        <v>0.80000000001413196</v>
      </c>
      <c r="AW90" s="15">
        <v>4.7715778822891401E-2</v>
      </c>
      <c r="AX90" s="14">
        <v>2.5</v>
      </c>
      <c r="AY90" s="15">
        <v>0.8</v>
      </c>
      <c r="AZ90" s="16">
        <v>4.7715778819842097E-2</v>
      </c>
    </row>
    <row r="91" spans="1:52" hidden="1" x14ac:dyDescent="0.25">
      <c r="A91" s="1">
        <v>0.77</v>
      </c>
      <c r="B91" s="14">
        <v>2.1019956999999998</v>
      </c>
      <c r="C91" s="15">
        <v>0.99998589999999998</v>
      </c>
      <c r="D91" s="16">
        <v>0.25557370183519501</v>
      </c>
      <c r="E91" s="15">
        <v>2.1019957000398</v>
      </c>
      <c r="F91" s="15">
        <v>0.99998589997171305</v>
      </c>
      <c r="G91" s="15">
        <v>0.25557369804368102</v>
      </c>
      <c r="H91" s="14">
        <v>2.1019957039808399</v>
      </c>
      <c r="I91" s="15">
        <v>0.99998589717054598</v>
      </c>
      <c r="J91" s="16">
        <v>0.25557332261291099</v>
      </c>
      <c r="K91" s="15">
        <v>2.1019960988011102</v>
      </c>
      <c r="L91" s="15">
        <v>0.99998561654497797</v>
      </c>
      <c r="M91" s="15">
        <v>0.25553590176222801</v>
      </c>
      <c r="N91" s="14">
        <v>2.10203630439706</v>
      </c>
      <c r="O91" s="15">
        <v>0.99995704090666404</v>
      </c>
      <c r="P91" s="16">
        <v>0.25277442996964899</v>
      </c>
      <c r="Q91" s="14">
        <v>2.1089477401746701</v>
      </c>
      <c r="R91" s="15">
        <v>0.99508013333559997</v>
      </c>
      <c r="S91" s="16">
        <v>0.206673158125733</v>
      </c>
      <c r="T91" s="14">
        <v>2.12540771764706</v>
      </c>
      <c r="U91" s="15">
        <v>0.98374150100792801</v>
      </c>
      <c r="V91" s="16">
        <v>0.15972149606823199</v>
      </c>
      <c r="W91" s="14">
        <v>2.22445856153846</v>
      </c>
      <c r="X91" s="15">
        <v>0.92278971436530499</v>
      </c>
      <c r="Y91" s="16">
        <v>9.1735517143274603E-2</v>
      </c>
      <c r="Z91" s="14">
        <v>2.3009978499999999</v>
      </c>
      <c r="AA91" s="15">
        <v>0.88282554565562099</v>
      </c>
      <c r="AB91" s="16">
        <v>7.1988606053417004E-2</v>
      </c>
      <c r="AC91" s="14">
        <v>2.3775371384615398</v>
      </c>
      <c r="AD91" s="15">
        <v>0.84781236619350597</v>
      </c>
      <c r="AE91" s="16">
        <v>5.98689211071304E-2</v>
      </c>
      <c r="AF91" s="14">
        <v>2.4765879823529402</v>
      </c>
      <c r="AG91" s="15">
        <v>0.80846225382161496</v>
      </c>
      <c r="AH91" s="16">
        <v>4.9591860049593602E-2</v>
      </c>
      <c r="AI91" s="14">
        <v>2.4951462890243898</v>
      </c>
      <c r="AJ91" s="15">
        <v>0.80173031052965005</v>
      </c>
      <c r="AK91" s="16">
        <v>4.8091204365438303E-2</v>
      </c>
      <c r="AL91" s="15">
        <v>2.4999593956029398</v>
      </c>
      <c r="AM91" s="15">
        <v>0.80001442385316102</v>
      </c>
      <c r="AN91" s="16">
        <v>4.7718891434788899E-2</v>
      </c>
      <c r="AO91" s="15">
        <v>2.4999996011988999</v>
      </c>
      <c r="AP91" s="15">
        <v>0.80000014166146205</v>
      </c>
      <c r="AQ91" s="15">
        <v>4.7715809388492902E-2</v>
      </c>
      <c r="AR91" s="14">
        <v>2.4999999960191599</v>
      </c>
      <c r="AS91" s="15">
        <v>0.80000000141406702</v>
      </c>
      <c r="AT91" s="16">
        <v>4.7715779124978597E-2</v>
      </c>
      <c r="AU91" s="15">
        <v>2.4999999999601998</v>
      </c>
      <c r="AV91" s="15">
        <v>0.80000000001413896</v>
      </c>
      <c r="AW91" s="15">
        <v>4.7715778822893101E-2</v>
      </c>
      <c r="AX91" s="14">
        <v>2.5</v>
      </c>
      <c r="AY91" s="15">
        <v>0.8</v>
      </c>
      <c r="AZ91" s="16">
        <v>4.7715778819842097E-2</v>
      </c>
    </row>
    <row r="92" spans="1:52" hidden="1" x14ac:dyDescent="0.25">
      <c r="A92" s="1">
        <v>0.78</v>
      </c>
      <c r="B92" s="14">
        <v>2.1001865999999998</v>
      </c>
      <c r="C92" s="15">
        <v>0.99998379999999998</v>
      </c>
      <c r="D92" s="16">
        <v>0.25521851577996402</v>
      </c>
      <c r="E92" s="15">
        <v>2.1001866000399798</v>
      </c>
      <c r="F92" s="15">
        <v>0.99998379997166298</v>
      </c>
      <c r="G92" s="15">
        <v>0.25521851224113401</v>
      </c>
      <c r="H92" s="14">
        <v>2.1001866039989299</v>
      </c>
      <c r="I92" s="15">
        <v>0.99998379716569896</v>
      </c>
      <c r="J92" s="16">
        <v>0.25521816183335699</v>
      </c>
      <c r="K92" s="15">
        <v>2.1001870006138299</v>
      </c>
      <c r="L92" s="15">
        <v>0.99998351605941305</v>
      </c>
      <c r="M92" s="15">
        <v>0.25518321274288502</v>
      </c>
      <c r="N92" s="14">
        <v>2.1002273889614398</v>
      </c>
      <c r="O92" s="15">
        <v>0.99995489147757799</v>
      </c>
      <c r="P92" s="16">
        <v>0.25252994453921002</v>
      </c>
      <c r="Q92" s="14">
        <v>2.1071702401746801</v>
      </c>
      <c r="R92" s="15">
        <v>0.995069837406654</v>
      </c>
      <c r="S92" s="16">
        <v>0.20653802421377901</v>
      </c>
      <c r="T92" s="14">
        <v>2.1237050352941198</v>
      </c>
      <c r="U92" s="15">
        <v>0.98371385176937098</v>
      </c>
      <c r="V92" s="16">
        <v>0.15957941827621799</v>
      </c>
      <c r="W92" s="14">
        <v>2.22320610769231</v>
      </c>
      <c r="X92" s="15">
        <v>0.92270678803640704</v>
      </c>
      <c r="Y92" s="16">
        <v>9.1629195105500494E-2</v>
      </c>
      <c r="Z92" s="14">
        <v>2.3000932999999999</v>
      </c>
      <c r="AA92" s="15">
        <v>0.88274113016018196</v>
      </c>
      <c r="AB92" s="16">
        <v>7.1915600038777797E-2</v>
      </c>
      <c r="AC92" s="14">
        <v>2.3769804923076898</v>
      </c>
      <c r="AD92" s="15">
        <v>0.84774924198503498</v>
      </c>
      <c r="AE92" s="16">
        <v>5.9826287067445701E-2</v>
      </c>
      <c r="AF92" s="14">
        <v>2.47648156470588</v>
      </c>
      <c r="AG92" s="15">
        <v>0.808448220236892</v>
      </c>
      <c r="AH92" s="16">
        <v>4.9584201527576602E-2</v>
      </c>
      <c r="AI92" s="14">
        <v>2.4951242268292702</v>
      </c>
      <c r="AJ92" s="15">
        <v>0.80172734097531595</v>
      </c>
      <c r="AK92" s="16">
        <v>4.8089633659254498E-2</v>
      </c>
      <c r="AL92" s="15">
        <v>2.49995921103856</v>
      </c>
      <c r="AM92" s="15">
        <v>0.80001439888641401</v>
      </c>
      <c r="AN92" s="16">
        <v>4.7718878330926702E-2</v>
      </c>
      <c r="AO92" s="15">
        <v>2.4999995993861801</v>
      </c>
      <c r="AP92" s="15">
        <v>0.80000014141623799</v>
      </c>
      <c r="AQ92" s="15">
        <v>4.7715809259794698E-2</v>
      </c>
      <c r="AR92" s="14">
        <v>2.4999999960010699</v>
      </c>
      <c r="AS92" s="15">
        <v>0.80000000141161898</v>
      </c>
      <c r="AT92" s="16">
        <v>4.7715779123693999E-2</v>
      </c>
      <c r="AU92" s="15">
        <v>2.49999999996002</v>
      </c>
      <c r="AV92" s="15">
        <v>0.80000000001411498</v>
      </c>
      <c r="AW92" s="15">
        <v>4.7715778822880299E-2</v>
      </c>
      <c r="AX92" s="14">
        <v>2.5</v>
      </c>
      <c r="AY92" s="15">
        <v>0.8</v>
      </c>
      <c r="AZ92" s="16">
        <v>4.7715778819842097E-2</v>
      </c>
    </row>
    <row r="93" spans="1:52" ht="15.75" hidden="1" thickBot="1" x14ac:dyDescent="0.3">
      <c r="A93" s="1">
        <v>0.79</v>
      </c>
      <c r="B93" s="14">
        <v>2.1049039</v>
      </c>
      <c r="C93" s="15">
        <v>0.99998100000000001</v>
      </c>
      <c r="D93" s="16">
        <v>0.25496202076715901</v>
      </c>
      <c r="E93" s="15">
        <v>2.1049039000395098</v>
      </c>
      <c r="F93" s="15">
        <v>0.99998099997179202</v>
      </c>
      <c r="G93" s="15">
        <v>0.25496201751938202</v>
      </c>
      <c r="H93" s="14">
        <v>2.1049039039517501</v>
      </c>
      <c r="I93" s="15">
        <v>0.99998099717842903</v>
      </c>
      <c r="J93" s="16">
        <v>0.25496169591654799</v>
      </c>
      <c r="K93" s="15">
        <v>2.1049042958870801</v>
      </c>
      <c r="L93" s="15">
        <v>0.99998071733462301</v>
      </c>
      <c r="M93" s="15">
        <v>0.25492959858062603</v>
      </c>
      <c r="N93" s="14">
        <v>2.10494420770251</v>
      </c>
      <c r="O93" s="15">
        <v>0.99995222129047501</v>
      </c>
      <c r="P93" s="16">
        <v>0.25241452707656298</v>
      </c>
      <c r="Q93" s="14">
        <v>2.1118051419213999</v>
      </c>
      <c r="R93" s="15">
        <v>0.99508856835391701</v>
      </c>
      <c r="S93" s="16">
        <v>0.206698677067857</v>
      </c>
      <c r="T93" s="14">
        <v>2.1281448470588198</v>
      </c>
      <c r="U93" s="15">
        <v>0.98377822018142702</v>
      </c>
      <c r="V93" s="16">
        <v>0.15980238858499499</v>
      </c>
      <c r="W93" s="14">
        <v>2.2264719307692298</v>
      </c>
      <c r="X93" s="15">
        <v>0.92291772437318997</v>
      </c>
      <c r="Y93" s="16">
        <v>9.18111035505213E-2</v>
      </c>
      <c r="Z93" s="14">
        <v>2.30245195</v>
      </c>
      <c r="AA93" s="15">
        <v>0.88295771859063299</v>
      </c>
      <c r="AB93" s="16">
        <v>7.2039409356850395E-2</v>
      </c>
      <c r="AC93" s="14">
        <v>2.3784319692307698</v>
      </c>
      <c r="AD93" s="15">
        <v>0.84791186578259203</v>
      </c>
      <c r="AE93" s="16">
        <v>5.9897427565310503E-2</v>
      </c>
      <c r="AF93" s="14">
        <v>2.4767590529411798</v>
      </c>
      <c r="AG93" s="15">
        <v>0.808484483767554</v>
      </c>
      <c r="AH93" s="16">
        <v>4.9596674322509603E-2</v>
      </c>
      <c r="AI93" s="14">
        <v>2.4951817548780499</v>
      </c>
      <c r="AJ93" s="15">
        <v>0.80173501767722399</v>
      </c>
      <c r="AK93" s="16">
        <v>4.8092179679271999E-2</v>
      </c>
      <c r="AL93" s="15">
        <v>2.49995969229749</v>
      </c>
      <c r="AM93" s="15">
        <v>0.80001446343551696</v>
      </c>
      <c r="AN93" s="16">
        <v>4.7718899545372603E-2</v>
      </c>
      <c r="AO93" s="15">
        <v>2.49999960411292</v>
      </c>
      <c r="AP93" s="15">
        <v>0.80000014205024195</v>
      </c>
      <c r="AQ93" s="15">
        <v>4.7715809468148102E-2</v>
      </c>
      <c r="AR93" s="14">
        <v>2.49999999604825</v>
      </c>
      <c r="AS93" s="15">
        <v>0.80000000141794703</v>
      </c>
      <c r="AT93" s="16">
        <v>4.7715779125773801E-2</v>
      </c>
      <c r="AU93" s="15">
        <v>2.4999999999604898</v>
      </c>
      <c r="AV93" s="15">
        <v>0.80000000001417804</v>
      </c>
      <c r="AW93" s="15">
        <v>4.7715778822900998E-2</v>
      </c>
      <c r="AX93" s="14">
        <v>2.5</v>
      </c>
      <c r="AY93" s="15">
        <v>0.8</v>
      </c>
      <c r="AZ93" s="16">
        <v>4.7715778819842097E-2</v>
      </c>
    </row>
    <row r="94" spans="1:52" ht="15.75" thickBot="1" x14ac:dyDescent="0.3">
      <c r="A94" s="42">
        <v>0.48</v>
      </c>
      <c r="B94" s="37">
        <v>2.0742712000000001</v>
      </c>
      <c r="C94" s="38">
        <v>0.99999990000000005</v>
      </c>
      <c r="D94" s="20">
        <v>0.25882508011773703</v>
      </c>
      <c r="E94" s="37">
        <v>2.074275457288</v>
      </c>
      <c r="F94" s="38">
        <v>0.99999748952096601</v>
      </c>
      <c r="G94" s="20">
        <v>0.257531453480634</v>
      </c>
      <c r="H94" s="37">
        <v>2.0743137728800001</v>
      </c>
      <c r="I94" s="38">
        <v>0.99997579565491301</v>
      </c>
      <c r="J94" s="20">
        <v>0.25416614265682302</v>
      </c>
      <c r="K94" s="37">
        <v>2.0746969287999999</v>
      </c>
      <c r="L94" s="38">
        <v>0.99975890106513898</v>
      </c>
      <c r="M94" s="20">
        <v>0.24380689100442399</v>
      </c>
      <c r="N94" s="37">
        <v>2.0785284879999999</v>
      </c>
      <c r="O94" s="38">
        <v>0.99759435322550705</v>
      </c>
      <c r="P94" s="20">
        <v>0.214188984247936</v>
      </c>
      <c r="Q94" s="37">
        <v>2.1168440799999999</v>
      </c>
      <c r="R94" s="38">
        <v>0.97637984433675995</v>
      </c>
      <c r="S94" s="20">
        <v>0.144805354491649</v>
      </c>
      <c r="T94" s="37">
        <v>2.1594169600000002</v>
      </c>
      <c r="U94" s="38">
        <v>0.95369112691339797</v>
      </c>
      <c r="V94" s="20">
        <v>0.11548870252290799</v>
      </c>
      <c r="W94" s="37">
        <v>2.2445627199999998</v>
      </c>
      <c r="X94" s="38">
        <v>0.91089572918850203</v>
      </c>
      <c r="Y94" s="20">
        <v>8.4844499224483005E-2</v>
      </c>
      <c r="Z94" s="37">
        <v>2.2871356</v>
      </c>
      <c r="AA94" s="38">
        <v>0.890692924497542</v>
      </c>
      <c r="AB94" s="20">
        <v>7.5194226078838799E-2</v>
      </c>
      <c r="AC94" s="37">
        <v>2.3297084799999999</v>
      </c>
      <c r="AD94" s="38">
        <v>0.87122848822233401</v>
      </c>
      <c r="AE94" s="20">
        <v>6.7531441392195996E-2</v>
      </c>
      <c r="AF94" s="37">
        <v>2.4148542399999999</v>
      </c>
      <c r="AG94" s="38">
        <v>0.83435851536719496</v>
      </c>
      <c r="AH94" s="20">
        <v>5.6018758982146102E-2</v>
      </c>
      <c r="AI94" s="37">
        <v>2.4574271200000002</v>
      </c>
      <c r="AJ94" s="38">
        <v>0.81688164133929198</v>
      </c>
      <c r="AK94" s="20">
        <v>5.15594654534633E-2</v>
      </c>
      <c r="AL94" s="37">
        <v>2.4957427120000002</v>
      </c>
      <c r="AM94" s="38">
        <v>0.80166224679562603</v>
      </c>
      <c r="AN94" s="20">
        <v>4.8076188488481199E-2</v>
      </c>
      <c r="AO94" s="37">
        <v>2.4995742712000002</v>
      </c>
      <c r="AP94" s="38">
        <v>0.80016596987629196</v>
      </c>
      <c r="AQ94" s="20">
        <v>4.7751596819672802E-2</v>
      </c>
      <c r="AR94" s="37">
        <v>2.49995742712</v>
      </c>
      <c r="AS94" s="38">
        <v>0.80001659444389195</v>
      </c>
      <c r="AT94" s="20">
        <v>4.7719358405555502E-2</v>
      </c>
      <c r="AU94" s="37">
        <v>2.4999957427120001</v>
      </c>
      <c r="AV94" s="38">
        <v>0.80000165941895596</v>
      </c>
      <c r="AW94" s="20">
        <v>4.7716136756286102E-2</v>
      </c>
      <c r="AX94" s="21">
        <f>AVERAGE(Table575[Q(Dust)])</f>
        <v>2.5</v>
      </c>
      <c r="AY94" s="22">
        <f>AVERAGE(Table575[W(Dust)])</f>
        <v>0.80000000000000038</v>
      </c>
      <c r="AZ94" s="20">
        <f>AVERAGE(Table575[A(Dust)])</f>
        <v>4.7715778819842118E-2</v>
      </c>
    </row>
    <row r="95" spans="1:52" x14ac:dyDescent="0.25">
      <c r="A95" s="23" t="s">
        <v>72</v>
      </c>
      <c r="B95" s="24"/>
      <c r="C95" s="25"/>
      <c r="D95" s="26"/>
      <c r="E95" s="24"/>
      <c r="F95" s="25"/>
      <c r="G95" s="26">
        <f>G94/D94</f>
        <v>0.99500192702919454</v>
      </c>
      <c r="H95" s="24"/>
      <c r="I95" s="25"/>
      <c r="J95" s="26">
        <f>J94/D94</f>
        <v>0.98199966765664792</v>
      </c>
      <c r="K95" s="25"/>
      <c r="L95" s="25"/>
      <c r="M95" s="25">
        <f>M94/D94</f>
        <v>0.94197552607157931</v>
      </c>
      <c r="N95" s="24"/>
      <c r="O95" s="25"/>
      <c r="P95" s="26">
        <f>P94/D94</f>
        <v>0.82754339011699907</v>
      </c>
      <c r="Q95" s="24"/>
      <c r="R95" s="25"/>
      <c r="S95" s="26">
        <f>S94/D94</f>
        <v>0.55947188126350988</v>
      </c>
      <c r="T95" s="24"/>
      <c r="U95" s="25"/>
      <c r="V95" s="26">
        <f>V94/G94</f>
        <v>0.44844503831293203</v>
      </c>
      <c r="W95" s="24"/>
      <c r="X95" s="25"/>
      <c r="Y95" s="26">
        <f>Y94/D94</f>
        <v>0.32780632845119978</v>
      </c>
      <c r="Z95" s="24"/>
      <c r="AA95" s="25"/>
      <c r="AB95" s="26">
        <f>AB94/D94</f>
        <v>0.2905214055942093</v>
      </c>
      <c r="AC95" s="24"/>
      <c r="AD95" s="25"/>
      <c r="AE95" s="26">
        <f>AE94/D94</f>
        <v>0.2609153694127192</v>
      </c>
      <c r="AF95" s="24"/>
      <c r="AG95" s="25"/>
      <c r="AH95" s="26">
        <f>AH94/D94</f>
        <v>0.21643481750943036</v>
      </c>
      <c r="AI95" s="27"/>
      <c r="AJ95" s="28"/>
      <c r="AK95" s="29">
        <f>AK94/D94</f>
        <v>0.19920583210100581</v>
      </c>
      <c r="AL95" s="24"/>
      <c r="AM95" s="25"/>
      <c r="AN95" s="26">
        <f>AN94/D94</f>
        <v>0.18574779718646975</v>
      </c>
      <c r="AO95" s="25"/>
      <c r="AP95" s="25"/>
      <c r="AQ95" s="25">
        <f>AQ94/D94</f>
        <v>0.18449370052527778</v>
      </c>
      <c r="AR95" s="24"/>
      <c r="AS95" s="25"/>
      <c r="AT95" s="26">
        <f>AT94/D94</f>
        <v>0.18436914376245311</v>
      </c>
      <c r="AU95" s="25"/>
      <c r="AV95" s="25"/>
      <c r="AW95" s="25">
        <f>AW94/D94</f>
        <v>0.18435669655576073</v>
      </c>
      <c r="AX95" s="24"/>
      <c r="AY95" s="25"/>
      <c r="AZ95" s="26">
        <f>AZ94/D94</f>
        <v>0.18435531362778551</v>
      </c>
    </row>
    <row r="96" spans="1:52" ht="15.75" thickBot="1" x14ac:dyDescent="0.3">
      <c r="A96" s="23" t="s">
        <v>73</v>
      </c>
      <c r="B96" s="30"/>
      <c r="C96" s="31"/>
      <c r="D96" s="32"/>
      <c r="E96" s="30"/>
      <c r="F96" s="31"/>
      <c r="G96" s="32">
        <f>(G94-D94)/D94</f>
        <v>-4.9980729708054986E-3</v>
      </c>
      <c r="H96" s="30"/>
      <c r="I96" s="31"/>
      <c r="J96" s="32">
        <f>(J94-D94)/D94</f>
        <v>-1.8000332343352111E-2</v>
      </c>
      <c r="K96" s="31"/>
      <c r="L96" s="31"/>
      <c r="M96" s="31">
        <f>(M94-D94)/D94</f>
        <v>-5.8024473928420736E-2</v>
      </c>
      <c r="N96" s="30"/>
      <c r="O96" s="31"/>
      <c r="P96" s="32">
        <f>(P94-D94)/D94</f>
        <v>-0.17245660988300088</v>
      </c>
      <c r="Q96" s="30"/>
      <c r="R96" s="31"/>
      <c r="S96" s="32">
        <f>(S94-D94)/D94</f>
        <v>-0.44052811873649012</v>
      </c>
      <c r="T96" s="30"/>
      <c r="U96" s="31"/>
      <c r="V96" s="32">
        <f>(V94-G94)/G94</f>
        <v>-0.55155496168706797</v>
      </c>
      <c r="W96" s="30"/>
      <c r="X96" s="31"/>
      <c r="Y96" s="32">
        <f>(Y94-D94)/D94</f>
        <v>-0.67219367154880016</v>
      </c>
      <c r="Z96" s="30"/>
      <c r="AA96" s="31"/>
      <c r="AB96" s="32">
        <f>(AB94-D94)/D94</f>
        <v>-0.70947859440579064</v>
      </c>
      <c r="AC96" s="30"/>
      <c r="AD96" s="31"/>
      <c r="AE96" s="32">
        <f>(AE94-D94)/D94</f>
        <v>-0.7390846305872808</v>
      </c>
      <c r="AF96" s="30"/>
      <c r="AG96" s="31"/>
      <c r="AH96" s="32">
        <f>(AH94-D94)/D94</f>
        <v>-0.78356518249056972</v>
      </c>
      <c r="AI96" s="30"/>
      <c r="AJ96" s="31"/>
      <c r="AK96" s="32">
        <f>(AK94-D94)/D94</f>
        <v>-0.80079416789899416</v>
      </c>
      <c r="AL96" s="30"/>
      <c r="AM96" s="31"/>
      <c r="AN96" s="32">
        <f>(AN94-D94)/D94</f>
        <v>-0.81425220281353028</v>
      </c>
      <c r="AO96" s="31"/>
      <c r="AP96" s="31"/>
      <c r="AQ96" s="31">
        <f>(AQ94-D94)/D94</f>
        <v>-0.8155062994747222</v>
      </c>
      <c r="AR96" s="30"/>
      <c r="AS96" s="31"/>
      <c r="AT96" s="32">
        <f>(AT94-D94)/D94</f>
        <v>-0.81563085623754694</v>
      </c>
      <c r="AU96" s="31"/>
      <c r="AV96" s="31"/>
      <c r="AW96" s="31">
        <f>(AW94-D94)/D94</f>
        <v>-0.8156433034442393</v>
      </c>
      <c r="AX96" s="30"/>
      <c r="AY96" s="31"/>
      <c r="AZ96" s="32">
        <f>(AZ94-D94)/D94</f>
        <v>-0.81564468637221443</v>
      </c>
    </row>
    <row r="97" spans="1:52" ht="15.75" thickBot="1" x14ac:dyDescent="0.3">
      <c r="A97" s="33" t="s">
        <v>74</v>
      </c>
      <c r="B97" s="34"/>
      <c r="C97" s="35"/>
      <c r="D97" s="36">
        <f>D94*PI()</f>
        <v>0.81312297026267222</v>
      </c>
      <c r="E97" s="34"/>
      <c r="F97" s="35"/>
      <c r="G97" s="36">
        <f>G94*PI()</f>
        <v>0.80905892232306131</v>
      </c>
      <c r="H97" s="34"/>
      <c r="I97" s="35"/>
      <c r="J97" s="36">
        <f>J94*PI()</f>
        <v>0.79848648656193055</v>
      </c>
      <c r="K97" s="35"/>
      <c r="L97" s="35"/>
      <c r="M97" s="35">
        <f>M94*PI()</f>
        <v>0.76594193767406582</v>
      </c>
      <c r="N97" s="34"/>
      <c r="O97" s="35"/>
      <c r="P97" s="36">
        <f>P94*PI()</f>
        <v>0.67289453939317567</v>
      </c>
      <c r="Q97" s="34"/>
      <c r="R97" s="35"/>
      <c r="S97" s="36">
        <f>S94*PI()</f>
        <v>0.45491943787143024</v>
      </c>
      <c r="T97" s="34"/>
      <c r="U97" s="35"/>
      <c r="V97" s="36">
        <f>V94*PI()</f>
        <v>0.36281845941858476</v>
      </c>
      <c r="W97" s="34"/>
      <c r="X97" s="35"/>
      <c r="Y97" s="36">
        <f>Y94*PI()</f>
        <v>0.26654685546114071</v>
      </c>
      <c r="Z97" s="34"/>
      <c r="AA97" s="35"/>
      <c r="AB97" s="36">
        <f>AB94*PI()</f>
        <v>0.23622962824165</v>
      </c>
      <c r="AC97" s="34"/>
      <c r="AD97" s="35"/>
      <c r="AE97" s="36">
        <f>AE94*PI()</f>
        <v>0.21215628016405261</v>
      </c>
      <c r="AF97" s="34"/>
      <c r="AG97" s="35"/>
      <c r="AH97" s="36">
        <f>AH94*PI()</f>
        <v>0.17598812168152744</v>
      </c>
      <c r="AI97" s="34"/>
      <c r="AJ97" s="35"/>
      <c r="AK97" s="36">
        <f>AK94*PI()</f>
        <v>0.16197883789161704</v>
      </c>
      <c r="AL97" s="34"/>
      <c r="AM97" s="35"/>
      <c r="AN97" s="36">
        <f>AN94*PI()</f>
        <v>0.15103580056801072</v>
      </c>
      <c r="AO97" s="35"/>
      <c r="AP97" s="35"/>
      <c r="AQ97" s="35">
        <f>AQ94*PI()</f>
        <v>0.15001606576586579</v>
      </c>
      <c r="AR97" s="34"/>
      <c r="AS97" s="35"/>
      <c r="AT97" s="36">
        <f>AT94*PI()</f>
        <v>0.1499147858009115</v>
      </c>
      <c r="AU97" s="35"/>
      <c r="AV97" s="35"/>
      <c r="AW97" s="35">
        <f>AW94*PI()</f>
        <v>0.14990466469123431</v>
      </c>
      <c r="AX97" s="34"/>
      <c r="AY97" s="35"/>
      <c r="AZ97" s="36">
        <f>AZ94*PI()</f>
        <v>0.14990354020073143</v>
      </c>
    </row>
    <row r="99" spans="1:52" ht="15.75" thickBot="1" x14ac:dyDescent="0.3"/>
    <row r="100" spans="1:52" x14ac:dyDescent="0.25">
      <c r="A100" s="53" t="s">
        <v>84</v>
      </c>
      <c r="B100" s="46" t="s">
        <v>85</v>
      </c>
      <c r="C100" s="47" t="s">
        <v>86</v>
      </c>
      <c r="D100" s="47" t="s">
        <v>87</v>
      </c>
      <c r="E100" s="48" t="s">
        <v>88</v>
      </c>
      <c r="F100" s="54" t="s">
        <v>89</v>
      </c>
      <c r="G100" s="47" t="s">
        <v>90</v>
      </c>
      <c r="H100" s="47" t="s">
        <v>91</v>
      </c>
      <c r="I100" s="48" t="s">
        <v>92</v>
      </c>
    </row>
    <row r="101" spans="1:52" ht="15.75" thickBot="1" x14ac:dyDescent="0.3">
      <c r="A101" s="58">
        <v>0.19735212899999999</v>
      </c>
      <c r="B101" s="55" t="s">
        <v>93</v>
      </c>
      <c r="C101" s="56">
        <v>2.0742712000000001</v>
      </c>
      <c r="D101" s="56">
        <v>0.87508730000000001</v>
      </c>
      <c r="E101" s="57">
        <v>0.99999990000000005</v>
      </c>
      <c r="F101" s="59">
        <v>2.0742712000000001</v>
      </c>
      <c r="G101" s="56">
        <v>0.99999990000000005</v>
      </c>
      <c r="H101" s="56">
        <v>0.87508730000000001</v>
      </c>
      <c r="I101" s="60">
        <v>0.25882508011773703</v>
      </c>
    </row>
    <row r="103" spans="1:52" ht="15.75" thickBot="1" x14ac:dyDescent="0.3"/>
    <row r="104" spans="1:52" ht="15.75" thickBot="1" x14ac:dyDescent="0.3">
      <c r="A104" s="2"/>
      <c r="B104" s="76" t="s">
        <v>2</v>
      </c>
      <c r="C104" s="77"/>
      <c r="D104" s="78"/>
      <c r="E104" s="79" t="s">
        <v>95</v>
      </c>
      <c r="F104" s="80"/>
      <c r="G104" s="81"/>
    </row>
    <row r="105" spans="1:52" ht="15.75" thickBot="1" x14ac:dyDescent="0.3">
      <c r="A105" s="3" t="s">
        <v>19</v>
      </c>
      <c r="B105" s="4" t="s">
        <v>20</v>
      </c>
      <c r="C105" s="5" t="s">
        <v>21</v>
      </c>
      <c r="D105" s="65" t="s">
        <v>22</v>
      </c>
      <c r="E105" s="4" t="s">
        <v>23</v>
      </c>
      <c r="F105" s="5" t="s">
        <v>24</v>
      </c>
      <c r="G105" s="13" t="s">
        <v>25</v>
      </c>
    </row>
    <row r="106" spans="1:52" ht="15.75" thickBot="1" x14ac:dyDescent="0.3">
      <c r="A106" s="42">
        <v>0.48</v>
      </c>
      <c r="B106" s="37">
        <v>2.0742712000000001</v>
      </c>
      <c r="C106" s="38">
        <v>0.99999990000000005</v>
      </c>
      <c r="D106" s="20">
        <v>0.25882508011773703</v>
      </c>
      <c r="E106" s="67"/>
      <c r="F106" s="68"/>
      <c r="G106" s="70">
        <v>0.19831647600802199</v>
      </c>
    </row>
    <row r="107" spans="1:52" x14ac:dyDescent="0.25">
      <c r="A107" s="23" t="s">
        <v>72</v>
      </c>
      <c r="B107" s="24"/>
      <c r="C107" s="25"/>
      <c r="D107" s="26"/>
      <c r="E107" s="24"/>
      <c r="F107" s="25"/>
      <c r="G107" s="26">
        <f>G106/D106</f>
        <v>0.76621815752093936</v>
      </c>
    </row>
    <row r="108" spans="1:52" ht="15.75" thickBot="1" x14ac:dyDescent="0.3">
      <c r="A108" s="23" t="s">
        <v>73</v>
      </c>
      <c r="B108" s="30"/>
      <c r="C108" s="31"/>
      <c r="D108" s="32"/>
      <c r="E108" s="30"/>
      <c r="F108" s="31"/>
      <c r="G108" s="32">
        <f>(G106-D106)/D106</f>
        <v>-0.23378184247906059</v>
      </c>
      <c r="H108" s="71">
        <v>-0.20098176800842191</v>
      </c>
    </row>
    <row r="109" spans="1:52" ht="15.75" thickBot="1" x14ac:dyDescent="0.3">
      <c r="A109" s="33" t="s">
        <v>74</v>
      </c>
      <c r="B109" s="34"/>
      <c r="C109" s="35"/>
      <c r="D109" s="36">
        <f>D106*PI()</f>
        <v>0.81312297026267222</v>
      </c>
      <c r="E109" s="34"/>
      <c r="F109" s="35"/>
      <c r="G109" s="36">
        <f>G106*PI()</f>
        <v>0.62302958411261833</v>
      </c>
    </row>
  </sheetData>
  <mergeCells count="40">
    <mergeCell ref="AU2:AW2"/>
    <mergeCell ref="AX2:AZ2"/>
    <mergeCell ref="AC2:AE2"/>
    <mergeCell ref="AF2:AH2"/>
    <mergeCell ref="AI2:AK2"/>
    <mergeCell ref="AL2:AN2"/>
    <mergeCell ref="AO2:AQ2"/>
    <mergeCell ref="AR2:AT2"/>
    <mergeCell ref="A1:D1"/>
    <mergeCell ref="E1:I1"/>
    <mergeCell ref="B2:D2"/>
    <mergeCell ref="E2:G2"/>
    <mergeCell ref="H2:J2"/>
    <mergeCell ref="Q2:S2"/>
    <mergeCell ref="T2:V2"/>
    <mergeCell ref="W2:Y2"/>
    <mergeCell ref="Z2:AB2"/>
    <mergeCell ref="K2:M2"/>
    <mergeCell ref="N2:P2"/>
    <mergeCell ref="A51:D51"/>
    <mergeCell ref="E51:I51"/>
    <mergeCell ref="B52:D52"/>
    <mergeCell ref="E52:G52"/>
    <mergeCell ref="H52:J52"/>
    <mergeCell ref="AO52:AQ52"/>
    <mergeCell ref="AR52:AT52"/>
    <mergeCell ref="AU52:AW52"/>
    <mergeCell ref="AX52:AZ52"/>
    <mergeCell ref="B104:D104"/>
    <mergeCell ref="E104:G104"/>
    <mergeCell ref="Z52:AB52"/>
    <mergeCell ref="AC52:AE52"/>
    <mergeCell ref="AF52:AH52"/>
    <mergeCell ref="AI52:AK52"/>
    <mergeCell ref="AL52:AN52"/>
    <mergeCell ref="K52:M52"/>
    <mergeCell ref="N52:P52"/>
    <mergeCell ref="Q52:S52"/>
    <mergeCell ref="T52:V52"/>
    <mergeCell ref="W52:Y52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9"/>
  <sheetViews>
    <sheetView tabSelected="1" zoomScale="90" zoomScaleNormal="90" workbookViewId="0">
      <selection activeCell="K102" sqref="K102"/>
    </sheetView>
  </sheetViews>
  <sheetFormatPr defaultRowHeight="15" x14ac:dyDescent="0.25"/>
  <cols>
    <col min="1" max="1" width="18.5703125" customWidth="1"/>
    <col min="2" max="2" width="13.7109375" bestFit="1" customWidth="1"/>
    <col min="3" max="4" width="11.140625" bestFit="1" customWidth="1"/>
    <col min="5" max="5" width="8.28515625" bestFit="1" customWidth="1"/>
    <col min="6" max="6" width="12.140625" bestFit="1" customWidth="1"/>
    <col min="7" max="9" width="13.28515625" bestFit="1" customWidth="1"/>
  </cols>
  <sheetData>
    <row r="1" spans="1:52" ht="15.75" thickBot="1" x14ac:dyDescent="0.3">
      <c r="A1" s="85" t="s">
        <v>78</v>
      </c>
      <c r="B1" s="85"/>
      <c r="C1" s="85"/>
      <c r="D1" s="85"/>
      <c r="E1" s="86" t="s">
        <v>1</v>
      </c>
      <c r="F1" s="87"/>
      <c r="G1" s="87"/>
      <c r="H1" s="87"/>
      <c r="I1" s="88"/>
      <c r="J1" s="1"/>
      <c r="K1" s="1"/>
      <c r="L1" s="1"/>
      <c r="M1" s="1"/>
    </row>
    <row r="2" spans="1:52" ht="15.75" thickBot="1" x14ac:dyDescent="0.3">
      <c r="A2" s="2"/>
      <c r="B2" s="76" t="s">
        <v>2</v>
      </c>
      <c r="C2" s="77"/>
      <c r="D2" s="78"/>
      <c r="E2" s="79" t="s">
        <v>3</v>
      </c>
      <c r="F2" s="80"/>
      <c r="G2" s="81"/>
      <c r="H2" s="76" t="s">
        <v>4</v>
      </c>
      <c r="I2" s="77"/>
      <c r="J2" s="78"/>
      <c r="K2" s="77" t="s">
        <v>5</v>
      </c>
      <c r="L2" s="77"/>
      <c r="M2" s="78"/>
      <c r="N2" s="76" t="s">
        <v>6</v>
      </c>
      <c r="O2" s="77"/>
      <c r="P2" s="78"/>
      <c r="Q2" s="76" t="s">
        <v>7</v>
      </c>
      <c r="R2" s="77"/>
      <c r="S2" s="78"/>
      <c r="T2" s="76" t="s">
        <v>8</v>
      </c>
      <c r="U2" s="77"/>
      <c r="V2" s="78"/>
      <c r="W2" s="82" t="s">
        <v>9</v>
      </c>
      <c r="X2" s="83"/>
      <c r="Y2" s="84"/>
      <c r="Z2" s="82" t="s">
        <v>10</v>
      </c>
      <c r="AA2" s="83"/>
      <c r="AB2" s="84"/>
      <c r="AC2" s="82" t="s">
        <v>11</v>
      </c>
      <c r="AD2" s="83"/>
      <c r="AE2" s="84"/>
      <c r="AF2" s="82" t="s">
        <v>12</v>
      </c>
      <c r="AG2" s="83"/>
      <c r="AH2" s="84"/>
      <c r="AI2" s="82" t="s">
        <v>13</v>
      </c>
      <c r="AJ2" s="83"/>
      <c r="AK2" s="84"/>
      <c r="AL2" s="83" t="s">
        <v>14</v>
      </c>
      <c r="AM2" s="83"/>
      <c r="AN2" s="84"/>
      <c r="AO2" s="82" t="s">
        <v>15</v>
      </c>
      <c r="AP2" s="83"/>
      <c r="AQ2" s="84"/>
      <c r="AR2" s="82" t="s">
        <v>16</v>
      </c>
      <c r="AS2" s="83"/>
      <c r="AT2" s="84"/>
      <c r="AU2" s="82" t="s">
        <v>17</v>
      </c>
      <c r="AV2" s="83"/>
      <c r="AW2" s="84"/>
      <c r="AX2" s="82" t="s">
        <v>18</v>
      </c>
      <c r="AY2" s="83"/>
      <c r="AZ2" s="84"/>
    </row>
    <row r="3" spans="1:52" ht="15.75" thickBot="1" x14ac:dyDescent="0.3">
      <c r="A3" s="3" t="s">
        <v>19</v>
      </c>
      <c r="B3" s="4" t="s">
        <v>20</v>
      </c>
      <c r="C3" s="5" t="s">
        <v>21</v>
      </c>
      <c r="D3" s="6" t="s">
        <v>22</v>
      </c>
      <c r="E3" s="3" t="s">
        <v>23</v>
      </c>
      <c r="F3" s="3" t="s">
        <v>24</v>
      </c>
      <c r="G3" s="3" t="s">
        <v>25</v>
      </c>
      <c r="H3" s="7" t="s">
        <v>26</v>
      </c>
      <c r="I3" s="3" t="s">
        <v>27</v>
      </c>
      <c r="J3" s="8" t="s">
        <v>28</v>
      </c>
      <c r="K3" s="3" t="s">
        <v>29</v>
      </c>
      <c r="L3" s="3" t="s">
        <v>30</v>
      </c>
      <c r="M3" s="3" t="s">
        <v>31</v>
      </c>
      <c r="N3" s="9" t="s">
        <v>32</v>
      </c>
      <c r="O3" s="10" t="s">
        <v>33</v>
      </c>
      <c r="P3" s="11" t="s">
        <v>34</v>
      </c>
      <c r="Q3" s="9" t="s">
        <v>35</v>
      </c>
      <c r="R3" s="10" t="s">
        <v>36</v>
      </c>
      <c r="S3" s="12" t="s">
        <v>37</v>
      </c>
      <c r="T3" s="9" t="s">
        <v>38</v>
      </c>
      <c r="U3" s="10" t="s">
        <v>39</v>
      </c>
      <c r="V3" s="12" t="s">
        <v>40</v>
      </c>
      <c r="W3" s="9" t="s">
        <v>41</v>
      </c>
      <c r="X3" s="10" t="s">
        <v>42</v>
      </c>
      <c r="Y3" s="12" t="s">
        <v>43</v>
      </c>
      <c r="Z3" s="9" t="s">
        <v>44</v>
      </c>
      <c r="AA3" s="10" t="s">
        <v>45</v>
      </c>
      <c r="AB3" s="12" t="s">
        <v>46</v>
      </c>
      <c r="AC3" s="9" t="s">
        <v>47</v>
      </c>
      <c r="AD3" s="10" t="s">
        <v>48</v>
      </c>
      <c r="AE3" s="12" t="s">
        <v>49</v>
      </c>
      <c r="AF3" s="9" t="s">
        <v>50</v>
      </c>
      <c r="AG3" s="10" t="s">
        <v>51</v>
      </c>
      <c r="AH3" s="12" t="s">
        <v>52</v>
      </c>
      <c r="AI3" s="7" t="s">
        <v>53</v>
      </c>
      <c r="AJ3" s="3" t="s">
        <v>54</v>
      </c>
      <c r="AK3" s="12" t="s">
        <v>55</v>
      </c>
      <c r="AL3" s="3" t="s">
        <v>56</v>
      </c>
      <c r="AM3" s="3" t="s">
        <v>57</v>
      </c>
      <c r="AN3" s="12" t="s">
        <v>58</v>
      </c>
      <c r="AO3" s="3" t="s">
        <v>59</v>
      </c>
      <c r="AP3" s="3" t="s">
        <v>60</v>
      </c>
      <c r="AQ3" s="10" t="s">
        <v>61</v>
      </c>
      <c r="AR3" s="7" t="s">
        <v>62</v>
      </c>
      <c r="AS3" s="3" t="s">
        <v>63</v>
      </c>
      <c r="AT3" s="12" t="s">
        <v>64</v>
      </c>
      <c r="AU3" s="3" t="s">
        <v>65</v>
      </c>
      <c r="AV3" s="3" t="s">
        <v>66</v>
      </c>
      <c r="AW3" s="10" t="s">
        <v>67</v>
      </c>
      <c r="AX3" s="4" t="s">
        <v>68</v>
      </c>
      <c r="AY3" s="5" t="s">
        <v>69</v>
      </c>
      <c r="AZ3" s="13" t="s">
        <v>70</v>
      </c>
    </row>
    <row r="4" spans="1:52" hidden="1" x14ac:dyDescent="0.25">
      <c r="A4" s="1">
        <v>0.4</v>
      </c>
      <c r="B4" s="14">
        <v>2.0640941000000002</v>
      </c>
      <c r="C4" s="15">
        <v>1</v>
      </c>
      <c r="D4" s="16">
        <v>0.29850391255408398</v>
      </c>
      <c r="E4" s="15">
        <v>2.0640941000435902</v>
      </c>
      <c r="F4" s="15">
        <v>0.99999999997066102</v>
      </c>
      <c r="G4" s="15">
        <v>0.29849741911974698</v>
      </c>
      <c r="H4" s="14">
        <v>2.0640941043599299</v>
      </c>
      <c r="I4" s="15">
        <v>0.99999999706547404</v>
      </c>
      <c r="J4" s="16">
        <v>0.29843897948374398</v>
      </c>
      <c r="K4" s="15">
        <v>2.0640945367785899</v>
      </c>
      <c r="L4" s="15">
        <v>0.99999970601889798</v>
      </c>
      <c r="M4" s="15">
        <v>0.297854795590489</v>
      </c>
      <c r="N4" s="14">
        <v>2.0641385711181401</v>
      </c>
      <c r="O4" s="15">
        <v>0.99997006938500599</v>
      </c>
      <c r="P4" s="16">
        <v>0.29203456134073602</v>
      </c>
      <c r="Q4" s="14">
        <v>2.0717081768558998</v>
      </c>
      <c r="R4" s="15">
        <v>0.99491667930095595</v>
      </c>
      <c r="S4" s="16">
        <v>0.23644796330861101</v>
      </c>
      <c r="T4" s="14">
        <v>2.08973562352941</v>
      </c>
      <c r="U4" s="15">
        <v>0.98320293238022904</v>
      </c>
      <c r="V4" s="16">
        <v>0.18218586176773199</v>
      </c>
      <c r="W4" s="14">
        <v>2.19821899230769</v>
      </c>
      <c r="X4" s="15">
        <v>0.92106637444190897</v>
      </c>
      <c r="Y4" s="16">
        <v>0.10608646117195999</v>
      </c>
      <c r="Z4" s="14">
        <v>2.2820470500000001</v>
      </c>
      <c r="AA4" s="15">
        <v>0.88107113373205803</v>
      </c>
      <c r="AB4" s="16">
        <v>8.4660819572138696E-2</v>
      </c>
      <c r="AC4" s="14">
        <v>2.3658751076923101</v>
      </c>
      <c r="AD4" s="15">
        <v>0.84650426315026495</v>
      </c>
      <c r="AE4" s="16">
        <v>7.1712773360705001E-2</v>
      </c>
      <c r="AF4" s="14">
        <v>2.4743584764705902</v>
      </c>
      <c r="AG4" s="15">
        <v>0.80817276934014004</v>
      </c>
      <c r="AH4" s="16">
        <v>6.0887171146374E-2</v>
      </c>
      <c r="AI4" s="14">
        <v>2.4946840743902499</v>
      </c>
      <c r="AJ4" s="15">
        <v>0.80166910752409404</v>
      </c>
      <c r="AK4" s="16">
        <v>5.9320970476556698E-2</v>
      </c>
      <c r="AL4" s="15">
        <v>2.49995552888186</v>
      </c>
      <c r="AM4" s="15">
        <v>0.80001390939912198</v>
      </c>
      <c r="AN4" s="16">
        <v>5.8933054748719398E-2</v>
      </c>
      <c r="AO4" s="15">
        <v>2.49999956322142</v>
      </c>
      <c r="AP4" s="15">
        <v>0.80000013660848901</v>
      </c>
      <c r="AQ4" s="15">
        <v>5.8929844661944501E-2</v>
      </c>
      <c r="AR4" s="14">
        <v>2.4999999956400698</v>
      </c>
      <c r="AS4" s="15">
        <v>0.80000000136362803</v>
      </c>
      <c r="AT4" s="16">
        <v>5.89298131412552E-2</v>
      </c>
      <c r="AU4" s="15">
        <v>2.49999999995641</v>
      </c>
      <c r="AV4" s="15">
        <v>0.80000000001363503</v>
      </c>
      <c r="AW4" s="15">
        <v>5.8929812826620798E-2</v>
      </c>
      <c r="AX4" s="14">
        <v>2.5</v>
      </c>
      <c r="AY4" s="15">
        <v>0.8</v>
      </c>
      <c r="AZ4" s="16">
        <v>5.8929812823442999E-2</v>
      </c>
    </row>
    <row r="5" spans="1:52" hidden="1" x14ac:dyDescent="0.25">
      <c r="A5" s="1">
        <v>0.41</v>
      </c>
      <c r="B5" s="14">
        <v>2.0649524000000001</v>
      </c>
      <c r="C5" s="15">
        <v>1</v>
      </c>
      <c r="D5" s="16">
        <v>0.298510471871547</v>
      </c>
      <c r="E5" s="15">
        <v>2.0649524000435102</v>
      </c>
      <c r="F5" s="15">
        <v>0.99999999997068401</v>
      </c>
      <c r="G5" s="15">
        <v>0.29850398104230402</v>
      </c>
      <c r="H5" s="14">
        <v>2.0649524043513501</v>
      </c>
      <c r="I5" s="15">
        <v>0.99999999706791298</v>
      </c>
      <c r="J5" s="16">
        <v>0.29844556578535503</v>
      </c>
      <c r="K5" s="15">
        <v>2.0649528359185698</v>
      </c>
      <c r="L5" s="15">
        <v>0.99999970626323398</v>
      </c>
      <c r="M5" s="15">
        <v>0.29786162433741298</v>
      </c>
      <c r="N5" s="14">
        <v>2.0649967835543799</v>
      </c>
      <c r="O5" s="15">
        <v>0.99997009425750905</v>
      </c>
      <c r="P5" s="16">
        <v>0.29204377178492302</v>
      </c>
      <c r="Q5" s="14">
        <v>2.0725514847161599</v>
      </c>
      <c r="R5" s="15">
        <v>0.99492079690411495</v>
      </c>
      <c r="S5" s="16">
        <v>0.23647636907799699</v>
      </c>
      <c r="T5" s="14">
        <v>2.0905434352941201</v>
      </c>
      <c r="U5" s="15">
        <v>0.98321572133371804</v>
      </c>
      <c r="V5" s="16">
        <v>0.18222481503542601</v>
      </c>
      <c r="W5" s="14">
        <v>2.1988132</v>
      </c>
      <c r="X5" s="15">
        <v>0.92110609971298696</v>
      </c>
      <c r="Y5" s="16">
        <v>0.106117193001391</v>
      </c>
      <c r="Z5" s="14">
        <v>2.2824762000000001</v>
      </c>
      <c r="AA5" s="15">
        <v>0.88111122105168005</v>
      </c>
      <c r="AB5" s="16">
        <v>8.4681168157316702E-2</v>
      </c>
      <c r="AC5" s="14">
        <v>2.3661392000000001</v>
      </c>
      <c r="AD5" s="15">
        <v>0.846533945959417</v>
      </c>
      <c r="AE5" s="16">
        <v>7.1724160538545106E-2</v>
      </c>
      <c r="AF5" s="14">
        <v>2.47440896470588</v>
      </c>
      <c r="AG5" s="15">
        <v>0.80817928959607099</v>
      </c>
      <c r="AH5" s="16">
        <v>6.08891013712511E-2</v>
      </c>
      <c r="AI5" s="14">
        <v>2.4946945414634198</v>
      </c>
      <c r="AJ5" s="15">
        <v>0.80167048432636001</v>
      </c>
      <c r="AK5" s="16">
        <v>5.9321361988821798E-2</v>
      </c>
      <c r="AL5" s="15">
        <v>2.4999556164456198</v>
      </c>
      <c r="AM5" s="15">
        <v>0.80001392096844703</v>
      </c>
      <c r="AN5" s="16">
        <v>5.8933058005567203E-2</v>
      </c>
      <c r="AO5" s="15">
        <v>2.4999995640814401</v>
      </c>
      <c r="AP5" s="15">
        <v>0.800000136722123</v>
      </c>
      <c r="AQ5" s="15">
        <v>5.8929844693930603E-2</v>
      </c>
      <c r="AR5" s="14">
        <v>2.4999999956486501</v>
      </c>
      <c r="AS5" s="15">
        <v>0.80000000136476201</v>
      </c>
      <c r="AT5" s="16">
        <v>5.8929813141574403E-2</v>
      </c>
      <c r="AU5" s="15">
        <v>2.4999999999564899</v>
      </c>
      <c r="AV5" s="15">
        <v>0.80000000001364602</v>
      </c>
      <c r="AW5" s="15">
        <v>5.8929812826624003E-2</v>
      </c>
      <c r="AX5" s="14">
        <v>2.5</v>
      </c>
      <c r="AY5" s="15">
        <v>0.8</v>
      </c>
      <c r="AZ5" s="16">
        <v>5.8929812823442999E-2</v>
      </c>
    </row>
    <row r="6" spans="1:52" hidden="1" x14ac:dyDescent="0.25">
      <c r="A6" s="1">
        <v>0.42</v>
      </c>
      <c r="B6" s="14">
        <v>2.0675995</v>
      </c>
      <c r="C6" s="15">
        <v>1</v>
      </c>
      <c r="D6" s="16">
        <v>0.29857963572823998</v>
      </c>
      <c r="E6" s="15">
        <v>2.0675995000432401</v>
      </c>
      <c r="F6" s="15">
        <v>0.99999999997075995</v>
      </c>
      <c r="G6" s="15">
        <v>0.29857315324971101</v>
      </c>
      <c r="H6" s="14">
        <v>2.0675995043248698</v>
      </c>
      <c r="I6" s="15">
        <v>0.99999999707541598</v>
      </c>
      <c r="J6" s="16">
        <v>0.29851481272928598</v>
      </c>
      <c r="K6" s="15">
        <v>2.0675999332661701</v>
      </c>
      <c r="L6" s="15">
        <v>0.99999970701487995</v>
      </c>
      <c r="M6" s="15">
        <v>0.29793161767956899</v>
      </c>
      <c r="N6" s="14">
        <v>2.0676436134972498</v>
      </c>
      <c r="O6" s="15">
        <v>0.99997017077234196</v>
      </c>
      <c r="P6" s="16">
        <v>0.29212109218604598</v>
      </c>
      <c r="Q6" s="14">
        <v>2.0751523471615698</v>
      </c>
      <c r="R6" s="15">
        <v>0.99493346489706602</v>
      </c>
      <c r="S6" s="16">
        <v>0.23661207818250099</v>
      </c>
      <c r="T6" s="14">
        <v>2.0930348235294098</v>
      </c>
      <c r="U6" s="15">
        <v>0.98325507493886999</v>
      </c>
      <c r="V6" s="16">
        <v>0.18239027576300099</v>
      </c>
      <c r="W6" s="14">
        <v>2.2006458076923101</v>
      </c>
      <c r="X6" s="15">
        <v>0.92122846940887404</v>
      </c>
      <c r="Y6" s="16">
        <v>0.106243691301659</v>
      </c>
      <c r="Z6" s="14">
        <v>2.28379975</v>
      </c>
      <c r="AA6" s="15">
        <v>0.88123478983193604</v>
      </c>
      <c r="AB6" s="16">
        <v>8.4766076913344701E-2</v>
      </c>
      <c r="AC6" s="14">
        <v>2.3669536923076899</v>
      </c>
      <c r="AD6" s="15">
        <v>0.84662549665101305</v>
      </c>
      <c r="AE6" s="16">
        <v>7.17725071305296E-2</v>
      </c>
      <c r="AF6" s="14">
        <v>2.4745646764705902</v>
      </c>
      <c r="AG6" s="15">
        <v>0.80819941312283405</v>
      </c>
      <c r="AH6" s="16">
        <v>6.0897496792293698E-2</v>
      </c>
      <c r="AI6" s="14">
        <v>2.4947268231707298</v>
      </c>
      <c r="AJ6" s="15">
        <v>0.80167473403376199</v>
      </c>
      <c r="AK6" s="16">
        <v>5.9323072749282002E-2</v>
      </c>
      <c r="AL6" s="15">
        <v>2.4999558865027498</v>
      </c>
      <c r="AM6" s="15">
        <v>0.80001395667991704</v>
      </c>
      <c r="AN6" s="16">
        <v>5.8933072253899203E-2</v>
      </c>
      <c r="AO6" s="15">
        <v>2.4999995667338402</v>
      </c>
      <c r="AP6" s="15">
        <v>0.80000013707287998</v>
      </c>
      <c r="AQ6" s="15">
        <v>5.89298448338672E-2</v>
      </c>
      <c r="AR6" s="14">
        <v>2.4999999956751302</v>
      </c>
      <c r="AS6" s="15">
        <v>0.80000000136826299</v>
      </c>
      <c r="AT6" s="16">
        <v>5.8929813142971299E-2</v>
      </c>
      <c r="AU6" s="15">
        <v>2.4999999999567599</v>
      </c>
      <c r="AV6" s="15">
        <v>0.80000000001368099</v>
      </c>
      <c r="AW6" s="15">
        <v>5.8929812826637902E-2</v>
      </c>
      <c r="AX6" s="14">
        <v>2.5</v>
      </c>
      <c r="AY6" s="15">
        <v>0.8</v>
      </c>
      <c r="AZ6" s="16">
        <v>5.8929812823442999E-2</v>
      </c>
    </row>
    <row r="7" spans="1:52" hidden="1" x14ac:dyDescent="0.25">
      <c r="A7" s="1">
        <v>0.43</v>
      </c>
      <c r="B7" s="14">
        <v>2.0678839999999998</v>
      </c>
      <c r="C7" s="15">
        <v>1</v>
      </c>
      <c r="D7" s="16">
        <v>0.29853260150723798</v>
      </c>
      <c r="E7" s="15">
        <v>2.0678840000432102</v>
      </c>
      <c r="F7" s="15">
        <v>0.99999999997076805</v>
      </c>
      <c r="G7" s="15">
        <v>0.29852611991484201</v>
      </c>
      <c r="H7" s="14">
        <v>2.0678840043220199</v>
      </c>
      <c r="I7" s="15">
        <v>0.999999997076221</v>
      </c>
      <c r="J7" s="16">
        <v>0.29846778742987401</v>
      </c>
      <c r="K7" s="15">
        <v>2.0678844329811001</v>
      </c>
      <c r="L7" s="15">
        <v>0.99999970709549302</v>
      </c>
      <c r="M7" s="15">
        <v>0.297884672550353</v>
      </c>
      <c r="N7" s="14">
        <v>2.0679280844725598</v>
      </c>
      <c r="O7" s="15">
        <v>0.99997017897838003</v>
      </c>
      <c r="P7" s="16">
        <v>0.29207494025355701</v>
      </c>
      <c r="Q7" s="14">
        <v>2.07543187772926</v>
      </c>
      <c r="R7" s="15">
        <v>0.99493482360686303</v>
      </c>
      <c r="S7" s="16">
        <v>0.236573007124002</v>
      </c>
      <c r="T7" s="14">
        <v>2.0933025882352898</v>
      </c>
      <c r="U7" s="15">
        <v>0.98325929652296495</v>
      </c>
      <c r="V7" s="16">
        <v>0.18235748454714101</v>
      </c>
      <c r="W7" s="14">
        <v>2.2008427692307699</v>
      </c>
      <c r="X7" s="15">
        <v>0.92124160795146803</v>
      </c>
      <c r="Y7" s="16">
        <v>0.106221983643992</v>
      </c>
      <c r="Z7" s="14">
        <v>2.2839420000000001</v>
      </c>
      <c r="AA7" s="15">
        <v>0.88124806464725902</v>
      </c>
      <c r="AB7" s="16">
        <v>8.4750581508779302E-2</v>
      </c>
      <c r="AC7" s="14">
        <v>2.3670412307692299</v>
      </c>
      <c r="AD7" s="15">
        <v>0.84663533663761503</v>
      </c>
      <c r="AE7" s="16">
        <v>7.1763015370695904E-2</v>
      </c>
      <c r="AF7" s="14">
        <v>2.47458141176471</v>
      </c>
      <c r="AG7" s="15">
        <v>0.80820157720392705</v>
      </c>
      <c r="AH7" s="16">
        <v>6.0895689240011597E-2</v>
      </c>
      <c r="AI7" s="14">
        <v>2.49473029268293</v>
      </c>
      <c r="AJ7" s="15">
        <v>0.80167519108892704</v>
      </c>
      <c r="AK7" s="16">
        <v>5.9322698271151802E-2</v>
      </c>
      <c r="AL7" s="15">
        <v>2.49995591552744</v>
      </c>
      <c r="AM7" s="15">
        <v>0.80001396052076901</v>
      </c>
      <c r="AN7" s="16">
        <v>5.8933069121712797E-2</v>
      </c>
      <c r="AO7" s="15">
        <v>2.4999995670189099</v>
      </c>
      <c r="AP7" s="15">
        <v>0.80000013711060503</v>
      </c>
      <c r="AQ7" s="15">
        <v>5.8929844803104002E-2</v>
      </c>
      <c r="AR7" s="14">
        <v>2.4999999956779799</v>
      </c>
      <c r="AS7" s="15">
        <v>0.80000000136864002</v>
      </c>
      <c r="AT7" s="16">
        <v>5.8929813142664197E-2</v>
      </c>
      <c r="AU7" s="15">
        <v>2.4999999999567901</v>
      </c>
      <c r="AV7" s="15">
        <v>0.80000000001368499</v>
      </c>
      <c r="AW7" s="15">
        <v>5.8929812826634898E-2</v>
      </c>
      <c r="AX7" s="14">
        <v>2.5</v>
      </c>
      <c r="AY7" s="15">
        <v>0.8</v>
      </c>
      <c r="AZ7" s="16">
        <v>5.8929812823442999E-2</v>
      </c>
    </row>
    <row r="8" spans="1:52" hidden="1" x14ac:dyDescent="0.25">
      <c r="A8" s="1">
        <v>0.44</v>
      </c>
      <c r="B8" s="14">
        <v>2.0669558000000001</v>
      </c>
      <c r="C8" s="15">
        <v>1</v>
      </c>
      <c r="D8" s="16">
        <v>0.29850985865350399</v>
      </c>
      <c r="E8" s="15">
        <v>2.0669558000433099</v>
      </c>
      <c r="F8" s="15">
        <v>0.99999999997074196</v>
      </c>
      <c r="G8" s="15">
        <v>0.29850337416933798</v>
      </c>
      <c r="H8" s="14">
        <v>2.0669558043313101</v>
      </c>
      <c r="I8" s="15">
        <v>0.99999999707359499</v>
      </c>
      <c r="J8" s="16">
        <v>0.29844501547541302</v>
      </c>
      <c r="K8" s="15">
        <v>2.06695623391116</v>
      </c>
      <c r="L8" s="15">
        <v>0.99999970683236805</v>
      </c>
      <c r="M8" s="15">
        <v>0.29786163915925001</v>
      </c>
      <c r="N8" s="14">
        <v>2.06699997916752</v>
      </c>
      <c r="O8" s="15">
        <v>0.99997015219313801</v>
      </c>
      <c r="P8" s="16">
        <v>0.292049340258074</v>
      </c>
      <c r="Q8" s="14">
        <v>2.07451989082969</v>
      </c>
      <c r="R8" s="15">
        <v>0.99493038872557005</v>
      </c>
      <c r="S8" s="16">
        <v>0.23652692955145199</v>
      </c>
      <c r="T8" s="14">
        <v>2.09242898823529</v>
      </c>
      <c r="U8" s="15">
        <v>0.98324551761050605</v>
      </c>
      <c r="V8" s="16">
        <v>0.182300891606825</v>
      </c>
      <c r="W8" s="14">
        <v>2.20020016923077</v>
      </c>
      <c r="X8" s="15">
        <v>0.92119873308328204</v>
      </c>
      <c r="Y8" s="16">
        <v>0.106178607611198</v>
      </c>
      <c r="Z8" s="14">
        <v>2.2834778999999998</v>
      </c>
      <c r="AA8" s="15">
        <v>0.881204750476001</v>
      </c>
      <c r="AB8" s="16">
        <v>8.4721486682494795E-2</v>
      </c>
      <c r="AC8" s="14">
        <v>2.3667556307692301</v>
      </c>
      <c r="AD8" s="15">
        <v>0.84660323337052401</v>
      </c>
      <c r="AE8" s="16">
        <v>7.1746465332702195E-2</v>
      </c>
      <c r="AF8" s="14">
        <v>2.4745268117647101</v>
      </c>
      <c r="AG8" s="15">
        <v>0.80819451766553696</v>
      </c>
      <c r="AH8" s="16">
        <v>6.0892819423744297E-2</v>
      </c>
      <c r="AI8" s="14">
        <v>2.49471897317073</v>
      </c>
      <c r="AJ8" s="15">
        <v>0.80167370014066197</v>
      </c>
      <c r="AK8" s="16">
        <v>5.9322113642430799E-2</v>
      </c>
      <c r="AL8" s="15">
        <v>2.4999558208324801</v>
      </c>
      <c r="AM8" s="15">
        <v>0.80001394799168701</v>
      </c>
      <c r="AN8" s="16">
        <v>5.8933064252895101E-2</v>
      </c>
      <c r="AO8" s="15">
        <v>2.4999995660888499</v>
      </c>
      <c r="AP8" s="15">
        <v>0.80000013698754502</v>
      </c>
      <c r="AQ8" s="15">
        <v>5.8929844755286197E-2</v>
      </c>
      <c r="AR8" s="14">
        <v>2.49999999566869</v>
      </c>
      <c r="AS8" s="15">
        <v>0.80000000136741201</v>
      </c>
      <c r="AT8" s="16">
        <v>5.8929813142187003E-2</v>
      </c>
      <c r="AU8" s="15">
        <v>2.4999999999566902</v>
      </c>
      <c r="AV8" s="15">
        <v>0.800000000013672</v>
      </c>
      <c r="AW8" s="15">
        <v>5.8929812826629999E-2</v>
      </c>
      <c r="AX8" s="14">
        <v>2.5</v>
      </c>
      <c r="AY8" s="15">
        <v>0.8</v>
      </c>
      <c r="AZ8" s="16">
        <v>5.8929812823442999E-2</v>
      </c>
    </row>
    <row r="9" spans="1:52" hidden="1" x14ac:dyDescent="0.25">
      <c r="A9" s="1">
        <v>0.45</v>
      </c>
      <c r="B9" s="14">
        <v>2.070713</v>
      </c>
      <c r="C9" s="15">
        <v>1</v>
      </c>
      <c r="D9" s="16">
        <v>0.29858977278541599</v>
      </c>
      <c r="E9" s="15">
        <v>2.0707130000429301</v>
      </c>
      <c r="F9" s="15">
        <v>0.99999999997084699</v>
      </c>
      <c r="G9" s="15">
        <v>0.29858330003630801</v>
      </c>
      <c r="H9" s="14">
        <v>2.0707130042937298</v>
      </c>
      <c r="I9" s="15">
        <v>0.99999999708420495</v>
      </c>
      <c r="J9" s="16">
        <v>0.29852504724089801</v>
      </c>
      <c r="K9" s="15">
        <v>2.0707134301464398</v>
      </c>
      <c r="L9" s="15">
        <v>0.99999970789527504</v>
      </c>
      <c r="M9" s="15">
        <v>0.29794272775029601</v>
      </c>
      <c r="N9" s="14">
        <v>2.07075679585799</v>
      </c>
      <c r="O9" s="15">
        <v>0.99997026039333703</v>
      </c>
      <c r="P9" s="16">
        <v>0.29214080559043998</v>
      </c>
      <c r="Q9" s="14">
        <v>2.0782114628820998</v>
      </c>
      <c r="R9" s="15">
        <v>0.99494830486137198</v>
      </c>
      <c r="S9" s="16">
        <v>0.23670137463544799</v>
      </c>
      <c r="T9" s="14">
        <v>2.0959651764705902</v>
      </c>
      <c r="U9" s="15">
        <v>0.98330119085406897</v>
      </c>
      <c r="V9" s="16">
        <v>0.18251858589558201</v>
      </c>
      <c r="W9" s="14">
        <v>2.2028013076923099</v>
      </c>
      <c r="X9" s="15">
        <v>0.92137211441733302</v>
      </c>
      <c r="Y9" s="16">
        <v>0.106346346613541</v>
      </c>
      <c r="Z9" s="14">
        <v>2.2853564999999998</v>
      </c>
      <c r="AA9" s="15">
        <v>0.88138000409866601</v>
      </c>
      <c r="AB9" s="16">
        <v>8.4833834631744306E-2</v>
      </c>
      <c r="AC9" s="14">
        <v>2.3679116923076902</v>
      </c>
      <c r="AD9" s="15">
        <v>0.84673318802429998</v>
      </c>
      <c r="AE9" s="16">
        <v>7.1810242519224896E-2</v>
      </c>
      <c r="AF9" s="14">
        <v>2.4747478235294098</v>
      </c>
      <c r="AG9" s="15">
        <v>0.80822310984958901</v>
      </c>
      <c r="AH9" s="16">
        <v>6.0903846728986903E-2</v>
      </c>
      <c r="AI9" s="14">
        <v>2.4947647926829299</v>
      </c>
      <c r="AJ9" s="15">
        <v>0.80167973924315805</v>
      </c>
      <c r="AK9" s="16">
        <v>5.9324358844977901E-2</v>
      </c>
      <c r="AL9" s="15">
        <v>2.49995620414201</v>
      </c>
      <c r="AM9" s="15">
        <v>0.80001399874202495</v>
      </c>
      <c r="AN9" s="16">
        <v>5.8933082948370401E-2</v>
      </c>
      <c r="AO9" s="15">
        <v>2.49999956985357</v>
      </c>
      <c r="AP9" s="15">
        <v>0.80000013748601395</v>
      </c>
      <c r="AQ9" s="15">
        <v>5.8929844938899002E-2</v>
      </c>
      <c r="AR9" s="14">
        <v>2.4999999957062702</v>
      </c>
      <c r="AS9" s="15">
        <v>0.80000000137238703</v>
      </c>
      <c r="AT9" s="16">
        <v>5.8929813144019801E-2</v>
      </c>
      <c r="AU9" s="15">
        <v>2.4999999999570699</v>
      </c>
      <c r="AV9" s="15">
        <v>0.80000000001372196</v>
      </c>
      <c r="AW9" s="15">
        <v>5.8929812826648401E-2</v>
      </c>
      <c r="AX9" s="14">
        <v>2.5</v>
      </c>
      <c r="AY9" s="15">
        <v>0.8</v>
      </c>
      <c r="AZ9" s="16">
        <v>5.8929812823442999E-2</v>
      </c>
    </row>
    <row r="10" spans="1:52" hidden="1" x14ac:dyDescent="0.25">
      <c r="A10" s="1">
        <v>0.46</v>
      </c>
      <c r="B10" s="14">
        <v>2.0770862000000001</v>
      </c>
      <c r="C10" s="15">
        <v>1</v>
      </c>
      <c r="D10" s="16">
        <v>0.29887242093634298</v>
      </c>
      <c r="E10" s="15">
        <v>2.0770862000422898</v>
      </c>
      <c r="F10" s="15">
        <v>0.99999999997102595</v>
      </c>
      <c r="G10" s="15">
        <v>0.29886596804856802</v>
      </c>
      <c r="H10" s="14">
        <v>2.07708620422998</v>
      </c>
      <c r="I10" s="15">
        <v>0.99999999710206999</v>
      </c>
      <c r="J10" s="16">
        <v>0.29880789396227198</v>
      </c>
      <c r="K10" s="15">
        <v>2.0770866237604801</v>
      </c>
      <c r="L10" s="15">
        <v>0.99999970968507301</v>
      </c>
      <c r="M10" s="15">
        <v>0.298227358210436</v>
      </c>
      <c r="N10" s="14">
        <v>2.07712934566415</v>
      </c>
      <c r="O10" s="15">
        <v>0.99997044258867596</v>
      </c>
      <c r="P10" s="16">
        <v>0.29244293503777202</v>
      </c>
      <c r="Q10" s="14">
        <v>2.0844733406113498</v>
      </c>
      <c r="R10" s="15">
        <v>0.99497848074877004</v>
      </c>
      <c r="S10" s="16">
        <v>0.237141531404154</v>
      </c>
      <c r="T10" s="14">
        <v>2.1019634823529398</v>
      </c>
      <c r="U10" s="15">
        <v>0.983395013842009</v>
      </c>
      <c r="V10" s="16">
        <v>0.183023831085105</v>
      </c>
      <c r="W10" s="14">
        <v>2.2072135230769199</v>
      </c>
      <c r="X10" s="15">
        <v>0.92166518968427602</v>
      </c>
      <c r="Y10" s="16">
        <v>0.10672671953943</v>
      </c>
      <c r="Z10" s="14">
        <v>2.2885431000000001</v>
      </c>
      <c r="AA10" s="15">
        <v>0.88167682397588898</v>
      </c>
      <c r="AB10" s="16">
        <v>8.5091660137653499E-2</v>
      </c>
      <c r="AC10" s="14">
        <v>2.3698726769230798</v>
      </c>
      <c r="AD10" s="15">
        <v>0.84695366021193397</v>
      </c>
      <c r="AE10" s="16">
        <v>7.1958752259189004E-2</v>
      </c>
      <c r="AF10" s="14">
        <v>2.4751227176470598</v>
      </c>
      <c r="AG10" s="15">
        <v>0.80827170889607902</v>
      </c>
      <c r="AH10" s="16">
        <v>6.0930034984930298E-2</v>
      </c>
      <c r="AI10" s="14">
        <v>2.4948425146341502</v>
      </c>
      <c r="AJ10" s="15">
        <v>0.80169000738648699</v>
      </c>
      <c r="AK10" s="16">
        <v>5.9329710668675699E-2</v>
      </c>
      <c r="AL10" s="15">
        <v>2.4999568543358501</v>
      </c>
      <c r="AM10" s="15">
        <v>0.800014085038663</v>
      </c>
      <c r="AN10" s="16">
        <v>5.8933127555059701E-2</v>
      </c>
      <c r="AO10" s="15">
        <v>2.4999995762395302</v>
      </c>
      <c r="AP10" s="15">
        <v>0.80000013833362005</v>
      </c>
      <c r="AQ10" s="15">
        <v>5.8929845376995603E-2</v>
      </c>
      <c r="AR10" s="14">
        <v>2.4999999957700201</v>
      </c>
      <c r="AS10" s="15">
        <v>0.80000000138084804</v>
      </c>
      <c r="AT10" s="16">
        <v>5.89298131483929E-2</v>
      </c>
      <c r="AU10" s="15">
        <v>2.4999999999577098</v>
      </c>
      <c r="AV10" s="15">
        <v>0.800000000013807</v>
      </c>
      <c r="AW10" s="15">
        <v>5.8929812826692199E-2</v>
      </c>
      <c r="AX10" s="14">
        <v>2.5</v>
      </c>
      <c r="AY10" s="15">
        <v>0.8</v>
      </c>
      <c r="AZ10" s="16">
        <v>5.8929812823442999E-2</v>
      </c>
    </row>
    <row r="11" spans="1:52" hidden="1" x14ac:dyDescent="0.25">
      <c r="A11" s="1">
        <v>0.47</v>
      </c>
      <c r="B11" s="14">
        <v>2.0744126000000001</v>
      </c>
      <c r="C11" s="15">
        <v>0.99999990000000005</v>
      </c>
      <c r="D11" s="16">
        <v>0.29829232674285899</v>
      </c>
      <c r="E11" s="15">
        <v>2.0744126000425598</v>
      </c>
      <c r="F11" s="15">
        <v>0.99999989997095196</v>
      </c>
      <c r="G11" s="15">
        <v>0.29829227177140499</v>
      </c>
      <c r="H11" s="14">
        <v>2.0744126042567199</v>
      </c>
      <c r="I11" s="15">
        <v>0.99999989709459802</v>
      </c>
      <c r="J11" s="16">
        <v>0.298286867716685</v>
      </c>
      <c r="K11" s="15">
        <v>2.07441302643943</v>
      </c>
      <c r="L11" s="15">
        <v>0.99999960893639495</v>
      </c>
      <c r="M11" s="15">
        <v>0.29792261949337101</v>
      </c>
      <c r="N11" s="14">
        <v>2.0744560184248102</v>
      </c>
      <c r="O11" s="15">
        <v>0.99997026637574105</v>
      </c>
      <c r="P11" s="16">
        <v>0.29222278953321201</v>
      </c>
      <c r="Q11" s="14">
        <v>2.08184644104804</v>
      </c>
      <c r="R11" s="15">
        <v>0.99496575700492296</v>
      </c>
      <c r="S11" s="16">
        <v>0.23687474744822001</v>
      </c>
      <c r="T11" s="14">
        <v>2.0994471529411798</v>
      </c>
      <c r="U11" s="15">
        <v>0.98335565639421596</v>
      </c>
      <c r="V11" s="16">
        <v>0.182734897631952</v>
      </c>
      <c r="W11" s="14">
        <v>2.2053625692307701</v>
      </c>
      <c r="X11" s="15">
        <v>0.921542338722801</v>
      </c>
      <c r="Y11" s="16">
        <v>0.106513289172307</v>
      </c>
      <c r="Z11" s="14">
        <v>2.2872062999999998</v>
      </c>
      <c r="AA11" s="15">
        <v>0.88155233531824095</v>
      </c>
      <c r="AB11" s="16">
        <v>8.4945828652607303E-2</v>
      </c>
      <c r="AC11" s="14">
        <v>2.3690500307692299</v>
      </c>
      <c r="AD11" s="15">
        <v>0.84686114202699703</v>
      </c>
      <c r="AE11" s="16">
        <v>7.1873916638444904E-2</v>
      </c>
      <c r="AF11" s="14">
        <v>2.4749654470588198</v>
      </c>
      <c r="AG11" s="15">
        <v>0.80825130196116801</v>
      </c>
      <c r="AH11" s="16">
        <v>6.0914877153168699E-2</v>
      </c>
      <c r="AI11" s="14">
        <v>2.4948099097560998</v>
      </c>
      <c r="AJ11" s="15">
        <v>0.80168569527628497</v>
      </c>
      <c r="AK11" s="16">
        <v>5.9326605463557697E-2</v>
      </c>
      <c r="AL11" s="15">
        <v>2.4999565815751899</v>
      </c>
      <c r="AM11" s="15">
        <v>0.80001404879734095</v>
      </c>
      <c r="AN11" s="16">
        <v>5.8933101657317299E-2</v>
      </c>
      <c r="AO11" s="15">
        <v>2.4999995735605798</v>
      </c>
      <c r="AP11" s="15">
        <v>0.80000013797765701</v>
      </c>
      <c r="AQ11" s="15">
        <v>5.8929845122644202E-2</v>
      </c>
      <c r="AR11" s="14">
        <v>2.4999999957432801</v>
      </c>
      <c r="AS11" s="15">
        <v>0.80000000137729499</v>
      </c>
      <c r="AT11" s="16">
        <v>5.8929813145854E-2</v>
      </c>
      <c r="AU11" s="15">
        <v>2.4999999999574398</v>
      </c>
      <c r="AV11" s="15">
        <v>0.80000000001377103</v>
      </c>
      <c r="AW11" s="15">
        <v>5.8929812826666803E-2</v>
      </c>
      <c r="AX11" s="14">
        <v>2.5</v>
      </c>
      <c r="AY11" s="15">
        <v>0.8</v>
      </c>
      <c r="AZ11" s="16">
        <v>5.8929812823442999E-2</v>
      </c>
    </row>
    <row r="12" spans="1:52" hidden="1" x14ac:dyDescent="0.25">
      <c r="A12" s="1">
        <v>0.48</v>
      </c>
      <c r="B12" s="14">
        <v>2.0742712000000001</v>
      </c>
      <c r="C12" s="15">
        <v>0.99999990000000005</v>
      </c>
      <c r="D12" s="16">
        <v>0.29823650943304503</v>
      </c>
      <c r="E12" s="15">
        <v>2.0742712000425798</v>
      </c>
      <c r="F12" s="15">
        <v>0.99999989997094596</v>
      </c>
      <c r="G12" s="15">
        <v>0.29823645445130398</v>
      </c>
      <c r="H12" s="14">
        <v>2.0742712042581402</v>
      </c>
      <c r="I12" s="15">
        <v>0.99999989709420301</v>
      </c>
      <c r="J12" s="16">
        <v>0.29823104967064901</v>
      </c>
      <c r="K12" s="15">
        <v>2.0742716265811101</v>
      </c>
      <c r="L12" s="15">
        <v>0.99999960889671102</v>
      </c>
      <c r="M12" s="15">
        <v>0.29786676433571002</v>
      </c>
      <c r="N12" s="14">
        <v>2.0743146328504398</v>
      </c>
      <c r="O12" s="15">
        <v>0.99997026233604203</v>
      </c>
      <c r="P12" s="16">
        <v>0.29216654715117002</v>
      </c>
      <c r="Q12" s="14">
        <v>2.0817075109170302</v>
      </c>
      <c r="R12" s="15">
        <v>0.99496508791992999</v>
      </c>
      <c r="S12" s="16">
        <v>0.23681617796514801</v>
      </c>
      <c r="T12" s="14">
        <v>2.0993140705882398</v>
      </c>
      <c r="U12" s="15">
        <v>0.98335357596789497</v>
      </c>
      <c r="V12" s="16">
        <v>0.182677672645505</v>
      </c>
      <c r="W12" s="14">
        <v>2.2052646769230702</v>
      </c>
      <c r="X12" s="15">
        <v>0.92153583835310204</v>
      </c>
      <c r="Y12" s="16">
        <v>0.106472665742234</v>
      </c>
      <c r="Z12" s="14">
        <v>2.2871356</v>
      </c>
      <c r="AA12" s="15">
        <v>0.88154575076425201</v>
      </c>
      <c r="AB12" s="16">
        <v>8.4917631452071998E-2</v>
      </c>
      <c r="AC12" s="14">
        <v>2.3690065230769202</v>
      </c>
      <c r="AD12" s="15">
        <v>0.846856250420152</v>
      </c>
      <c r="AE12" s="16">
        <v>7.1857195455021797E-2</v>
      </c>
      <c r="AF12" s="14">
        <v>2.47495712941177</v>
      </c>
      <c r="AG12" s="15">
        <v>0.808250223519142</v>
      </c>
      <c r="AH12" s="16">
        <v>6.0911814989808202E-2</v>
      </c>
      <c r="AI12" s="14">
        <v>2.4948081853658599</v>
      </c>
      <c r="AJ12" s="15">
        <v>0.80168546741367097</v>
      </c>
      <c r="AK12" s="16">
        <v>5.9325975353222697E-2</v>
      </c>
      <c r="AL12" s="15">
        <v>2.4999565671495598</v>
      </c>
      <c r="AM12" s="15">
        <v>0.80001404688230005</v>
      </c>
      <c r="AN12" s="16">
        <v>5.8933096396105902E-2</v>
      </c>
      <c r="AO12" s="15">
        <v>2.49999957341889</v>
      </c>
      <c r="AP12" s="15">
        <v>0.80000013795884695</v>
      </c>
      <c r="AQ12" s="15">
        <v>5.8929845070971397E-2</v>
      </c>
      <c r="AR12" s="14">
        <v>2.4999999957418599</v>
      </c>
      <c r="AS12" s="15">
        <v>0.80000000137710703</v>
      </c>
      <c r="AT12" s="16">
        <v>5.89298131453381E-2</v>
      </c>
      <c r="AU12" s="15">
        <v>2.4999999999574198</v>
      </c>
      <c r="AV12" s="15">
        <v>0.80000000001377003</v>
      </c>
      <c r="AW12" s="15">
        <v>5.8929812826661598E-2</v>
      </c>
      <c r="AX12" s="14">
        <v>2.5</v>
      </c>
      <c r="AY12" s="15">
        <v>0.8</v>
      </c>
      <c r="AZ12" s="16">
        <v>5.8929812823442999E-2</v>
      </c>
    </row>
    <row r="13" spans="1:52" hidden="1" x14ac:dyDescent="0.25">
      <c r="A13" s="1">
        <v>0.49</v>
      </c>
      <c r="B13" s="14">
        <v>2.0792742</v>
      </c>
      <c r="C13" s="15">
        <v>1</v>
      </c>
      <c r="D13" s="16">
        <v>0.298798288251167</v>
      </c>
      <c r="E13" s="15">
        <v>2.0792742000420699</v>
      </c>
      <c r="F13" s="15">
        <v>0.99999999997108802</v>
      </c>
      <c r="G13" s="15">
        <v>0.29879184220372101</v>
      </c>
      <c r="H13" s="14">
        <v>2.0792742042081001</v>
      </c>
      <c r="I13" s="15">
        <v>0.99999999710816601</v>
      </c>
      <c r="J13" s="16">
        <v>0.29873382916949598</v>
      </c>
      <c r="K13" s="15">
        <v>2.0792746215680902</v>
      </c>
      <c r="L13" s="15">
        <v>0.99999971029574197</v>
      </c>
      <c r="M13" s="15">
        <v>0.298153903489429</v>
      </c>
      <c r="N13" s="14">
        <v>2.0793171224444</v>
      </c>
      <c r="O13" s="15">
        <v>0.99997050475272997</v>
      </c>
      <c r="P13" s="16">
        <v>0.292375484804347</v>
      </c>
      <c r="Q13" s="14">
        <v>2.0866231222707401</v>
      </c>
      <c r="R13" s="15">
        <v>0.99498877872160796</v>
      </c>
      <c r="S13" s="16">
        <v>0.237123840749629</v>
      </c>
      <c r="T13" s="14">
        <v>2.1040227764705901</v>
      </c>
      <c r="U13" s="15">
        <v>0.98342704767335198</v>
      </c>
      <c r="V13" s="16">
        <v>0.18303809289068401</v>
      </c>
      <c r="W13" s="14">
        <v>2.2087282923076899</v>
      </c>
      <c r="X13" s="15">
        <v>0.92176550935007895</v>
      </c>
      <c r="Y13" s="16">
        <v>0.10674607346212001</v>
      </c>
      <c r="Z13" s="14">
        <v>2.2896371000000002</v>
      </c>
      <c r="AA13" s="15">
        <v>0.88177859319556495</v>
      </c>
      <c r="AB13" s="16">
        <v>8.5102527563009497E-2</v>
      </c>
      <c r="AC13" s="14">
        <v>2.3705459076922999</v>
      </c>
      <c r="AD13" s="15">
        <v>0.84702936075831103</v>
      </c>
      <c r="AE13" s="16">
        <v>7.1963364631865298E-2</v>
      </c>
      <c r="AF13" s="14">
        <v>2.4752514235294099</v>
      </c>
      <c r="AG13" s="15">
        <v>0.80828842230592202</v>
      </c>
      <c r="AH13" s="16">
        <v>6.0930455582063697E-2</v>
      </c>
      <c r="AI13" s="14">
        <v>2.49486919756098</v>
      </c>
      <c r="AJ13" s="15">
        <v>0.80169353959998202</v>
      </c>
      <c r="AK13" s="16">
        <v>5.9329781594195302E-2</v>
      </c>
      <c r="AL13" s="15">
        <v>2.4999570775555999</v>
      </c>
      <c r="AM13" s="15">
        <v>0.80001411472652095</v>
      </c>
      <c r="AN13" s="16">
        <v>5.8933128113785503E-2</v>
      </c>
      <c r="AO13" s="15">
        <v>2.4999995784319098</v>
      </c>
      <c r="AP13" s="15">
        <v>0.80000013862521402</v>
      </c>
      <c r="AQ13" s="15">
        <v>5.8929845382480403E-2</v>
      </c>
      <c r="AR13" s="14">
        <v>2.4999999957918999</v>
      </c>
      <c r="AS13" s="15">
        <v>0.80000000138375904</v>
      </c>
      <c r="AT13" s="16">
        <v>5.8929813148447703E-2</v>
      </c>
      <c r="AU13" s="15">
        <v>2.4999999999579199</v>
      </c>
      <c r="AV13" s="15">
        <v>0.80000000001383598</v>
      </c>
      <c r="AW13" s="15">
        <v>5.8929812826692698E-2</v>
      </c>
      <c r="AX13" s="14">
        <v>2.5</v>
      </c>
      <c r="AY13" s="15">
        <v>0.8</v>
      </c>
      <c r="AZ13" s="16">
        <v>5.8929812823442999E-2</v>
      </c>
    </row>
    <row r="14" spans="1:52" hidden="1" x14ac:dyDescent="0.25">
      <c r="A14" s="1">
        <v>0.5</v>
      </c>
      <c r="B14" s="14">
        <v>2.0788422</v>
      </c>
      <c r="C14" s="15">
        <v>0.99999990000000005</v>
      </c>
      <c r="D14" s="16">
        <v>0.29843900946798302</v>
      </c>
      <c r="E14" s="15">
        <v>2.0788422000421098</v>
      </c>
      <c r="F14" s="15">
        <v>0.99999989997107497</v>
      </c>
      <c r="G14" s="15">
        <v>0.29843895473158899</v>
      </c>
      <c r="H14" s="14">
        <v>2.0788422042124202</v>
      </c>
      <c r="I14" s="15">
        <v>0.99999989710696502</v>
      </c>
      <c r="J14" s="16">
        <v>0.29843357351147398</v>
      </c>
      <c r="K14" s="15">
        <v>2.0788426220009599</v>
      </c>
      <c r="L14" s="15">
        <v>0.99999961017547001</v>
      </c>
      <c r="M14" s="15">
        <v>0.29807048692951899</v>
      </c>
      <c r="N14" s="14">
        <v>2.0788851665170398</v>
      </c>
      <c r="O14" s="15">
        <v>0.99997039250932396</v>
      </c>
      <c r="P14" s="16">
        <v>0.29238296017576898</v>
      </c>
      <c r="Q14" s="14">
        <v>2.08619866812227</v>
      </c>
      <c r="R14" s="15">
        <v>0.994986650480295</v>
      </c>
      <c r="S14" s="16">
        <v>0.23713140493839199</v>
      </c>
      <c r="T14" s="14">
        <v>2.1036161882352902</v>
      </c>
      <c r="U14" s="15">
        <v>0.98342063831180004</v>
      </c>
      <c r="V14" s="16">
        <v>0.183039587640694</v>
      </c>
      <c r="W14" s="14">
        <v>2.2084292153846201</v>
      </c>
      <c r="X14" s="15">
        <v>0.92174565330492597</v>
      </c>
      <c r="Y14" s="16">
        <v>0.106745396161419</v>
      </c>
      <c r="Z14" s="14">
        <v>2.2894211000000002</v>
      </c>
      <c r="AA14" s="15">
        <v>0.88175846432967697</v>
      </c>
      <c r="AB14" s="16">
        <v>8.5102590688099597E-2</v>
      </c>
      <c r="AC14" s="14">
        <v>2.3704129846153799</v>
      </c>
      <c r="AD14" s="15">
        <v>0.84701439051199501</v>
      </c>
      <c r="AE14" s="16">
        <v>7.1963778107152904E-2</v>
      </c>
      <c r="AF14" s="14">
        <v>2.4752260117647098</v>
      </c>
      <c r="AG14" s="15">
        <v>0.80828511709472595</v>
      </c>
      <c r="AH14" s="16">
        <v>6.0930618113397998E-2</v>
      </c>
      <c r="AI14" s="14">
        <v>2.4948639292683001</v>
      </c>
      <c r="AJ14" s="15">
        <v>0.801692841066592</v>
      </c>
      <c r="AK14" s="16">
        <v>5.9329818235260401E-2</v>
      </c>
      <c r="AL14" s="15">
        <v>2.4999570334829602</v>
      </c>
      <c r="AM14" s="15">
        <v>0.80001410885540303</v>
      </c>
      <c r="AN14" s="16">
        <v>5.8933128426576498E-2</v>
      </c>
      <c r="AO14" s="15">
        <v>2.4999995779990498</v>
      </c>
      <c r="AP14" s="15">
        <v>0.80000013856754804</v>
      </c>
      <c r="AQ14" s="15">
        <v>5.8929845385553001E-2</v>
      </c>
      <c r="AR14" s="14">
        <v>2.4999999957875798</v>
      </c>
      <c r="AS14" s="15">
        <v>0.80000000138318295</v>
      </c>
      <c r="AT14" s="16">
        <v>5.8929813148478297E-2</v>
      </c>
      <c r="AU14" s="15">
        <v>2.4999999999578799</v>
      </c>
      <c r="AV14" s="15">
        <v>0.80000000001382998</v>
      </c>
      <c r="AW14" s="15">
        <v>5.8929812826692997E-2</v>
      </c>
      <c r="AX14" s="14">
        <v>2.5</v>
      </c>
      <c r="AY14" s="15">
        <v>0.8</v>
      </c>
      <c r="AZ14" s="16">
        <v>5.8929812823442999E-2</v>
      </c>
    </row>
    <row r="15" spans="1:52" hidden="1" x14ac:dyDescent="0.25">
      <c r="A15" s="1">
        <v>0.51</v>
      </c>
      <c r="B15" s="14">
        <v>2.0755110000000001</v>
      </c>
      <c r="C15" s="15">
        <v>0.99999979999999999</v>
      </c>
      <c r="D15" s="16">
        <v>0.298061084786925</v>
      </c>
      <c r="E15" s="15">
        <v>2.0755110000424501</v>
      </c>
      <c r="F15" s="15">
        <v>0.99999979997098098</v>
      </c>
      <c r="G15" s="15">
        <v>0.298061045981734</v>
      </c>
      <c r="H15" s="14">
        <v>2.0755110042457399</v>
      </c>
      <c r="I15" s="15">
        <v>0.99999979709767395</v>
      </c>
      <c r="J15" s="16">
        <v>0.29805721748040598</v>
      </c>
      <c r="K15" s="15">
        <v>2.07551142533883</v>
      </c>
      <c r="L15" s="15">
        <v>0.99999950924453296</v>
      </c>
      <c r="M15" s="15">
        <v>0.29775826756917501</v>
      </c>
      <c r="N15" s="14">
        <v>2.0755543063660502</v>
      </c>
      <c r="O15" s="15">
        <v>0.99997019774296003</v>
      </c>
      <c r="P15" s="16">
        <v>0.29214094780828098</v>
      </c>
      <c r="Q15" s="14">
        <v>2.08292565502183</v>
      </c>
      <c r="R15" s="15">
        <v>0.99497085249429995</v>
      </c>
      <c r="S15" s="16">
        <v>0.23682844833620301</v>
      </c>
      <c r="T15" s="14">
        <v>2.1004809411764702</v>
      </c>
      <c r="U15" s="15">
        <v>0.98337171265805001</v>
      </c>
      <c r="V15" s="16">
        <v>0.182707251072868</v>
      </c>
      <c r="W15" s="14">
        <v>2.2061229999999998</v>
      </c>
      <c r="X15" s="15">
        <v>0.921592751432734</v>
      </c>
      <c r="Y15" s="16">
        <v>0.10649871939646099</v>
      </c>
      <c r="Z15" s="14">
        <v>2.2877554999999998</v>
      </c>
      <c r="AA15" s="15">
        <v>0.88160343390794305</v>
      </c>
      <c r="AB15" s="16">
        <v>8.4934308162815095E-2</v>
      </c>
      <c r="AC15" s="14">
        <v>2.3693879999999998</v>
      </c>
      <c r="AD15" s="15">
        <v>0.84689911745566104</v>
      </c>
      <c r="AE15" s="16">
        <v>7.1866084054439297E-2</v>
      </c>
      <c r="AF15" s="14">
        <v>2.4750300588235299</v>
      </c>
      <c r="AG15" s="15">
        <v>0.80825967729577097</v>
      </c>
      <c r="AH15" s="16">
        <v>6.0913211795612897E-2</v>
      </c>
      <c r="AI15" s="14">
        <v>2.4948233048780502</v>
      </c>
      <c r="AJ15" s="15">
        <v>0.80168746498819099</v>
      </c>
      <c r="AK15" s="16">
        <v>5.9326254285827502E-2</v>
      </c>
      <c r="AL15" s="15">
        <v>2.4999566936339499</v>
      </c>
      <c r="AM15" s="15">
        <v>0.80001406367085703</v>
      </c>
      <c r="AN15" s="16">
        <v>5.8933098706908001E-2</v>
      </c>
      <c r="AO15" s="15">
        <v>2.4999995746611798</v>
      </c>
      <c r="AP15" s="15">
        <v>0.80000013812374504</v>
      </c>
      <c r="AQ15" s="15">
        <v>5.89298450936655E-2</v>
      </c>
      <c r="AR15" s="14">
        <v>2.4999999957542598</v>
      </c>
      <c r="AS15" s="15">
        <v>0.80000000137875305</v>
      </c>
      <c r="AT15" s="16">
        <v>5.89298131455646E-2</v>
      </c>
      <c r="AU15" s="15">
        <v>2.49999999995755</v>
      </c>
      <c r="AV15" s="15">
        <v>0.80000000001378602</v>
      </c>
      <c r="AW15" s="15">
        <v>5.8929812826663798E-2</v>
      </c>
      <c r="AX15" s="14">
        <v>2.5</v>
      </c>
      <c r="AY15" s="15">
        <v>0.8</v>
      </c>
      <c r="AZ15" s="16">
        <v>5.8929812823442999E-2</v>
      </c>
    </row>
    <row r="16" spans="1:52" hidden="1" x14ac:dyDescent="0.25">
      <c r="A16" s="1">
        <v>0.52</v>
      </c>
      <c r="B16" s="14">
        <v>2.0781101999999998</v>
      </c>
      <c r="C16" s="15">
        <v>0.99999979999999999</v>
      </c>
      <c r="D16" s="16">
        <v>0.29805914722798699</v>
      </c>
      <c r="E16" s="15">
        <v>2.07811020004219</v>
      </c>
      <c r="F16" s="15">
        <v>0.99999979997105404</v>
      </c>
      <c r="G16" s="15">
        <v>0.298059108518552</v>
      </c>
      <c r="H16" s="14">
        <v>2.0781102042197399</v>
      </c>
      <c r="I16" s="15">
        <v>0.99999979710492903</v>
      </c>
      <c r="J16" s="16">
        <v>0.29805528955291</v>
      </c>
      <c r="K16" s="15">
        <v>2.0781106227344299</v>
      </c>
      <c r="L16" s="15">
        <v>0.99999950997140097</v>
      </c>
      <c r="M16" s="15">
        <v>0.29775694999344898</v>
      </c>
      <c r="N16" s="14">
        <v>2.0781532411956798</v>
      </c>
      <c r="O16" s="15">
        <v>0.99997027173587405</v>
      </c>
      <c r="P16" s="16">
        <v>0.29214692058941599</v>
      </c>
      <c r="Q16" s="14">
        <v>2.0854794541484698</v>
      </c>
      <c r="R16" s="15">
        <v>0.99498310920597899</v>
      </c>
      <c r="S16" s="16">
        <v>0.23689233858228601</v>
      </c>
      <c r="T16" s="14">
        <v>2.1029272470588198</v>
      </c>
      <c r="U16" s="15">
        <v>0.98340983370245105</v>
      </c>
      <c r="V16" s="16">
        <v>0.18280424873884499</v>
      </c>
      <c r="W16" s="14">
        <v>2.2079224461538498</v>
      </c>
      <c r="X16" s="15">
        <v>0.92171203716863404</v>
      </c>
      <c r="Y16" s="16">
        <v>0.10657761225655001</v>
      </c>
      <c r="Z16" s="14">
        <v>2.2890551000000001</v>
      </c>
      <c r="AA16" s="15">
        <v>0.88172437945433901</v>
      </c>
      <c r="AB16" s="16">
        <v>8.4986222657954705E-2</v>
      </c>
      <c r="AC16" s="14">
        <v>2.37018775384615</v>
      </c>
      <c r="AD16" s="15">
        <v>0.84698904103495798</v>
      </c>
      <c r="AE16" s="16">
        <v>7.1894847178785207E-2</v>
      </c>
      <c r="AF16" s="14">
        <v>2.47518295294118</v>
      </c>
      <c r="AG16" s="15">
        <v>0.80827952078675303</v>
      </c>
      <c r="AH16" s="16">
        <v>6.0918012089844001E-2</v>
      </c>
      <c r="AI16" s="14">
        <v>2.4948550024390301</v>
      </c>
      <c r="AJ16" s="15">
        <v>0.80169165834928002</v>
      </c>
      <c r="AK16" s="16">
        <v>5.9327224870921701E-2</v>
      </c>
      <c r="AL16" s="15">
        <v>2.49995695880432</v>
      </c>
      <c r="AM16" s="15">
        <v>0.80001409891480801</v>
      </c>
      <c r="AN16" s="16">
        <v>5.8933106774150597E-2</v>
      </c>
      <c r="AO16" s="15">
        <v>2.4999995772655801</v>
      </c>
      <c r="AP16" s="15">
        <v>0.80000013846991103</v>
      </c>
      <c r="AQ16" s="15">
        <v>5.8929845172894499E-2</v>
      </c>
      <c r="AR16" s="14">
        <v>2.4999999957802599</v>
      </c>
      <c r="AS16" s="15">
        <v>0.80000000138220895</v>
      </c>
      <c r="AT16" s="16">
        <v>5.8929813146355599E-2</v>
      </c>
      <c r="AU16" s="15">
        <v>2.4999999999578102</v>
      </c>
      <c r="AV16" s="15">
        <v>0.80000000001381999</v>
      </c>
      <c r="AW16" s="15">
        <v>5.8929812826671799E-2</v>
      </c>
      <c r="AX16" s="14">
        <v>2.5</v>
      </c>
      <c r="AY16" s="15">
        <v>0.8</v>
      </c>
      <c r="AZ16" s="16">
        <v>5.8929812823442999E-2</v>
      </c>
    </row>
    <row r="17" spans="1:52" hidden="1" x14ac:dyDescent="0.25">
      <c r="A17" s="1">
        <v>0.53</v>
      </c>
      <c r="B17" s="14">
        <v>2.0835105999999999</v>
      </c>
      <c r="C17" s="15">
        <v>0.99999959999999999</v>
      </c>
      <c r="D17" s="16">
        <v>0.29828868416431398</v>
      </c>
      <c r="E17" s="15">
        <v>2.0835106000416501</v>
      </c>
      <c r="F17" s="15">
        <v>0.99999959997120402</v>
      </c>
      <c r="G17" s="15">
        <v>0.298288656960423</v>
      </c>
      <c r="H17" s="14">
        <v>2.0835106041657299</v>
      </c>
      <c r="I17" s="15">
        <v>0.99999959711992004</v>
      </c>
      <c r="J17" s="16">
        <v>0.298285968123852</v>
      </c>
      <c r="K17" s="15">
        <v>2.0835110173232101</v>
      </c>
      <c r="L17" s="15">
        <v>0.99999931147323096</v>
      </c>
      <c r="M17" s="15">
        <v>0.29805300095140802</v>
      </c>
      <c r="N17" s="14">
        <v>2.0835530902468902</v>
      </c>
      <c r="O17" s="15">
        <v>0.99997022461725305</v>
      </c>
      <c r="P17" s="16">
        <v>0.29259283305818501</v>
      </c>
      <c r="Q17" s="14">
        <v>2.0907855240174702</v>
      </c>
      <c r="R17" s="15">
        <v>0.99500823853945597</v>
      </c>
      <c r="S17" s="16">
        <v>0.23747142677601099</v>
      </c>
      <c r="T17" s="14">
        <v>2.1080099764705902</v>
      </c>
      <c r="U17" s="15">
        <v>0.98348844946889302</v>
      </c>
      <c r="V17" s="16">
        <v>0.18342768982850399</v>
      </c>
      <c r="W17" s="14">
        <v>2.2116611846153802</v>
      </c>
      <c r="X17" s="15">
        <v>0.921959073896087</v>
      </c>
      <c r="Y17" s="16">
        <v>0.10703788904495699</v>
      </c>
      <c r="Z17" s="14">
        <v>2.2917553000000002</v>
      </c>
      <c r="AA17" s="15">
        <v>0.881975281049587</v>
      </c>
      <c r="AB17" s="16">
        <v>8.5301564143729802E-2</v>
      </c>
      <c r="AC17" s="14">
        <v>2.3718494153846099</v>
      </c>
      <c r="AD17" s="15">
        <v>0.84717585095300996</v>
      </c>
      <c r="AE17" s="16">
        <v>7.2078811849535795E-2</v>
      </c>
      <c r="AF17" s="14">
        <v>2.4755006235294101</v>
      </c>
      <c r="AG17" s="15">
        <v>0.80832080784184301</v>
      </c>
      <c r="AH17" s="16">
        <v>6.09509983531141E-2</v>
      </c>
      <c r="AI17" s="14">
        <v>2.4949208609756099</v>
      </c>
      <c r="AJ17" s="15">
        <v>0.80170038547435196</v>
      </c>
      <c r="AK17" s="16">
        <v>5.9333986737204102E-2</v>
      </c>
      <c r="AL17" s="15">
        <v>2.4999575097531102</v>
      </c>
      <c r="AM17" s="15">
        <v>0.80001417226855398</v>
      </c>
      <c r="AN17" s="16">
        <v>5.8933163178220699E-2</v>
      </c>
      <c r="AO17" s="15">
        <v>2.4999995826767898</v>
      </c>
      <c r="AP17" s="15">
        <v>0.80000013919039203</v>
      </c>
      <c r="AQ17" s="15">
        <v>5.8929845726860802E-2</v>
      </c>
      <c r="AR17" s="14">
        <v>2.49999999583427</v>
      </c>
      <c r="AS17" s="15">
        <v>0.80000000138939997</v>
      </c>
      <c r="AT17" s="16">
        <v>5.8929813151885203E-2</v>
      </c>
      <c r="AU17" s="15">
        <v>2.4999999999583502</v>
      </c>
      <c r="AV17" s="15">
        <v>0.80000000001389204</v>
      </c>
      <c r="AW17" s="15">
        <v>5.8929812826727102E-2</v>
      </c>
      <c r="AX17" s="14">
        <v>2.5</v>
      </c>
      <c r="AY17" s="15">
        <v>0.8</v>
      </c>
      <c r="AZ17" s="16">
        <v>5.8929812823442999E-2</v>
      </c>
    </row>
    <row r="18" spans="1:52" hidden="1" x14ac:dyDescent="0.25">
      <c r="A18" s="1">
        <v>0.54</v>
      </c>
      <c r="B18" s="14">
        <v>2.0800046999999999</v>
      </c>
      <c r="C18" s="15">
        <v>0.99999950000000004</v>
      </c>
      <c r="D18" s="16">
        <v>0.297968651915619</v>
      </c>
      <c r="E18" s="15">
        <v>2.0800047000420001</v>
      </c>
      <c r="F18" s="15">
        <v>0.99999949997110704</v>
      </c>
      <c r="G18" s="15">
        <v>0.29796862751027098</v>
      </c>
      <c r="H18" s="14">
        <v>2.0800047042007899</v>
      </c>
      <c r="I18" s="15">
        <v>0.99999949711020397</v>
      </c>
      <c r="J18" s="16">
        <v>0.29796621447365801</v>
      </c>
      <c r="K18" s="15">
        <v>2.0800051208361299</v>
      </c>
      <c r="L18" s="15">
        <v>0.99999921049991902</v>
      </c>
      <c r="M18" s="15">
        <v>0.29775201892159397</v>
      </c>
      <c r="N18" s="14">
        <v>2.0800475479187899</v>
      </c>
      <c r="O18" s="15">
        <v>0.999970025537255</v>
      </c>
      <c r="P18" s="16">
        <v>0.29234077977037298</v>
      </c>
      <c r="Q18" s="14">
        <v>2.08734086244541</v>
      </c>
      <c r="R18" s="15">
        <v>0.99499172239718103</v>
      </c>
      <c r="S18" s="16">
        <v>0.237154855133275</v>
      </c>
      <c r="T18" s="14">
        <v>2.10471030588235</v>
      </c>
      <c r="U18" s="15">
        <v>0.98343726408598597</v>
      </c>
      <c r="V18" s="16">
        <v>0.18308001146457301</v>
      </c>
      <c r="W18" s="14">
        <v>2.2092340230769199</v>
      </c>
      <c r="X18" s="15">
        <v>0.92179866451133796</v>
      </c>
      <c r="Y18" s="16">
        <v>0.106779195377595</v>
      </c>
      <c r="Z18" s="14">
        <v>2.29000235</v>
      </c>
      <c r="AA18" s="15">
        <v>0.88181235085641096</v>
      </c>
      <c r="AB18" s="16">
        <v>8.5124850099414007E-2</v>
      </c>
      <c r="AC18" s="14">
        <v>2.3707706769230699</v>
      </c>
      <c r="AD18" s="15">
        <v>0.84705451806163901</v>
      </c>
      <c r="AE18" s="16">
        <v>7.1976098395610602E-2</v>
      </c>
      <c r="AF18" s="14">
        <v>2.47529439411765</v>
      </c>
      <c r="AG18" s="15">
        <v>0.808293984888106</v>
      </c>
      <c r="AH18" s="16">
        <v>6.09326694172228E-2</v>
      </c>
      <c r="AI18" s="14">
        <v>2.49487810609756</v>
      </c>
      <c r="AJ18" s="15">
        <v>0.80169471545112303</v>
      </c>
      <c r="AK18" s="16">
        <v>5.93302327779964E-2</v>
      </c>
      <c r="AL18" s="15">
        <v>2.4999571520812101</v>
      </c>
      <c r="AM18" s="15">
        <v>0.80001412460995003</v>
      </c>
      <c r="AN18" s="16">
        <v>5.8933131871666898E-2</v>
      </c>
      <c r="AO18" s="15">
        <v>2.4999995791638701</v>
      </c>
      <c r="AP18" s="15">
        <v>0.80000013872228903</v>
      </c>
      <c r="AQ18" s="15">
        <v>5.8929845419387603E-2</v>
      </c>
      <c r="AR18" s="14">
        <v>2.4999999957992101</v>
      </c>
      <c r="AS18" s="15">
        <v>0.80000000138472804</v>
      </c>
      <c r="AT18" s="16">
        <v>5.8929813148815999E-2</v>
      </c>
      <c r="AU18" s="15">
        <v>2.4999999999579998</v>
      </c>
      <c r="AV18" s="15">
        <v>0.80000000001384497</v>
      </c>
      <c r="AW18" s="15">
        <v>5.89298128266963E-2</v>
      </c>
      <c r="AX18" s="14">
        <v>2.5</v>
      </c>
      <c r="AY18" s="15">
        <v>0.8</v>
      </c>
      <c r="AZ18" s="16">
        <v>5.8929812823442999E-2</v>
      </c>
    </row>
    <row r="19" spans="1:52" hidden="1" x14ac:dyDescent="0.25">
      <c r="A19" s="1">
        <v>0.55000000000000004</v>
      </c>
      <c r="B19" s="14">
        <v>2.0854764000000001</v>
      </c>
      <c r="C19" s="15">
        <v>0.99999939999999998</v>
      </c>
      <c r="D19" s="16">
        <v>0.29783664666989101</v>
      </c>
      <c r="E19" s="15">
        <v>2.0854764000414501</v>
      </c>
      <c r="F19" s="15">
        <v>0.99999939997125797</v>
      </c>
      <c r="G19" s="15">
        <v>0.29783662451537202</v>
      </c>
      <c r="H19" s="14">
        <v>2.0854764041460601</v>
      </c>
      <c r="I19" s="15">
        <v>0.99999939712535002</v>
      </c>
      <c r="J19" s="16">
        <v>0.29783443346881899</v>
      </c>
      <c r="K19" s="15">
        <v>2.0854768153534802</v>
      </c>
      <c r="L19" s="15">
        <v>0.99999911201720104</v>
      </c>
      <c r="M19" s="15">
        <v>0.29763643251260302</v>
      </c>
      <c r="N19" s="14">
        <v>2.0855186896959799</v>
      </c>
      <c r="O19" s="15">
        <v>0.99997007999167298</v>
      </c>
      <c r="P19" s="16">
        <v>0.29229519160437001</v>
      </c>
      <c r="Q19" s="14">
        <v>2.0927169868995601</v>
      </c>
      <c r="R19" s="15">
        <v>0.99501721464618198</v>
      </c>
      <c r="S19" s="16">
        <v>0.23724132890539501</v>
      </c>
      <c r="T19" s="14">
        <v>2.1098601411764699</v>
      </c>
      <c r="U19" s="15">
        <v>0.98351681448598705</v>
      </c>
      <c r="V19" s="16">
        <v>0.18323930641987801</v>
      </c>
      <c r="W19" s="14">
        <v>2.2130221230769198</v>
      </c>
      <c r="X19" s="15">
        <v>0.922048691406961</v>
      </c>
      <c r="Y19" s="16">
        <v>0.106914525650041</v>
      </c>
      <c r="Z19" s="14">
        <v>2.2927382000000001</v>
      </c>
      <c r="AA19" s="15">
        <v>0.88206645632242597</v>
      </c>
      <c r="AB19" s="16">
        <v>8.5212881223613701E-2</v>
      </c>
      <c r="AC19" s="14">
        <v>2.3724542769230701</v>
      </c>
      <c r="AD19" s="15">
        <v>0.84724382839610302</v>
      </c>
      <c r="AE19" s="16">
        <v>7.2024041666631705E-2</v>
      </c>
      <c r="AF19" s="14">
        <v>2.4756162588235302</v>
      </c>
      <c r="AG19" s="15">
        <v>0.80833585360478699</v>
      </c>
      <c r="AH19" s="16">
        <v>6.0940459224947799E-2</v>
      </c>
      <c r="AI19" s="14">
        <v>2.4949448341463398</v>
      </c>
      <c r="AJ19" s="15">
        <v>0.80170356658086495</v>
      </c>
      <c r="AK19" s="16">
        <v>5.9331799178741103E-2</v>
      </c>
      <c r="AL19" s="15">
        <v>2.4999577103040198</v>
      </c>
      <c r="AM19" s="15">
        <v>0.80001419900824799</v>
      </c>
      <c r="AN19" s="16">
        <v>5.8933144872286403E-2</v>
      </c>
      <c r="AO19" s="15">
        <v>2.4999995846465302</v>
      </c>
      <c r="AP19" s="15">
        <v>0.80000013945302895</v>
      </c>
      <c r="AQ19" s="15">
        <v>5.8929845547066199E-2</v>
      </c>
      <c r="AR19" s="14">
        <v>2.4999999958539401</v>
      </c>
      <c r="AS19" s="15">
        <v>0.80000000139202199</v>
      </c>
      <c r="AT19" s="16">
        <v>5.89298131500905E-2</v>
      </c>
      <c r="AU19" s="15">
        <v>2.4999999999585398</v>
      </c>
      <c r="AV19" s="15">
        <v>0.80000000001391902</v>
      </c>
      <c r="AW19" s="15">
        <v>5.8929812826709102E-2</v>
      </c>
      <c r="AX19" s="14">
        <v>2.5</v>
      </c>
      <c r="AY19" s="15">
        <v>0.8</v>
      </c>
      <c r="AZ19" s="16">
        <v>5.8929812823442999E-2</v>
      </c>
    </row>
    <row r="20" spans="1:52" hidden="1" x14ac:dyDescent="0.25">
      <c r="A20" s="1">
        <v>0.56000000000000005</v>
      </c>
      <c r="B20" s="14">
        <v>2.0944213999999999</v>
      </c>
      <c r="C20" s="15">
        <v>0.99999930000000004</v>
      </c>
      <c r="D20" s="16">
        <v>0.29772579658324</v>
      </c>
      <c r="E20" s="15">
        <v>2.0944214000405599</v>
      </c>
      <c r="F20" s="15">
        <v>0.99999929997150405</v>
      </c>
      <c r="G20" s="15">
        <v>0.297725776254188</v>
      </c>
      <c r="H20" s="14">
        <v>2.0944214040565998</v>
      </c>
      <c r="I20" s="15">
        <v>0.99999929714985303</v>
      </c>
      <c r="J20" s="16">
        <v>0.29772376529311301</v>
      </c>
      <c r="K20" s="15">
        <v>2.09442180639057</v>
      </c>
      <c r="L20" s="15">
        <v>0.99999901447196005</v>
      </c>
      <c r="M20" s="15">
        <v>0.29753954615838601</v>
      </c>
      <c r="N20" s="14">
        <v>2.09446277712712</v>
      </c>
      <c r="O20" s="15">
        <v>0.99997022987892104</v>
      </c>
      <c r="P20" s="16">
        <v>0.29227444965764199</v>
      </c>
      <c r="Q20" s="14">
        <v>2.1015057423580799</v>
      </c>
      <c r="R20" s="15">
        <v>0.99505853369668196</v>
      </c>
      <c r="S20" s="16">
        <v>0.23742842141340401</v>
      </c>
      <c r="T20" s="14">
        <v>2.1182789647058802</v>
      </c>
      <c r="U20" s="15">
        <v>0.98364572439989695</v>
      </c>
      <c r="V20" s="16">
        <v>0.183542278025846</v>
      </c>
      <c r="W20" s="14">
        <v>2.2192148153846101</v>
      </c>
      <c r="X20" s="15">
        <v>0.92245543635421201</v>
      </c>
      <c r="Y20" s="16">
        <v>0.107166227713493</v>
      </c>
      <c r="Z20" s="14">
        <v>2.2972106999999999</v>
      </c>
      <c r="AA20" s="15">
        <v>0.88248096637927098</v>
      </c>
      <c r="AB20" s="16">
        <v>8.5378355642638501E-2</v>
      </c>
      <c r="AC20" s="14">
        <v>2.37520658461538</v>
      </c>
      <c r="AD20" s="15">
        <v>0.84755338102913103</v>
      </c>
      <c r="AE20" s="16">
        <v>7.2115404255626306E-2</v>
      </c>
      <c r="AF20" s="14">
        <v>2.4761424352941201</v>
      </c>
      <c r="AG20" s="15">
        <v>0.80840449943885395</v>
      </c>
      <c r="AH20" s="16">
        <v>6.0955606998217698E-2</v>
      </c>
      <c r="AI20" s="14">
        <v>2.4950539195122001</v>
      </c>
      <c r="AJ20" s="15">
        <v>0.80171808508793696</v>
      </c>
      <c r="AK20" s="16">
        <v>5.9334857550453798E-2</v>
      </c>
      <c r="AL20" s="15">
        <v>2.4999586228728798</v>
      </c>
      <c r="AM20" s="15">
        <v>0.80001432105799497</v>
      </c>
      <c r="AN20" s="16">
        <v>5.8933170282921298E-2</v>
      </c>
      <c r="AO20" s="15">
        <v>2.4999995936094299</v>
      </c>
      <c r="AP20" s="15">
        <v>0.80000014065180403</v>
      </c>
      <c r="AQ20" s="15">
        <v>5.8929845796625697E-2</v>
      </c>
      <c r="AR20" s="14">
        <v>2.4999999959434001</v>
      </c>
      <c r="AS20" s="15">
        <v>0.80000000140398797</v>
      </c>
      <c r="AT20" s="16">
        <v>5.8929813152581598E-2</v>
      </c>
      <c r="AU20" s="15">
        <v>2.49999999995944</v>
      </c>
      <c r="AV20" s="15">
        <v>0.80000000001403804</v>
      </c>
      <c r="AW20" s="15">
        <v>5.8929812826733999E-2</v>
      </c>
      <c r="AX20" s="14">
        <v>2.5</v>
      </c>
      <c r="AY20" s="15">
        <v>0.8</v>
      </c>
      <c r="AZ20" s="16">
        <v>5.8929812823442999E-2</v>
      </c>
    </row>
    <row r="21" spans="1:52" hidden="1" x14ac:dyDescent="0.25">
      <c r="A21" s="1">
        <v>0.56999999999999995</v>
      </c>
      <c r="B21" s="14">
        <v>2.0766106</v>
      </c>
      <c r="C21" s="15">
        <v>0.99999919999999998</v>
      </c>
      <c r="D21" s="16">
        <v>0.297616972502871</v>
      </c>
      <c r="E21" s="15">
        <v>2.0766106000423399</v>
      </c>
      <c r="F21" s="15">
        <v>0.99999919997101305</v>
      </c>
      <c r="G21" s="15">
        <v>0.297616953164688</v>
      </c>
      <c r="H21" s="14">
        <v>2.0766106042347401</v>
      </c>
      <c r="I21" s="15">
        <v>0.99999919710075402</v>
      </c>
      <c r="J21" s="16">
        <v>0.297615040018326</v>
      </c>
      <c r="K21" s="15">
        <v>2.0766110242370299</v>
      </c>
      <c r="L21" s="15">
        <v>0.999998909553241</v>
      </c>
      <c r="M21" s="15">
        <v>0.29743824169427202</v>
      </c>
      <c r="N21" s="14">
        <v>2.07665379418486</v>
      </c>
      <c r="O21" s="15">
        <v>0.99996962916851795</v>
      </c>
      <c r="P21" s="16">
        <v>0.29217069875002299</v>
      </c>
      <c r="Q21" s="14">
        <v>2.0840060480349298</v>
      </c>
      <c r="R21" s="15">
        <v>0.99497545823601996</v>
      </c>
      <c r="S21" s="16">
        <v>0.236940680480102</v>
      </c>
      <c r="T21" s="14">
        <v>2.1015158588235301</v>
      </c>
      <c r="U21" s="15">
        <v>0.98338730526060403</v>
      </c>
      <c r="V21" s="16">
        <v>0.18283144016927899</v>
      </c>
      <c r="W21" s="14">
        <v>2.2068842615384598</v>
      </c>
      <c r="X21" s="15">
        <v>0.92164287683068302</v>
      </c>
      <c r="Y21" s="16">
        <v>0.106591034091995</v>
      </c>
      <c r="Z21" s="14">
        <v>2.2883053000000002</v>
      </c>
      <c r="AA21" s="15">
        <v>0.88165436704793199</v>
      </c>
      <c r="AB21" s="16">
        <v>8.4997511752577401E-2</v>
      </c>
      <c r="AC21" s="14">
        <v>2.3697263384615401</v>
      </c>
      <c r="AD21" s="15">
        <v>0.84693701826617296</v>
      </c>
      <c r="AE21" s="16">
        <v>7.1902914391222802E-2</v>
      </c>
      <c r="AF21" s="14">
        <v>2.4750947411764699</v>
      </c>
      <c r="AG21" s="15">
        <v>0.80826804481523196</v>
      </c>
      <c r="AH21" s="16">
        <v>6.09198047148512E-2</v>
      </c>
      <c r="AI21" s="14">
        <v>2.4948367146341499</v>
      </c>
      <c r="AJ21" s="15">
        <v>0.80168923331665598</v>
      </c>
      <c r="AK21" s="16">
        <v>5.9327605325581997E-2</v>
      </c>
      <c r="AL21" s="15">
        <v>2.49995680581514</v>
      </c>
      <c r="AM21" s="15">
        <v>0.80001407853330797</v>
      </c>
      <c r="AN21" s="16">
        <v>5.8933109975627902E-2</v>
      </c>
      <c r="AO21" s="15">
        <v>2.4999995757629798</v>
      </c>
      <c r="AP21" s="15">
        <v>0.80000013826972405</v>
      </c>
      <c r="AQ21" s="15">
        <v>5.8929845204339901E-2</v>
      </c>
      <c r="AR21" s="14">
        <v>2.4999999957652599</v>
      </c>
      <c r="AS21" s="15">
        <v>0.80000000138020999</v>
      </c>
      <c r="AT21" s="16">
        <v>5.8929813146669403E-2</v>
      </c>
      <c r="AU21" s="15">
        <v>2.4999999999576601</v>
      </c>
      <c r="AV21" s="15">
        <v>0.80000000001380001</v>
      </c>
      <c r="AW21" s="15">
        <v>5.89298128266749E-2</v>
      </c>
      <c r="AX21" s="14">
        <v>2.5</v>
      </c>
      <c r="AY21" s="15">
        <v>0.8</v>
      </c>
      <c r="AZ21" s="16">
        <v>5.8929812823442999E-2</v>
      </c>
    </row>
    <row r="22" spans="1:52" hidden="1" x14ac:dyDescent="0.25">
      <c r="A22" s="1">
        <v>0.57999999999999996</v>
      </c>
      <c r="B22" s="14">
        <v>2.0490065</v>
      </c>
      <c r="C22" s="15">
        <v>0.99999890000000002</v>
      </c>
      <c r="D22" s="16">
        <v>0.29792469519749998</v>
      </c>
      <c r="E22" s="15">
        <v>2.0490065000450999</v>
      </c>
      <c r="F22" s="15">
        <v>0.99999889997022695</v>
      </c>
      <c r="G22" s="15">
        <v>0.29792467827155</v>
      </c>
      <c r="H22" s="14">
        <v>2.0490065045108299</v>
      </c>
      <c r="I22" s="15">
        <v>0.99999889702211697</v>
      </c>
      <c r="J22" s="16">
        <v>0.29792300338841599</v>
      </c>
      <c r="K22" s="15">
        <v>2.04900695189639</v>
      </c>
      <c r="L22" s="15">
        <v>0.99999860167522103</v>
      </c>
      <c r="M22" s="15">
        <v>0.297765310204468</v>
      </c>
      <c r="N22" s="14">
        <v>2.0490525103550299</v>
      </c>
      <c r="O22" s="15">
        <v>0.99996852721583795</v>
      </c>
      <c r="P22" s="16">
        <v>0.29254700885527501</v>
      </c>
      <c r="Q22" s="14">
        <v>2.05688411572052</v>
      </c>
      <c r="R22" s="15">
        <v>0.99484240848231298</v>
      </c>
      <c r="S22" s="16">
        <v>0.23671606259097</v>
      </c>
      <c r="T22" s="14">
        <v>2.0755355294117601</v>
      </c>
      <c r="U22" s="15">
        <v>0.98297478271664496</v>
      </c>
      <c r="V22" s="16">
        <v>0.182228403226212</v>
      </c>
      <c r="W22" s="14">
        <v>2.18777373076923</v>
      </c>
      <c r="X22" s="15">
        <v>0.92036355858361996</v>
      </c>
      <c r="Y22" s="16">
        <v>0.10605474719756899</v>
      </c>
      <c r="Z22" s="14">
        <v>2.27450325</v>
      </c>
      <c r="AA22" s="15">
        <v>0.88036433215665599</v>
      </c>
      <c r="AB22" s="16">
        <v>8.46574617553989E-2</v>
      </c>
      <c r="AC22" s="14">
        <v>2.36123276923077</v>
      </c>
      <c r="AD22" s="15">
        <v>0.84598237974695101</v>
      </c>
      <c r="AE22" s="16">
        <v>7.1723693142092496E-2</v>
      </c>
      <c r="AF22" s="14">
        <v>2.4734709705882398</v>
      </c>
      <c r="AG22" s="15">
        <v>0.808058479654444</v>
      </c>
      <c r="AH22" s="16">
        <v>6.0892100982469499E-2</v>
      </c>
      <c r="AI22" s="14">
        <v>2.4945000792682999</v>
      </c>
      <c r="AJ22" s="15">
        <v>0.801644986767859</v>
      </c>
      <c r="AK22" s="16">
        <v>5.9322091639024001E-2</v>
      </c>
      <c r="AL22" s="15">
        <v>2.4999539896449701</v>
      </c>
      <c r="AM22" s="15">
        <v>0.80001370673788297</v>
      </c>
      <c r="AN22" s="16">
        <v>5.8933064338318297E-2</v>
      </c>
      <c r="AO22" s="15">
        <v>2.4999995481036099</v>
      </c>
      <c r="AP22" s="15">
        <v>0.80000013461795605</v>
      </c>
      <c r="AQ22" s="15">
        <v>5.8929844756147202E-2</v>
      </c>
      <c r="AR22" s="14">
        <v>2.4999999954891599</v>
      </c>
      <c r="AS22" s="15">
        <v>0.80000000134375804</v>
      </c>
      <c r="AT22" s="16">
        <v>5.89298131421956E-2</v>
      </c>
      <c r="AU22" s="15">
        <v>2.4999999999549001</v>
      </c>
      <c r="AV22" s="15">
        <v>0.80000000001343596</v>
      </c>
      <c r="AW22" s="15">
        <v>5.89298128266302E-2</v>
      </c>
      <c r="AX22" s="14">
        <v>2.5</v>
      </c>
      <c r="AY22" s="15">
        <v>0.8</v>
      </c>
      <c r="AZ22" s="16">
        <v>5.8929812823442999E-2</v>
      </c>
    </row>
    <row r="23" spans="1:52" hidden="1" x14ac:dyDescent="0.25">
      <c r="A23" s="1">
        <v>0.59</v>
      </c>
      <c r="B23" s="14">
        <v>2.0770197000000001</v>
      </c>
      <c r="C23" s="15">
        <v>0.99999899999999997</v>
      </c>
      <c r="D23" s="16">
        <v>0.29768389171948001</v>
      </c>
      <c r="E23" s="15">
        <v>2.0770197000423001</v>
      </c>
      <c r="F23" s="15">
        <v>0.99999899997102504</v>
      </c>
      <c r="G23" s="15">
        <v>0.29768387443843197</v>
      </c>
      <c r="H23" s="14">
        <v>2.0770197042306502</v>
      </c>
      <c r="I23" s="15">
        <v>0.99999899710189999</v>
      </c>
      <c r="J23" s="16">
        <v>0.297682164536618</v>
      </c>
      <c r="K23" s="15">
        <v>2.07702012382711</v>
      </c>
      <c r="L23" s="15">
        <v>0.99999870966793503</v>
      </c>
      <c r="M23" s="15">
        <v>0.29752181119579302</v>
      </c>
      <c r="N23" s="14">
        <v>2.07706285244848</v>
      </c>
      <c r="O23" s="15">
        <v>0.99996944084404205</v>
      </c>
      <c r="P23" s="16">
        <v>0.29234366148730401</v>
      </c>
      <c r="Q23" s="14">
        <v>2.0844080021834102</v>
      </c>
      <c r="R23" s="15">
        <v>0.99497719237846804</v>
      </c>
      <c r="S23" s="16">
        <v>0.23713954383703001</v>
      </c>
      <c r="T23" s="14">
        <v>2.1019008941176498</v>
      </c>
      <c r="U23" s="15">
        <v>0.98339312185587702</v>
      </c>
      <c r="V23" s="16">
        <v>0.183025691822752</v>
      </c>
      <c r="W23" s="14">
        <v>2.2071674846153799</v>
      </c>
      <c r="X23" s="15">
        <v>0.92166152998003903</v>
      </c>
      <c r="Y23" s="16">
        <v>0.10672899230935801</v>
      </c>
      <c r="Z23" s="14">
        <v>2.2885098500000001</v>
      </c>
      <c r="AA23" s="15">
        <v>0.88167332146560595</v>
      </c>
      <c r="AB23" s="16">
        <v>8.5093436644434403E-2</v>
      </c>
      <c r="AC23" s="14">
        <v>2.36985221538461</v>
      </c>
      <c r="AD23" s="15">
        <v>0.84695112475985501</v>
      </c>
      <c r="AE23" s="16">
        <v>7.1959901501516405E-2</v>
      </c>
      <c r="AF23" s="14">
        <v>2.4751188058823499</v>
      </c>
      <c r="AG23" s="15">
        <v>0.80827115979845099</v>
      </c>
      <c r="AH23" s="16">
        <v>6.0930264655544498E-2</v>
      </c>
      <c r="AI23" s="14">
        <v>2.49484170365854</v>
      </c>
      <c r="AJ23" s="15">
        <v>0.80168989163849702</v>
      </c>
      <c r="AK23" s="16">
        <v>5.9329758601735297E-2</v>
      </c>
      <c r="AL23" s="15">
        <v>2.4999568475515201</v>
      </c>
      <c r="AM23" s="15">
        <v>0.80001408406642704</v>
      </c>
      <c r="AN23" s="16">
        <v>5.8933127956717297E-2</v>
      </c>
      <c r="AO23" s="15">
        <v>2.4999995761728999</v>
      </c>
      <c r="AP23" s="15">
        <v>0.80000013832407002</v>
      </c>
      <c r="AQ23" s="15">
        <v>5.89298453809406E-2</v>
      </c>
      <c r="AR23" s="14">
        <v>2.4999999957693499</v>
      </c>
      <c r="AS23" s="15">
        <v>0.800000001380752</v>
      </c>
      <c r="AT23" s="16">
        <v>5.8929813148432202E-2</v>
      </c>
      <c r="AU23" s="15">
        <v>2.4999999999577001</v>
      </c>
      <c r="AV23" s="15">
        <v>0.800000000013806</v>
      </c>
      <c r="AW23" s="15">
        <v>5.8929812826692497E-2</v>
      </c>
      <c r="AX23" s="14">
        <v>2.5</v>
      </c>
      <c r="AY23" s="15">
        <v>0.8</v>
      </c>
      <c r="AZ23" s="16">
        <v>5.8929812823442999E-2</v>
      </c>
    </row>
    <row r="24" spans="1:52" hidden="1" x14ac:dyDescent="0.25">
      <c r="A24" s="1">
        <v>0.6</v>
      </c>
      <c r="B24" s="14">
        <v>2.1451096999999999</v>
      </c>
      <c r="C24" s="15">
        <v>0.99999859999999996</v>
      </c>
      <c r="D24" s="16">
        <v>0.29704642154876498</v>
      </c>
      <c r="E24" s="15">
        <v>2.1451097000354902</v>
      </c>
      <c r="F24" s="15">
        <v>0.99999859997283502</v>
      </c>
      <c r="G24" s="15">
        <v>0.297046407869067</v>
      </c>
      <c r="H24" s="14">
        <v>2.1451097035496098</v>
      </c>
      <c r="I24" s="15">
        <v>0.99999859728296703</v>
      </c>
      <c r="J24" s="16">
        <v>0.29704505395099701</v>
      </c>
      <c r="K24" s="15">
        <v>2.14511005560079</v>
      </c>
      <c r="L24" s="15">
        <v>0.99999832780734998</v>
      </c>
      <c r="M24" s="15">
        <v>0.29691546903950999</v>
      </c>
      <c r="N24" s="14">
        <v>2.14514590590696</v>
      </c>
      <c r="O24" s="15">
        <v>0.99997088739264395</v>
      </c>
      <c r="P24" s="16">
        <v>0.29207914778557598</v>
      </c>
      <c r="Q24" s="14">
        <v>2.1513086572052398</v>
      </c>
      <c r="R24" s="15">
        <v>0.99528314888963598</v>
      </c>
      <c r="S24" s="16">
        <v>0.23840041958633501</v>
      </c>
      <c r="T24" s="14">
        <v>2.1659856</v>
      </c>
      <c r="U24" s="15">
        <v>0.984349047636777</v>
      </c>
      <c r="V24" s="16">
        <v>0.18516995093161401</v>
      </c>
      <c r="W24" s="14">
        <v>2.2543067153846201</v>
      </c>
      <c r="X24" s="15">
        <v>0.92471318416827597</v>
      </c>
      <c r="Y24" s="16">
        <v>0.108546200046005</v>
      </c>
      <c r="Z24" s="14">
        <v>2.3225548499999999</v>
      </c>
      <c r="AA24" s="15">
        <v>0.88480791171217499</v>
      </c>
      <c r="AB24" s="16">
        <v>8.62895601847673E-2</v>
      </c>
      <c r="AC24" s="14">
        <v>2.3908029846153802</v>
      </c>
      <c r="AD24" s="15">
        <v>0.84930844934825001</v>
      </c>
      <c r="AE24" s="16">
        <v>7.2619290894069197E-2</v>
      </c>
      <c r="AF24" s="14">
        <v>2.4791240999999999</v>
      </c>
      <c r="AG24" s="15">
        <v>0.80879808340611103</v>
      </c>
      <c r="AH24" s="16">
        <v>6.1039077588762397E-2</v>
      </c>
      <c r="AI24" s="14">
        <v>2.4956720695121999</v>
      </c>
      <c r="AJ24" s="15">
        <v>0.80180148769416204</v>
      </c>
      <c r="AK24" s="16">
        <v>5.9351702265311501E-2</v>
      </c>
      <c r="AL24" s="15">
        <v>2.4999637940930399</v>
      </c>
      <c r="AM24" s="15">
        <v>0.80001502252515999</v>
      </c>
      <c r="AN24" s="16">
        <v>5.8933310218154698E-2</v>
      </c>
      <c r="AO24" s="15">
        <v>2.4999996443992099</v>
      </c>
      <c r="AP24" s="15">
        <v>0.80000014754165605</v>
      </c>
      <c r="AQ24" s="15">
        <v>5.8929847170936599E-2</v>
      </c>
      <c r="AR24" s="14">
        <v>2.4999999964503901</v>
      </c>
      <c r="AS24" s="15">
        <v>0.80000000147276296</v>
      </c>
      <c r="AT24" s="16">
        <v>5.8929813166299999E-2</v>
      </c>
      <c r="AU24" s="15">
        <v>2.4999999999645102</v>
      </c>
      <c r="AV24" s="15">
        <v>0.80000000001472604</v>
      </c>
      <c r="AW24" s="15">
        <v>5.8929812826871202E-2</v>
      </c>
      <c r="AX24" s="14">
        <v>2.5</v>
      </c>
      <c r="AY24" s="15">
        <v>0.8</v>
      </c>
      <c r="AZ24" s="16">
        <v>5.8929812823442999E-2</v>
      </c>
    </row>
    <row r="25" spans="1:52" hidden="1" x14ac:dyDescent="0.25">
      <c r="A25" s="1">
        <v>0.61</v>
      </c>
      <c r="B25" s="14">
        <v>2.1453316</v>
      </c>
      <c r="C25" s="15">
        <v>0.99999859999999996</v>
      </c>
      <c r="D25" s="16">
        <v>0.29692408927212</v>
      </c>
      <c r="E25" s="15">
        <v>2.1453316000354699</v>
      </c>
      <c r="F25" s="15">
        <v>0.99999859997284002</v>
      </c>
      <c r="G25" s="15">
        <v>0.29692407559383399</v>
      </c>
      <c r="H25" s="14">
        <v>2.1453316035473899</v>
      </c>
      <c r="I25" s="15">
        <v>0.99999859728353002</v>
      </c>
      <c r="J25" s="16">
        <v>0.29692272195804997</v>
      </c>
      <c r="K25" s="15">
        <v>2.1453319553784498</v>
      </c>
      <c r="L25" s="15">
        <v>0.99999832786365594</v>
      </c>
      <c r="M25" s="15">
        <v>0.29679316283372698</v>
      </c>
      <c r="N25" s="14">
        <v>2.1453677832687199</v>
      </c>
      <c r="O25" s="15">
        <v>0.99997089312440002</v>
      </c>
      <c r="P25" s="16">
        <v>0.29195744964898201</v>
      </c>
      <c r="Q25" s="14">
        <v>2.1515266812227098</v>
      </c>
      <c r="R25" s="15">
        <v>0.99528410132077305</v>
      </c>
      <c r="S25" s="16">
        <v>0.23828511577366199</v>
      </c>
      <c r="T25" s="14">
        <v>2.1661944470588201</v>
      </c>
      <c r="U25" s="15">
        <v>0.98435203159885198</v>
      </c>
      <c r="V25" s="16">
        <v>0.185063892943099</v>
      </c>
      <c r="W25" s="14">
        <v>2.25446033846154</v>
      </c>
      <c r="X25" s="15">
        <v>0.9247228959853</v>
      </c>
      <c r="Y25" s="16">
        <v>0.10847167558797401</v>
      </c>
      <c r="Z25" s="14">
        <v>2.3226657999999998</v>
      </c>
      <c r="AA25" s="15">
        <v>0.88481801700585605</v>
      </c>
      <c r="AB25" s="16">
        <v>8.6236574651704506E-2</v>
      </c>
      <c r="AC25" s="14">
        <v>2.39087126153846</v>
      </c>
      <c r="AD25" s="15">
        <v>0.849316135648709</v>
      </c>
      <c r="AE25" s="16">
        <v>7.2587053619831698E-2</v>
      </c>
      <c r="AF25" s="14">
        <v>2.4791371529411799</v>
      </c>
      <c r="AG25" s="15">
        <v>0.80879982363542902</v>
      </c>
      <c r="AH25" s="16">
        <v>6.1032982114018398E-2</v>
      </c>
      <c r="AI25" s="14">
        <v>2.4956747756097601</v>
      </c>
      <c r="AJ25" s="15">
        <v>0.80180185706372897</v>
      </c>
      <c r="AK25" s="16">
        <v>5.9350440729431499E-2</v>
      </c>
      <c r="AL25" s="15">
        <v>2.4999638167312801</v>
      </c>
      <c r="AM25" s="15">
        <v>0.80001502563308602</v>
      </c>
      <c r="AN25" s="16">
        <v>5.8933299669116097E-2</v>
      </c>
      <c r="AO25" s="15">
        <v>2.49999964462156</v>
      </c>
      <c r="AP25" s="15">
        <v>0.80000014757218196</v>
      </c>
      <c r="AQ25" s="15">
        <v>5.89298470673284E-2</v>
      </c>
      <c r="AR25" s="14">
        <v>2.4999999964526101</v>
      </c>
      <c r="AS25" s="15">
        <v>0.80000000147306805</v>
      </c>
      <c r="AT25" s="16">
        <v>5.8929813165265799E-2</v>
      </c>
      <c r="AU25" s="15">
        <v>2.4999999999645302</v>
      </c>
      <c r="AV25" s="15">
        <v>0.80000000001472904</v>
      </c>
      <c r="AW25" s="15">
        <v>5.8929812826860897E-2</v>
      </c>
      <c r="AX25" s="14">
        <v>2.5</v>
      </c>
      <c r="AY25" s="15">
        <v>0.8</v>
      </c>
      <c r="AZ25" s="16">
        <v>5.8929812823442999E-2</v>
      </c>
    </row>
    <row r="26" spans="1:52" hidden="1" x14ac:dyDescent="0.25">
      <c r="A26" s="1">
        <v>0.62</v>
      </c>
      <c r="B26" s="14">
        <v>2.0678619999999999</v>
      </c>
      <c r="C26" s="15">
        <v>0.99999819999999995</v>
      </c>
      <c r="D26" s="16">
        <v>0.296970668257243</v>
      </c>
      <c r="E26" s="15">
        <v>2.0678620000432102</v>
      </c>
      <c r="F26" s="15">
        <v>0.999998199970768</v>
      </c>
      <c r="G26" s="15">
        <v>0.296970655285341</v>
      </c>
      <c r="H26" s="14">
        <v>2.0678620043222402</v>
      </c>
      <c r="I26" s="15">
        <v>0.99999819707618498</v>
      </c>
      <c r="J26" s="16">
        <v>0.29696937128724499</v>
      </c>
      <c r="K26" s="15">
        <v>2.0678624330031399</v>
      </c>
      <c r="L26" s="15">
        <v>0.99999790709189595</v>
      </c>
      <c r="M26" s="15">
        <v>0.29684561458924102</v>
      </c>
      <c r="N26" s="14">
        <v>2.067906086717</v>
      </c>
      <c r="O26" s="15">
        <v>0.99996837861233201</v>
      </c>
      <c r="P26" s="16">
        <v>0.29192659007538702</v>
      </c>
      <c r="Q26" s="14">
        <v>2.07541026200873</v>
      </c>
      <c r="R26" s="15">
        <v>0.99493296414653798</v>
      </c>
      <c r="S26" s="16">
        <v>0.23659948436700701</v>
      </c>
      <c r="T26" s="14">
        <v>2.0932818823529402</v>
      </c>
      <c r="U26" s="15">
        <v>0.98325732079807004</v>
      </c>
      <c r="V26" s="16">
        <v>0.18239049633242899</v>
      </c>
      <c r="W26" s="14">
        <v>2.2008275384615401</v>
      </c>
      <c r="X26" s="15">
        <v>0.921239500892296</v>
      </c>
      <c r="Y26" s="16">
        <v>0.10624717883146199</v>
      </c>
      <c r="Z26" s="14">
        <v>2.2839309999999999</v>
      </c>
      <c r="AA26" s="15">
        <v>0.88124630694112505</v>
      </c>
      <c r="AB26" s="16">
        <v>8.4768374041936198E-2</v>
      </c>
      <c r="AC26" s="14">
        <v>2.3670344615384602</v>
      </c>
      <c r="AD26" s="15">
        <v>0.84663415601033198</v>
      </c>
      <c r="AE26" s="16">
        <v>7.1773703358916197E-2</v>
      </c>
      <c r="AF26" s="14">
        <v>2.4745801176470601</v>
      </c>
      <c r="AG26" s="15">
        <v>0.80820133603689503</v>
      </c>
      <c r="AH26" s="16">
        <v>6.0897672682060103E-2</v>
      </c>
      <c r="AI26" s="14">
        <v>2.4947300243902499</v>
      </c>
      <c r="AJ26" s="15">
        <v>0.80167514066690004</v>
      </c>
      <c r="AK26" s="16">
        <v>5.93231072996021E-2</v>
      </c>
      <c r="AL26" s="15">
        <v>2.4999559132829998</v>
      </c>
      <c r="AM26" s="15">
        <v>0.8000139600981</v>
      </c>
      <c r="AN26" s="16">
        <v>5.8933072538847601E-2</v>
      </c>
      <c r="AO26" s="15">
        <v>2.49999956699686</v>
      </c>
      <c r="AP26" s="15">
        <v>0.80000013710645401</v>
      </c>
      <c r="AQ26" s="15">
        <v>5.89298448366656E-2</v>
      </c>
      <c r="AR26" s="14">
        <v>2.4999999956777601</v>
      </c>
      <c r="AS26" s="15">
        <v>0.80000000136859795</v>
      </c>
      <c r="AT26" s="16">
        <v>5.8929813142999297E-2</v>
      </c>
      <c r="AU26" s="15">
        <v>2.4999999999567799</v>
      </c>
      <c r="AV26" s="15">
        <v>0.80000000001368399</v>
      </c>
      <c r="AW26" s="15">
        <v>5.8929812826638298E-2</v>
      </c>
      <c r="AX26" s="14">
        <v>2.5</v>
      </c>
      <c r="AY26" s="15">
        <v>0.8</v>
      </c>
      <c r="AZ26" s="16">
        <v>5.8929812823442999E-2</v>
      </c>
    </row>
    <row r="27" spans="1:52" hidden="1" x14ac:dyDescent="0.25">
      <c r="A27" s="1">
        <v>0.63</v>
      </c>
      <c r="B27" s="14">
        <v>2.0130701000000002</v>
      </c>
      <c r="C27" s="15">
        <v>0.99999760000000004</v>
      </c>
      <c r="D27" s="16">
        <v>0.29745192937814902</v>
      </c>
      <c r="E27" s="15">
        <v>2.0130701000486901</v>
      </c>
      <c r="F27" s="15">
        <v>0.99999759996915405</v>
      </c>
      <c r="G27" s="15">
        <v>0.29745191753602102</v>
      </c>
      <c r="H27" s="14">
        <v>2.0130701048702702</v>
      </c>
      <c r="I27" s="15">
        <v>0.999997596914866</v>
      </c>
      <c r="J27" s="16">
        <v>0.29745074532271498</v>
      </c>
      <c r="K27" s="15">
        <v>2.0130705879047301</v>
      </c>
      <c r="L27" s="15">
        <v>0.99999729093106504</v>
      </c>
      <c r="M27" s="15">
        <v>0.29733689245587502</v>
      </c>
      <c r="N27" s="14">
        <v>2.0131197765864099</v>
      </c>
      <c r="O27" s="15">
        <v>0.999966133511487</v>
      </c>
      <c r="P27" s="16">
        <v>0.29242620778407302</v>
      </c>
      <c r="Q27" s="14">
        <v>2.02157542576419</v>
      </c>
      <c r="R27" s="15">
        <v>0.99466035421184495</v>
      </c>
      <c r="S27" s="16">
        <v>0.23588334688808599</v>
      </c>
      <c r="T27" s="14">
        <v>2.0417130352941202</v>
      </c>
      <c r="U27" s="15">
        <v>0.98241427293119898</v>
      </c>
      <c r="V27" s="16">
        <v>0.180933266090819</v>
      </c>
      <c r="W27" s="14">
        <v>2.16289468461538</v>
      </c>
      <c r="X27" s="15">
        <v>0.91866081195695404</v>
      </c>
      <c r="Y27" s="16">
        <v>0.10501470978475</v>
      </c>
      <c r="Z27" s="14">
        <v>2.2565350500000001</v>
      </c>
      <c r="AA27" s="15">
        <v>0.87866870725438295</v>
      </c>
      <c r="AB27" s="16">
        <v>8.3980873872387798E-2</v>
      </c>
      <c r="AC27" s="14">
        <v>2.3501754153846099</v>
      </c>
      <c r="AD27" s="15">
        <v>0.84474097166703299</v>
      </c>
      <c r="AE27" s="16">
        <v>7.1352281673339096E-2</v>
      </c>
      <c r="AF27" s="14">
        <v>2.47135706470588</v>
      </c>
      <c r="AG27" s="15">
        <v>0.80778915354764502</v>
      </c>
      <c r="AH27" s="16">
        <v>6.0830682167224003E-2</v>
      </c>
      <c r="AI27" s="14">
        <v>2.4940618304878099</v>
      </c>
      <c r="AJ27" s="15">
        <v>0.80158823559963299</v>
      </c>
      <c r="AK27" s="16">
        <v>5.93096906863292E-2</v>
      </c>
      <c r="AL27" s="15">
        <v>2.4999503234135898</v>
      </c>
      <c r="AM27" s="15">
        <v>0.80001323010966596</v>
      </c>
      <c r="AN27" s="16">
        <v>5.8932961301055201E-2</v>
      </c>
      <c r="AO27" s="15">
        <v>2.49999951209527</v>
      </c>
      <c r="AP27" s="15">
        <v>0.80000012993654201</v>
      </c>
      <c r="AQ27" s="15">
        <v>5.8929843744211501E-2</v>
      </c>
      <c r="AR27" s="14">
        <v>2.49999999512973</v>
      </c>
      <c r="AS27" s="15">
        <v>0.80000000129702797</v>
      </c>
      <c r="AT27" s="16">
        <v>5.8929813132094402E-2</v>
      </c>
      <c r="AU27" s="15">
        <v>2.4999999999512998</v>
      </c>
      <c r="AV27" s="15">
        <v>0.800000000012968</v>
      </c>
      <c r="AW27" s="15">
        <v>5.89298128265291E-2</v>
      </c>
      <c r="AX27" s="14">
        <v>2.5</v>
      </c>
      <c r="AY27" s="15">
        <v>0.8</v>
      </c>
      <c r="AZ27" s="16">
        <v>5.8929812823442999E-2</v>
      </c>
    </row>
    <row r="28" spans="1:52" hidden="1" x14ac:dyDescent="0.25">
      <c r="A28" s="1">
        <v>0.64</v>
      </c>
      <c r="B28" s="14">
        <v>2.0478844999999999</v>
      </c>
      <c r="C28" s="15">
        <v>0.99999760000000004</v>
      </c>
      <c r="D28" s="16">
        <v>0.29749615653147998</v>
      </c>
      <c r="E28" s="15">
        <v>2.0478845000452099</v>
      </c>
      <c r="F28" s="15">
        <v>0.999997599970193</v>
      </c>
      <c r="G28" s="15">
        <v>0.29749614508855599</v>
      </c>
      <c r="H28" s="14">
        <v>2.0478845045220599</v>
      </c>
      <c r="I28" s="15">
        <v>0.99999759701887303</v>
      </c>
      <c r="J28" s="16">
        <v>0.29749501238031201</v>
      </c>
      <c r="K28" s="15">
        <v>2.04788495302064</v>
      </c>
      <c r="L28" s="15">
        <v>0.99999730135017895</v>
      </c>
      <c r="M28" s="15">
        <v>0.29738488638183003</v>
      </c>
      <c r="N28" s="14">
        <v>2.0479306248214701</v>
      </c>
      <c r="O28" s="15">
        <v>0.99996719412798996</v>
      </c>
      <c r="P28" s="16">
        <v>0.29257740496594498</v>
      </c>
      <c r="Q28" s="14">
        <v>2.0557817139738002</v>
      </c>
      <c r="R28" s="15">
        <v>0.99483563606009195</v>
      </c>
      <c r="S28" s="16">
        <v>0.23684230348754901</v>
      </c>
      <c r="T28" s="14">
        <v>2.0744795294117702</v>
      </c>
      <c r="U28" s="15">
        <v>0.98295652385655197</v>
      </c>
      <c r="V28" s="16">
        <v>0.182337164675031</v>
      </c>
      <c r="W28" s="14">
        <v>2.1869969615384601</v>
      </c>
      <c r="X28" s="15">
        <v>0.92031026920640202</v>
      </c>
      <c r="Y28" s="16">
        <v>0.10612720786288</v>
      </c>
      <c r="Z28" s="14">
        <v>2.2739422500000002</v>
      </c>
      <c r="AA28" s="15">
        <v>0.880311154582053</v>
      </c>
      <c r="AB28" s="16">
        <v>8.4709336252062603E-2</v>
      </c>
      <c r="AC28" s="14">
        <v>2.3608875384615402</v>
      </c>
      <c r="AD28" s="15">
        <v>0.84594330171292098</v>
      </c>
      <c r="AE28" s="16">
        <v>7.1755535925716402E-2</v>
      </c>
      <c r="AF28" s="14">
        <v>2.4734049705882399</v>
      </c>
      <c r="AG28" s="15">
        <v>0.80804995950743896</v>
      </c>
      <c r="AH28" s="16">
        <v>6.0898176383550301E-2</v>
      </c>
      <c r="AI28" s="14">
        <v>2.4944863963414701</v>
      </c>
      <c r="AJ28" s="15">
        <v>0.80164318984589</v>
      </c>
      <c r="AK28" s="16">
        <v>5.9323350665479099E-2</v>
      </c>
      <c r="AL28" s="15">
        <v>2.4999538751785302</v>
      </c>
      <c r="AM28" s="15">
        <v>0.80001369164288505</v>
      </c>
      <c r="AN28" s="16">
        <v>5.8933074869744202E-2</v>
      </c>
      <c r="AO28" s="15">
        <v>2.4999995469793701</v>
      </c>
      <c r="AP28" s="15">
        <v>0.80000013446969298</v>
      </c>
      <c r="AQ28" s="15">
        <v>5.8929844859582699E-2</v>
      </c>
      <c r="AR28" s="14">
        <v>2.4999999954779399</v>
      </c>
      <c r="AS28" s="15">
        <v>0.800000001342279</v>
      </c>
      <c r="AT28" s="16">
        <v>5.8929813143228198E-2</v>
      </c>
      <c r="AU28" s="15">
        <v>2.4999999999547899</v>
      </c>
      <c r="AV28" s="15">
        <v>0.80000000001342098</v>
      </c>
      <c r="AW28" s="15">
        <v>5.8929812826640497E-2</v>
      </c>
      <c r="AX28" s="14">
        <v>2.5</v>
      </c>
      <c r="AY28" s="15">
        <v>0.8</v>
      </c>
      <c r="AZ28" s="16">
        <v>5.8929812823442999E-2</v>
      </c>
    </row>
    <row r="29" spans="1:52" hidden="1" x14ac:dyDescent="0.25">
      <c r="A29" s="1">
        <v>0.65</v>
      </c>
      <c r="B29" s="14">
        <v>2.1078855999999999</v>
      </c>
      <c r="C29" s="15">
        <v>0.99999729999999998</v>
      </c>
      <c r="D29" s="16">
        <v>0.29678174558756498</v>
      </c>
      <c r="E29" s="15">
        <v>2.1078856000392099</v>
      </c>
      <c r="F29" s="15">
        <v>0.99999729997186804</v>
      </c>
      <c r="G29" s="15">
        <v>0.29678173540937902</v>
      </c>
      <c r="H29" s="14">
        <v>2.1078856039219298</v>
      </c>
      <c r="I29" s="15">
        <v>0.99999729718617503</v>
      </c>
      <c r="J29" s="16">
        <v>0.29678072784510201</v>
      </c>
      <c r="K29" s="15">
        <v>2.1078859928994098</v>
      </c>
      <c r="L29" s="15">
        <v>0.99999701811076802</v>
      </c>
      <c r="M29" s="15">
        <v>0.29668231357952302</v>
      </c>
      <c r="N29" s="14">
        <v>2.1079256035094902</v>
      </c>
      <c r="O29" s="15">
        <v>0.99996860029974299</v>
      </c>
      <c r="P29" s="16">
        <v>0.29211943601888701</v>
      </c>
      <c r="Q29" s="14">
        <v>2.1147347598253301</v>
      </c>
      <c r="R29" s="15">
        <v>0.99511796458377499</v>
      </c>
      <c r="S29" s="16">
        <v>0.237763953919578</v>
      </c>
      <c r="T29" s="14">
        <v>2.1309511529411802</v>
      </c>
      <c r="U29" s="15">
        <v>0.98383530798880303</v>
      </c>
      <c r="V29" s="16">
        <v>0.18405742356542801</v>
      </c>
      <c r="W29" s="14">
        <v>2.2285361846153799</v>
      </c>
      <c r="X29" s="15">
        <v>0.92306181004766397</v>
      </c>
      <c r="Y29" s="16">
        <v>0.107590904279706</v>
      </c>
      <c r="Z29" s="14">
        <v>2.3039428000000002</v>
      </c>
      <c r="AA29" s="15">
        <v>0.88310195867368002</v>
      </c>
      <c r="AB29" s="16">
        <v>8.5660458159200495E-2</v>
      </c>
      <c r="AC29" s="14">
        <v>2.3793494153846102</v>
      </c>
      <c r="AD29" s="15">
        <v>0.848019000770874</v>
      </c>
      <c r="AE29" s="16">
        <v>7.2273046383217299E-2</v>
      </c>
      <c r="AF29" s="14">
        <v>2.4769344470588202</v>
      </c>
      <c r="AG29" s="15">
        <v>0.80850820828569303</v>
      </c>
      <c r="AH29" s="16">
        <v>6.0982184604744701E-2</v>
      </c>
      <c r="AI29" s="14">
        <v>2.4952181170731702</v>
      </c>
      <c r="AJ29" s="15">
        <v>0.80174003565307805</v>
      </c>
      <c r="AK29" s="16">
        <v>5.9340241114490003E-2</v>
      </c>
      <c r="AL29" s="15">
        <v>2.4999599964905102</v>
      </c>
      <c r="AM29" s="15">
        <v>0.80001450562012599</v>
      </c>
      <c r="AN29" s="16">
        <v>5.8933215050553697E-2</v>
      </c>
      <c r="AO29" s="15">
        <v>2.4999996071005901</v>
      </c>
      <c r="AP29" s="15">
        <v>0.80000014246457996</v>
      </c>
      <c r="AQ29" s="15">
        <v>5.8929846236294499E-2</v>
      </c>
      <c r="AR29" s="14">
        <v>2.4999999960780701</v>
      </c>
      <c r="AS29" s="15">
        <v>0.80000000142208305</v>
      </c>
      <c r="AT29" s="16">
        <v>5.89298131569704E-2</v>
      </c>
      <c r="AU29" s="15">
        <v>2.49999999996079</v>
      </c>
      <c r="AV29" s="15">
        <v>0.800000000014219</v>
      </c>
      <c r="AW29" s="15">
        <v>5.8929812826777998E-2</v>
      </c>
      <c r="AX29" s="14">
        <v>2.5</v>
      </c>
      <c r="AY29" s="15">
        <v>0.8</v>
      </c>
      <c r="AZ29" s="16">
        <v>5.8929812823442999E-2</v>
      </c>
    </row>
    <row r="30" spans="1:52" hidden="1" x14ac:dyDescent="0.25">
      <c r="A30" s="1">
        <v>0.66</v>
      </c>
      <c r="B30" s="14">
        <v>2.1379454</v>
      </c>
      <c r="C30" s="15">
        <v>0.99999689999999997</v>
      </c>
      <c r="D30" s="16">
        <v>0.296622491790826</v>
      </c>
      <c r="E30" s="15">
        <v>2.1379454000362101</v>
      </c>
      <c r="F30" s="15">
        <v>0.99999689997265295</v>
      </c>
      <c r="G30" s="15">
        <v>0.29662248256303603</v>
      </c>
      <c r="H30" s="14">
        <v>2.1379454036212699</v>
      </c>
      <c r="I30" s="15">
        <v>0.99999689726475205</v>
      </c>
      <c r="J30" s="16">
        <v>0.29662156900838998</v>
      </c>
      <c r="K30" s="15">
        <v>2.13794576277943</v>
      </c>
      <c r="L30" s="15">
        <v>0.99999662598237904</v>
      </c>
      <c r="M30" s="15">
        <v>0.29653200170717903</v>
      </c>
      <c r="N30" s="14">
        <v>2.1379823368088098</v>
      </c>
      <c r="O30" s="15">
        <v>0.99996900161348201</v>
      </c>
      <c r="P30" s="16">
        <v>0.29214174032957602</v>
      </c>
      <c r="Q30" s="14">
        <v>2.1442694978165902</v>
      </c>
      <c r="R30" s="15">
        <v>0.99525058439176695</v>
      </c>
      <c r="S30" s="16">
        <v>0.23847460238226301</v>
      </c>
      <c r="T30" s="14">
        <v>2.1592427294117602</v>
      </c>
      <c r="U30" s="15">
        <v>0.98425069337555204</v>
      </c>
      <c r="V30" s="16">
        <v>0.18514944324237501</v>
      </c>
      <c r="W30" s="14">
        <v>2.2493468153846199</v>
      </c>
      <c r="X30" s="15">
        <v>0.92439776164565202</v>
      </c>
      <c r="Y30" s="16">
        <v>0.108500904741124</v>
      </c>
      <c r="Z30" s="14">
        <v>2.3189727000000002</v>
      </c>
      <c r="AA30" s="15">
        <v>0.88448054185437597</v>
      </c>
      <c r="AB30" s="16">
        <v>8.6266177236284894E-2</v>
      </c>
      <c r="AC30" s="14">
        <v>2.3885985846153801</v>
      </c>
      <c r="AD30" s="15">
        <v>0.84905987776707303</v>
      </c>
      <c r="AE30" s="16">
        <v>7.2611588736827506E-2</v>
      </c>
      <c r="AF30" s="14">
        <v>2.4787026705882398</v>
      </c>
      <c r="AG30" s="15">
        <v>0.80874190352452002</v>
      </c>
      <c r="AH30" s="16">
        <v>6.1039169240415303E-2</v>
      </c>
      <c r="AI30" s="14">
        <v>2.4955847000000002</v>
      </c>
      <c r="AJ30" s="15">
        <v>0.80178956674887303</v>
      </c>
      <c r="AK30" s="16">
        <v>5.9351778181053999E-2</v>
      </c>
      <c r="AL30" s="15">
        <v>2.49996306319118</v>
      </c>
      <c r="AM30" s="15">
        <v>0.80001492222802595</v>
      </c>
      <c r="AN30" s="16">
        <v>5.8933310975007099E-2</v>
      </c>
      <c r="AO30" s="15">
        <v>2.4999996372205699</v>
      </c>
      <c r="AP30" s="15">
        <v>0.80000014655652896</v>
      </c>
      <c r="AQ30" s="15">
        <v>5.89298471783802E-2</v>
      </c>
      <c r="AR30" s="14">
        <v>2.49999999637873</v>
      </c>
      <c r="AS30" s="15">
        <v>0.80000000146292904</v>
      </c>
      <c r="AT30" s="16">
        <v>5.8929813166374301E-2</v>
      </c>
      <c r="AU30" s="15">
        <v>2.4999999999637899</v>
      </c>
      <c r="AV30" s="15">
        <v>0.80000000001462801</v>
      </c>
      <c r="AW30" s="15">
        <v>5.8929812826871902E-2</v>
      </c>
      <c r="AX30" s="14">
        <v>2.5</v>
      </c>
      <c r="AY30" s="15">
        <v>0.8</v>
      </c>
      <c r="AZ30" s="16">
        <v>5.8929812823442999E-2</v>
      </c>
    </row>
    <row r="31" spans="1:52" hidden="1" x14ac:dyDescent="0.25">
      <c r="A31" s="1">
        <v>0.67</v>
      </c>
      <c r="B31" s="14">
        <v>2.1153993999999998</v>
      </c>
      <c r="C31" s="15">
        <v>0.99999649999999995</v>
      </c>
      <c r="D31" s="16">
        <v>0.29651843439652897</v>
      </c>
      <c r="E31" s="15">
        <v>2.1153994000384602</v>
      </c>
      <c r="F31" s="15">
        <v>0.99999649997206697</v>
      </c>
      <c r="G31" s="15">
        <v>0.29651842553063201</v>
      </c>
      <c r="H31" s="14">
        <v>2.1153994038467698</v>
      </c>
      <c r="I31" s="15">
        <v>0.99999649720614103</v>
      </c>
      <c r="J31" s="16">
        <v>0.29651754780609801</v>
      </c>
      <c r="K31" s="15">
        <v>2.1153997853705699</v>
      </c>
      <c r="L31" s="15">
        <v>0.99999622011084099</v>
      </c>
      <c r="M31" s="15">
        <v>0.29643132216551998</v>
      </c>
      <c r="N31" s="14">
        <v>2.11543863695164</v>
      </c>
      <c r="O31" s="15">
        <v>0.99996800390264096</v>
      </c>
      <c r="P31" s="16">
        <v>0.29206491865301698</v>
      </c>
      <c r="Q31" s="14">
        <v>2.1221173144104801</v>
      </c>
      <c r="R31" s="15">
        <v>0.99515094643600199</v>
      </c>
      <c r="S31" s="16">
        <v>0.237949825260447</v>
      </c>
      <c r="T31" s="14">
        <v>2.1380229647058799</v>
      </c>
      <c r="U31" s="15">
        <v>0.98393998029415697</v>
      </c>
      <c r="V31" s="16">
        <v>0.18434185314176599</v>
      </c>
      <c r="W31" s="14">
        <v>2.2337380461538499</v>
      </c>
      <c r="X31" s="15">
        <v>0.92339793456420605</v>
      </c>
      <c r="Y31" s="16">
        <v>0.107826369233664</v>
      </c>
      <c r="Z31" s="14">
        <v>2.3076997000000001</v>
      </c>
      <c r="AA31" s="15">
        <v>0.88344749526556399</v>
      </c>
      <c r="AB31" s="16">
        <v>8.5817175242477201E-2</v>
      </c>
      <c r="AC31" s="14">
        <v>2.38166135384615</v>
      </c>
      <c r="AD31" s="15">
        <v>0.84827896879772802</v>
      </c>
      <c r="AE31" s="16">
        <v>7.2360735636115101E-2</v>
      </c>
      <c r="AF31" s="14">
        <v>2.4773764352941199</v>
      </c>
      <c r="AG31" s="15">
        <v>0.80856633638175401</v>
      </c>
      <c r="AH31" s="16">
        <v>6.0996983632429003E-2</v>
      </c>
      <c r="AI31" s="14">
        <v>2.4953097487804898</v>
      </c>
      <c r="AJ31" s="15">
        <v>0.80175234698069497</v>
      </c>
      <c r="AK31" s="16">
        <v>5.9343239171541703E-2</v>
      </c>
      <c r="AL31" s="15">
        <v>2.4999607630483598</v>
      </c>
      <c r="AM31" s="15">
        <v>0.80001460915233003</v>
      </c>
      <c r="AN31" s="16">
        <v>5.8933239981935399E-2</v>
      </c>
      <c r="AO31" s="15">
        <v>2.4999996146294299</v>
      </c>
      <c r="AP31" s="15">
        <v>0.80000014348147797</v>
      </c>
      <c r="AQ31" s="15">
        <v>5.8929846481148997E-2</v>
      </c>
      <c r="AR31" s="14">
        <v>2.49999999615323</v>
      </c>
      <c r="AS31" s="15">
        <v>0.80000000143223404</v>
      </c>
      <c r="AT31" s="16">
        <v>5.89298131594145E-2</v>
      </c>
      <c r="AU31" s="15">
        <v>2.4999999999615401</v>
      </c>
      <c r="AV31" s="15">
        <v>0.80000000001432103</v>
      </c>
      <c r="AW31" s="15">
        <v>5.8929812826802298E-2</v>
      </c>
      <c r="AX31" s="14">
        <v>2.5</v>
      </c>
      <c r="AY31" s="15">
        <v>0.8</v>
      </c>
      <c r="AZ31" s="16">
        <v>5.8929812823442999E-2</v>
      </c>
    </row>
    <row r="32" spans="1:52" hidden="1" x14ac:dyDescent="0.25">
      <c r="A32" s="1">
        <v>0.68</v>
      </c>
      <c r="B32" s="14">
        <v>2.0954518000000002</v>
      </c>
      <c r="C32" s="15">
        <v>0.99999610000000005</v>
      </c>
      <c r="D32" s="16">
        <v>0.29686323235923301</v>
      </c>
      <c r="E32" s="15">
        <v>2.0954518000404501</v>
      </c>
      <c r="F32" s="15">
        <v>0.99999609997153305</v>
      </c>
      <c r="G32" s="15">
        <v>0.29686322380400199</v>
      </c>
      <c r="H32" s="14">
        <v>2.0954518040462902</v>
      </c>
      <c r="I32" s="15">
        <v>0.99999609715270199</v>
      </c>
      <c r="J32" s="16">
        <v>0.296862376826038</v>
      </c>
      <c r="K32" s="15">
        <v>2.0954522053581099</v>
      </c>
      <c r="L32" s="15">
        <v>0.99999581475726296</v>
      </c>
      <c r="M32" s="15">
        <v>0.29677903671546202</v>
      </c>
      <c r="N32" s="14">
        <v>2.0954930720057101</v>
      </c>
      <c r="O32" s="15">
        <v>0.99996705892180704</v>
      </c>
      <c r="P32" s="16">
        <v>0.292436541479974</v>
      </c>
      <c r="Q32" s="14">
        <v>2.1025181441048102</v>
      </c>
      <c r="R32" s="15">
        <v>0.99506015064791897</v>
      </c>
      <c r="S32" s="16">
        <v>0.23791501378132501</v>
      </c>
      <c r="T32" s="14">
        <v>2.1192487529411799</v>
      </c>
      <c r="U32" s="15">
        <v>0.98365755143080302</v>
      </c>
      <c r="V32" s="16">
        <v>0.18403120140135701</v>
      </c>
      <c r="W32" s="14">
        <v>2.2199281692307702</v>
      </c>
      <c r="X32" s="15">
        <v>0.92250017600350298</v>
      </c>
      <c r="Y32" s="16">
        <v>0.107518725850712</v>
      </c>
      <c r="Z32" s="14">
        <v>2.2977259000000001</v>
      </c>
      <c r="AA32" s="15">
        <v>0.88252732558709701</v>
      </c>
      <c r="AB32" s="16">
        <v>8.5624659382842097E-2</v>
      </c>
      <c r="AC32" s="14">
        <v>2.37552363076923</v>
      </c>
      <c r="AD32" s="15">
        <v>0.84758828488743498</v>
      </c>
      <c r="AE32" s="16">
        <v>7.2262327829436104E-2</v>
      </c>
      <c r="AF32" s="14">
        <v>2.4762030470588199</v>
      </c>
      <c r="AG32" s="15">
        <v>0.80841228853426805</v>
      </c>
      <c r="AH32" s="16">
        <v>6.0982705159493202E-2</v>
      </c>
      <c r="AI32" s="14">
        <v>2.49506648536586</v>
      </c>
      <c r="AJ32" s="15">
        <v>0.80171973395249796</v>
      </c>
      <c r="AK32" s="16">
        <v>5.9340440847761702E-2</v>
      </c>
      <c r="AL32" s="15">
        <v>2.4999587279942901</v>
      </c>
      <c r="AM32" s="15">
        <v>0.80001433492225205</v>
      </c>
      <c r="AN32" s="16">
        <v>5.8933216917205697E-2</v>
      </c>
      <c r="AO32" s="15">
        <v>2.4999995946419</v>
      </c>
      <c r="AP32" s="15">
        <v>0.80000014078797899</v>
      </c>
      <c r="AQ32" s="15">
        <v>5.8929846254644001E-2</v>
      </c>
      <c r="AR32" s="14">
        <v>2.49999999595371</v>
      </c>
      <c r="AS32" s="15">
        <v>0.80000000140534799</v>
      </c>
      <c r="AT32" s="16">
        <v>5.8929813157153697E-2</v>
      </c>
      <c r="AU32" s="15">
        <v>2.4999999999595399</v>
      </c>
      <c r="AV32" s="15">
        <v>0.80000000001405203</v>
      </c>
      <c r="AW32" s="15">
        <v>5.8929812826779698E-2</v>
      </c>
      <c r="AX32" s="14">
        <v>2.5</v>
      </c>
      <c r="AY32" s="15">
        <v>0.8</v>
      </c>
      <c r="AZ32" s="16">
        <v>5.8929812823442999E-2</v>
      </c>
    </row>
    <row r="33" spans="1:52" hidden="1" x14ac:dyDescent="0.25">
      <c r="A33" s="1">
        <v>0.69</v>
      </c>
      <c r="B33" s="14">
        <v>2.0809836000000002</v>
      </c>
      <c r="C33" s="15">
        <v>0.99999559999999998</v>
      </c>
      <c r="D33" s="16">
        <v>0.29658538558207997</v>
      </c>
      <c r="E33" s="15">
        <v>2.0809836000419</v>
      </c>
      <c r="F33" s="15">
        <v>0.99999559997113496</v>
      </c>
      <c r="G33" s="15">
        <v>0.29658537742005803</v>
      </c>
      <c r="H33" s="14">
        <v>2.0809836041910001</v>
      </c>
      <c r="I33" s="15">
        <v>0.99999559711297903</v>
      </c>
      <c r="J33" s="16">
        <v>0.29658456937630701</v>
      </c>
      <c r="K33" s="15">
        <v>2.0809840198552698</v>
      </c>
      <c r="L33" s="15">
        <v>0.99999531077785797</v>
      </c>
      <c r="M33" s="15">
        <v>0.29650491961950798</v>
      </c>
      <c r="N33" s="14">
        <v>2.0810263480514202</v>
      </c>
      <c r="O33" s="15">
        <v>0.99996615383058796</v>
      </c>
      <c r="P33" s="16">
        <v>0.29221319262925199</v>
      </c>
      <c r="Q33" s="14">
        <v>2.08830266375546</v>
      </c>
      <c r="R33" s="15">
        <v>0.99499251236299402</v>
      </c>
      <c r="S33" s="16">
        <v>0.23741828839571999</v>
      </c>
      <c r="T33" s="14">
        <v>2.1056316235294101</v>
      </c>
      <c r="U33" s="15">
        <v>0.98344797600606904</v>
      </c>
      <c r="V33" s="16">
        <v>0.183360590886571</v>
      </c>
      <c r="W33" s="14">
        <v>2.2099117230769201</v>
      </c>
      <c r="X33" s="15">
        <v>0.92184109931339797</v>
      </c>
      <c r="Y33" s="16">
        <v>0.106984920317213</v>
      </c>
      <c r="Z33" s="14">
        <v>2.2904917999999999</v>
      </c>
      <c r="AA33" s="15">
        <v>0.88185625334513196</v>
      </c>
      <c r="AB33" s="16">
        <v>8.5267961990200702E-2</v>
      </c>
      <c r="AC33" s="14">
        <v>2.3710718769230699</v>
      </c>
      <c r="AD33" s="15">
        <v>0.847087470027588</v>
      </c>
      <c r="AE33" s="16">
        <v>7.20609840343341E-2</v>
      </c>
      <c r="AF33" s="14">
        <v>2.47535197647059</v>
      </c>
      <c r="AG33" s="15">
        <v>0.80830130742941397</v>
      </c>
      <c r="AH33" s="16">
        <v>6.0948209268931998E-2</v>
      </c>
      <c r="AI33" s="14">
        <v>2.4948900439024402</v>
      </c>
      <c r="AJ33" s="15">
        <v>0.80169626436347297</v>
      </c>
      <c r="AK33" s="16">
        <v>5.9333430227813899E-2</v>
      </c>
      <c r="AL33" s="15">
        <v>2.49995725194858</v>
      </c>
      <c r="AM33" s="15">
        <v>0.80001413763120699</v>
      </c>
      <c r="AN33" s="16">
        <v>5.89331585688267E-2</v>
      </c>
      <c r="AO33" s="15">
        <v>2.4999995801447299</v>
      </c>
      <c r="AP33" s="15">
        <v>0.80000013885018395</v>
      </c>
      <c r="AQ33" s="15">
        <v>5.8929845681592798E-2</v>
      </c>
      <c r="AR33" s="14">
        <v>2.499999995809</v>
      </c>
      <c r="AS33" s="15">
        <v>0.80000000138600502</v>
      </c>
      <c r="AT33" s="16">
        <v>5.8929813151433398E-2</v>
      </c>
      <c r="AU33" s="15">
        <v>2.4999999999581002</v>
      </c>
      <c r="AV33" s="15">
        <v>0.80000000001385796</v>
      </c>
      <c r="AW33" s="15">
        <v>5.8929812826722501E-2</v>
      </c>
      <c r="AX33" s="14">
        <v>2.5</v>
      </c>
      <c r="AY33" s="15">
        <v>0.8</v>
      </c>
      <c r="AZ33" s="16">
        <v>5.8929812823442999E-2</v>
      </c>
    </row>
    <row r="34" spans="1:52" hidden="1" x14ac:dyDescent="0.25">
      <c r="A34" s="1">
        <v>0.7</v>
      </c>
      <c r="B34" s="14">
        <v>2.0904508000000002</v>
      </c>
      <c r="C34" s="15">
        <v>0.99999479999999996</v>
      </c>
      <c r="D34" s="16">
        <v>0.29647937180295197</v>
      </c>
      <c r="E34" s="15">
        <v>2.0904508000409598</v>
      </c>
      <c r="F34" s="15">
        <v>0.99999479997139495</v>
      </c>
      <c r="G34" s="15">
        <v>0.29647936436990502</v>
      </c>
      <c r="H34" s="14">
        <v>2.0904508040963101</v>
      </c>
      <c r="I34" s="15">
        <v>0.99999479713908002</v>
      </c>
      <c r="J34" s="16">
        <v>0.29647862845158901</v>
      </c>
      <c r="K34" s="15">
        <v>2.0904512103691202</v>
      </c>
      <c r="L34" s="15">
        <v>0.99999451339271905</v>
      </c>
      <c r="M34" s="15">
        <v>0.29640590272819201</v>
      </c>
      <c r="N34" s="14">
        <v>2.0904925822077201</v>
      </c>
      <c r="O34" s="15">
        <v>0.99996562001522504</v>
      </c>
      <c r="P34" s="16">
        <v>0.29227062848945401</v>
      </c>
      <c r="Q34" s="14">
        <v>2.0976044978165902</v>
      </c>
      <c r="R34" s="15">
        <v>0.99503582430772097</v>
      </c>
      <c r="S34" s="16">
        <v>0.237759108909082</v>
      </c>
      <c r="T34" s="14">
        <v>2.1145419294117702</v>
      </c>
      <c r="U34" s="15">
        <v>0.98358451304512695</v>
      </c>
      <c r="V34" s="16">
        <v>0.18381968753772401</v>
      </c>
      <c r="W34" s="14">
        <v>2.2164659384615399</v>
      </c>
      <c r="X34" s="15">
        <v>0.92227241838580298</v>
      </c>
      <c r="Y34" s="16">
        <v>0.107349525643002</v>
      </c>
      <c r="Z34" s="14">
        <v>2.2952254000000001</v>
      </c>
      <c r="AA34" s="15">
        <v>0.88229524079234201</v>
      </c>
      <c r="AB34" s="16">
        <v>8.5512066844647502E-2</v>
      </c>
      <c r="AC34" s="14">
        <v>2.3739848615384598</v>
      </c>
      <c r="AD34" s="15">
        <v>0.84741488773721996</v>
      </c>
      <c r="AE34" s="16">
        <v>7.2199116624965198E-2</v>
      </c>
      <c r="AF34" s="14">
        <v>2.4759088705882402</v>
      </c>
      <c r="AG34" s="15">
        <v>0.80837380775053402</v>
      </c>
      <c r="AH34" s="16">
        <v>6.0971960429113299E-2</v>
      </c>
      <c r="AI34" s="14">
        <v>2.4950054975609799</v>
      </c>
      <c r="AJ34" s="15">
        <v>0.80171159416390503</v>
      </c>
      <c r="AK34" s="16">
        <v>5.9338260589452997E-2</v>
      </c>
      <c r="AL34" s="15">
        <v>2.4999582177922899</v>
      </c>
      <c r="AM34" s="15">
        <v>0.80001426649266305</v>
      </c>
      <c r="AN34" s="16">
        <v>5.8933198778626801E-2</v>
      </c>
      <c r="AO34" s="15">
        <v>2.4999995896308902</v>
      </c>
      <c r="AP34" s="15">
        <v>0.80000014011586296</v>
      </c>
      <c r="AQ34" s="15">
        <v>5.8929846076502097E-2</v>
      </c>
      <c r="AR34" s="14">
        <v>2.49999999590369</v>
      </c>
      <c r="AS34" s="15">
        <v>0.80000000139863903</v>
      </c>
      <c r="AT34" s="16">
        <v>5.8929813155375398E-2</v>
      </c>
      <c r="AU34" s="15">
        <v>2.4999999999590399</v>
      </c>
      <c r="AV34" s="15">
        <v>0.80000000001398497</v>
      </c>
      <c r="AW34" s="15">
        <v>5.8929812826761997E-2</v>
      </c>
      <c r="AX34" s="14">
        <v>2.5</v>
      </c>
      <c r="AY34" s="15">
        <v>0.8</v>
      </c>
      <c r="AZ34" s="16">
        <v>5.8929812823442999E-2</v>
      </c>
    </row>
    <row r="35" spans="1:52" hidden="1" x14ac:dyDescent="0.25">
      <c r="A35" s="1">
        <v>0.71</v>
      </c>
      <c r="B35" s="14">
        <v>2.0973239000000001</v>
      </c>
      <c r="C35" s="15">
        <v>0.99999389999999999</v>
      </c>
      <c r="D35" s="16">
        <v>0.29610680339475398</v>
      </c>
      <c r="E35" s="15">
        <v>2.0973239000402701</v>
      </c>
      <c r="F35" s="15">
        <v>0.99999389997158405</v>
      </c>
      <c r="G35" s="15">
        <v>0.29610679658345002</v>
      </c>
      <c r="H35" s="14">
        <v>2.09732390402757</v>
      </c>
      <c r="I35" s="15">
        <v>0.99999389715781295</v>
      </c>
      <c r="J35" s="16">
        <v>0.29610612219636001</v>
      </c>
      <c r="K35" s="15">
        <v>2.0973243034822602</v>
      </c>
      <c r="L35" s="15">
        <v>0.99999361526938901</v>
      </c>
      <c r="M35" s="15">
        <v>0.296039340821382</v>
      </c>
      <c r="N35" s="14">
        <v>2.09736498101408</v>
      </c>
      <c r="O35" s="15">
        <v>0.99996491105497098</v>
      </c>
      <c r="P35" s="16">
        <v>0.29205251276674599</v>
      </c>
      <c r="Q35" s="14">
        <v>2.1043575436681201</v>
      </c>
      <c r="R35" s="15">
        <v>0.99506659570733802</v>
      </c>
      <c r="S35" s="16">
        <v>0.23777784998149601</v>
      </c>
      <c r="T35" s="14">
        <v>2.1210107294117599</v>
      </c>
      <c r="U35" s="15">
        <v>0.98368230797441802</v>
      </c>
      <c r="V35" s="16">
        <v>0.183938475614321</v>
      </c>
      <c r="W35" s="14">
        <v>2.2212242384615402</v>
      </c>
      <c r="X35" s="15">
        <v>0.92258358815845898</v>
      </c>
      <c r="Y35" s="16">
        <v>0.10746460733696001</v>
      </c>
      <c r="Z35" s="14">
        <v>2.2986619500000001</v>
      </c>
      <c r="AA35" s="15">
        <v>0.88261300402989096</v>
      </c>
      <c r="AB35" s="16">
        <v>8.5584730611065404E-2</v>
      </c>
      <c r="AC35" s="14">
        <v>2.37609966153846</v>
      </c>
      <c r="AD35" s="15">
        <v>0.84765256090038998</v>
      </c>
      <c r="AE35" s="16">
        <v>7.2236836557156306E-2</v>
      </c>
      <c r="AF35" s="14">
        <v>2.4763131705882402</v>
      </c>
      <c r="AG35" s="15">
        <v>0.80842660020359403</v>
      </c>
      <c r="AH35" s="16">
        <v>6.0977602351367899E-2</v>
      </c>
      <c r="AI35" s="14">
        <v>2.4950893158536598</v>
      </c>
      <c r="AJ35" s="15">
        <v>0.80172276275150001</v>
      </c>
      <c r="AK35" s="16">
        <v>5.9339374510664199E-2</v>
      </c>
      <c r="AL35" s="15">
        <v>2.4999589189859202</v>
      </c>
      <c r="AM35" s="15">
        <v>0.80001436038784401</v>
      </c>
      <c r="AN35" s="16">
        <v>5.8933207978551901E-2</v>
      </c>
      <c r="AO35" s="15">
        <v>2.4999995965177502</v>
      </c>
      <c r="AP35" s="15">
        <v>0.80000014103810302</v>
      </c>
      <c r="AQ35" s="15">
        <v>5.8929846166850403E-2</v>
      </c>
      <c r="AR35" s="14">
        <v>2.4999999959724302</v>
      </c>
      <c r="AS35" s="15">
        <v>0.800000001407844</v>
      </c>
      <c r="AT35" s="16">
        <v>5.8929813156277197E-2</v>
      </c>
      <c r="AU35" s="15">
        <v>2.49999999995973</v>
      </c>
      <c r="AV35" s="15">
        <v>0.80000000001407701</v>
      </c>
      <c r="AW35" s="15">
        <v>5.8929812826770997E-2</v>
      </c>
      <c r="AX35" s="14">
        <v>2.5</v>
      </c>
      <c r="AY35" s="15">
        <v>0.8</v>
      </c>
      <c r="AZ35" s="16">
        <v>5.8929812823442999E-2</v>
      </c>
    </row>
    <row r="36" spans="1:52" hidden="1" x14ac:dyDescent="0.25">
      <c r="A36" s="1">
        <v>0.72</v>
      </c>
      <c r="B36" s="14">
        <v>2.0968664000000001</v>
      </c>
      <c r="C36" s="15">
        <v>0.99999300000000002</v>
      </c>
      <c r="D36" s="16">
        <v>0.295776194243692</v>
      </c>
      <c r="E36" s="15">
        <v>2.0968664000403101</v>
      </c>
      <c r="F36" s="15">
        <v>0.99999299997157198</v>
      </c>
      <c r="G36" s="15">
        <v>0.29577618788840299</v>
      </c>
      <c r="H36" s="14">
        <v>2.0968664040321401</v>
      </c>
      <c r="I36" s="15">
        <v>0.99999299715658496</v>
      </c>
      <c r="J36" s="16">
        <v>0.29577555862062899</v>
      </c>
      <c r="K36" s="15">
        <v>2.0968668039406801</v>
      </c>
      <c r="L36" s="15">
        <v>0.99999271514640997</v>
      </c>
      <c r="M36" s="15">
        <v>0.29571315433985301</v>
      </c>
      <c r="N36" s="14">
        <v>2.0969075276882299</v>
      </c>
      <c r="O36" s="15">
        <v>0.99996399853616502</v>
      </c>
      <c r="P36" s="16">
        <v>0.29184109248770002</v>
      </c>
      <c r="Q36" s="14">
        <v>2.1039080349344998</v>
      </c>
      <c r="R36" s="15">
        <v>0.99506362055158704</v>
      </c>
      <c r="S36" s="16">
        <v>0.237639061498917</v>
      </c>
      <c r="T36" s="14">
        <v>2.12058014117647</v>
      </c>
      <c r="U36" s="15">
        <v>0.98367494364514496</v>
      </c>
      <c r="V36" s="16">
        <v>0.18380527452368001</v>
      </c>
      <c r="W36" s="14">
        <v>2.2209075076923099</v>
      </c>
      <c r="X36" s="15">
        <v>0.92256233334795101</v>
      </c>
      <c r="Y36" s="16">
        <v>0.107370001487015</v>
      </c>
      <c r="Z36" s="14">
        <v>2.2984331999999998</v>
      </c>
      <c r="AA36" s="15">
        <v>0.88259147723160603</v>
      </c>
      <c r="AB36" s="16">
        <v>8.5519007356761795E-2</v>
      </c>
      <c r="AC36" s="14">
        <v>2.3759588923076902</v>
      </c>
      <c r="AD36" s="15">
        <v>0.84763651070609902</v>
      </c>
      <c r="AE36" s="16">
        <v>7.2197828156333896E-2</v>
      </c>
      <c r="AF36" s="14">
        <v>2.4762862588235302</v>
      </c>
      <c r="AG36" s="15">
        <v>0.80842304124026299</v>
      </c>
      <c r="AH36" s="16">
        <v>6.0970448321297402E-2</v>
      </c>
      <c r="AI36" s="14">
        <v>2.4950837365853702</v>
      </c>
      <c r="AJ36" s="15">
        <v>0.80172200996478904</v>
      </c>
      <c r="AK36" s="16">
        <v>5.9337901925515898E-2</v>
      </c>
      <c r="AL36" s="15">
        <v>2.4999588723117698</v>
      </c>
      <c r="AM36" s="15">
        <v>0.80001435405937105</v>
      </c>
      <c r="AN36" s="16">
        <v>5.8933195681881698E-2</v>
      </c>
      <c r="AO36" s="15">
        <v>2.4999995960593302</v>
      </c>
      <c r="AP36" s="15">
        <v>0.80000014097594496</v>
      </c>
      <c r="AQ36" s="15">
        <v>5.89298460460791E-2</v>
      </c>
      <c r="AR36" s="14">
        <v>2.49999999596786</v>
      </c>
      <c r="AS36" s="15">
        <v>0.80000000140722405</v>
      </c>
      <c r="AT36" s="16">
        <v>5.8929813155071703E-2</v>
      </c>
      <c r="AU36" s="15">
        <v>2.4999999999596798</v>
      </c>
      <c r="AV36" s="15">
        <v>0.80000000001407101</v>
      </c>
      <c r="AW36" s="15">
        <v>5.8929812826758902E-2</v>
      </c>
      <c r="AX36" s="14">
        <v>2.5</v>
      </c>
      <c r="AY36" s="15">
        <v>0.8</v>
      </c>
      <c r="AZ36" s="16">
        <v>5.8929812823442999E-2</v>
      </c>
    </row>
    <row r="37" spans="1:52" hidden="1" x14ac:dyDescent="0.25">
      <c r="A37" s="1">
        <v>0.73</v>
      </c>
      <c r="B37" s="14">
        <v>2.1035279999999998</v>
      </c>
      <c r="C37" s="15">
        <v>0.99999199999999999</v>
      </c>
      <c r="D37" s="16">
        <v>0.29567794099741501</v>
      </c>
      <c r="E37" s="15">
        <v>2.1035280000396499</v>
      </c>
      <c r="F37" s="15">
        <v>0.99999199997175203</v>
      </c>
      <c r="G37" s="15">
        <v>0.295677935095288</v>
      </c>
      <c r="H37" s="14">
        <v>2.10352800396551</v>
      </c>
      <c r="I37" s="15">
        <v>0.99999199717458098</v>
      </c>
      <c r="J37" s="16">
        <v>0.29567735072052598</v>
      </c>
      <c r="K37" s="15">
        <v>2.1035283972657401</v>
      </c>
      <c r="L37" s="15">
        <v>0.99999171694915501</v>
      </c>
      <c r="M37" s="15">
        <v>0.29561932304548999</v>
      </c>
      <c r="N37" s="14">
        <v>2.1035684480718202</v>
      </c>
      <c r="O37" s="15">
        <v>0.99996318205071399</v>
      </c>
      <c r="P37" s="16">
        <v>0.29188013561475601</v>
      </c>
      <c r="Q37" s="14">
        <v>2.1104532751091698</v>
      </c>
      <c r="R37" s="15">
        <v>0.99509305343966903</v>
      </c>
      <c r="S37" s="16">
        <v>0.23791281745293999</v>
      </c>
      <c r="T37" s="14">
        <v>2.12684988235294</v>
      </c>
      <c r="U37" s="15">
        <v>0.98376884471331905</v>
      </c>
      <c r="V37" s="16">
        <v>0.184162125882222</v>
      </c>
      <c r="W37" s="14">
        <v>2.2255193846153798</v>
      </c>
      <c r="X37" s="15">
        <v>0.92286252872171004</v>
      </c>
      <c r="Y37" s="16">
        <v>0.107652185351436</v>
      </c>
      <c r="Z37" s="14">
        <v>2.3017639999999999</v>
      </c>
      <c r="AA37" s="15">
        <v>0.88289880090250505</v>
      </c>
      <c r="AB37" s="16">
        <v>8.5709282515042201E-2</v>
      </c>
      <c r="AC37" s="14">
        <v>2.3780086153846098</v>
      </c>
      <c r="AD37" s="15">
        <v>0.84786686928166699</v>
      </c>
      <c r="AE37" s="16">
        <v>7.2306328813773704E-2</v>
      </c>
      <c r="AF37" s="14">
        <v>2.4766781176470598</v>
      </c>
      <c r="AG37" s="15">
        <v>0.80847433134743996</v>
      </c>
      <c r="AH37" s="16">
        <v>6.09892884370195E-2</v>
      </c>
      <c r="AI37" s="14">
        <v>2.49516497560976</v>
      </c>
      <c r="AJ37" s="15">
        <v>0.80173286513971098</v>
      </c>
      <c r="AK37" s="16">
        <v>5.9341740436737803E-2</v>
      </c>
      <c r="AL37" s="15">
        <v>2.4999595519281801</v>
      </c>
      <c r="AM37" s="15">
        <v>0.80001444532913202</v>
      </c>
      <c r="AN37" s="16">
        <v>5.8933227650048201E-2</v>
      </c>
      <c r="AO37" s="15">
        <v>2.4999996027342699</v>
      </c>
      <c r="AP37" s="15">
        <v>0.80000014187239998</v>
      </c>
      <c r="AQ37" s="15">
        <v>5.8929846360046702E-2</v>
      </c>
      <c r="AR37" s="14">
        <v>2.4999999960344899</v>
      </c>
      <c r="AS37" s="15">
        <v>0.800000001416172</v>
      </c>
      <c r="AT37" s="16">
        <v>5.8929813158205703E-2</v>
      </c>
      <c r="AU37" s="15">
        <v>2.4999999999603499</v>
      </c>
      <c r="AV37" s="15">
        <v>0.80000000001416005</v>
      </c>
      <c r="AW37" s="15">
        <v>5.8929812826790301E-2</v>
      </c>
      <c r="AX37" s="14">
        <v>2.5</v>
      </c>
      <c r="AY37" s="15">
        <v>0.8</v>
      </c>
      <c r="AZ37" s="16">
        <v>5.8929812823442999E-2</v>
      </c>
    </row>
    <row r="38" spans="1:52" hidden="1" x14ac:dyDescent="0.25">
      <c r="A38" s="1">
        <v>0.74</v>
      </c>
      <c r="B38" s="14">
        <v>2.0964624999999999</v>
      </c>
      <c r="C38" s="15">
        <v>0.9999903</v>
      </c>
      <c r="D38" s="16">
        <v>0.29528000333003201</v>
      </c>
      <c r="E38" s="15">
        <v>2.0964625000403498</v>
      </c>
      <c r="F38" s="15">
        <v>0.99999029997155997</v>
      </c>
      <c r="G38" s="15">
        <v>0.29527999794126297</v>
      </c>
      <c r="H38" s="14">
        <v>2.0964625040361802</v>
      </c>
      <c r="I38" s="15">
        <v>0.99999029715553001</v>
      </c>
      <c r="J38" s="16">
        <v>0.29527946441888903</v>
      </c>
      <c r="K38" s="15">
        <v>2.0964629043453802</v>
      </c>
      <c r="L38" s="15">
        <v>0.99999001504048901</v>
      </c>
      <c r="M38" s="15">
        <v>0.29522640802542299</v>
      </c>
      <c r="N38" s="14">
        <v>2.0965036688941101</v>
      </c>
      <c r="O38" s="15">
        <v>0.99996128775367199</v>
      </c>
      <c r="P38" s="16">
        <v>0.29164087207181499</v>
      </c>
      <c r="Q38" s="14">
        <v>2.1035111899563299</v>
      </c>
      <c r="R38" s="15">
        <v>0.99505913441235805</v>
      </c>
      <c r="S38" s="16">
        <v>0.237665419750794</v>
      </c>
      <c r="T38" s="14">
        <v>2.1202000000000001</v>
      </c>
      <c r="U38" s="15">
        <v>0.98366668907126797</v>
      </c>
      <c r="V38" s="16">
        <v>0.183837227420038</v>
      </c>
      <c r="W38" s="14">
        <v>2.22062788461538</v>
      </c>
      <c r="X38" s="15">
        <v>0.92254239587978204</v>
      </c>
      <c r="Y38" s="16">
        <v>0.107394157577235</v>
      </c>
      <c r="Z38" s="14">
        <v>2.2982312500000002</v>
      </c>
      <c r="AA38" s="15">
        <v>0.88257168342117698</v>
      </c>
      <c r="AB38" s="16">
        <v>8.5536730456037893E-2</v>
      </c>
      <c r="AC38" s="14">
        <v>2.3758346153846102</v>
      </c>
      <c r="AD38" s="15">
        <v>0.84762188745620104</v>
      </c>
      <c r="AE38" s="16">
        <v>7.2208892380083003E-2</v>
      </c>
      <c r="AF38" s="14">
        <v>2.4762624999999998</v>
      </c>
      <c r="AG38" s="15">
        <v>0.80841981957554099</v>
      </c>
      <c r="AH38" s="16">
        <v>6.0972596428227499E-2</v>
      </c>
      <c r="AI38" s="14">
        <v>2.4950788109756101</v>
      </c>
      <c r="AJ38" s="15">
        <v>0.80172132910916105</v>
      </c>
      <c r="AK38" s="16">
        <v>5.9338348398929597E-2</v>
      </c>
      <c r="AL38" s="15">
        <v>2.4999588311059</v>
      </c>
      <c r="AM38" s="15">
        <v>0.80001434833680896</v>
      </c>
      <c r="AN38" s="16">
        <v>5.8933199419323401E-2</v>
      </c>
      <c r="AO38" s="15">
        <v>2.4999995956546202</v>
      </c>
      <c r="AP38" s="15">
        <v>0.80000014091973803</v>
      </c>
      <c r="AQ38" s="15">
        <v>5.8929846082787E-2</v>
      </c>
      <c r="AR38" s="14">
        <v>2.4999999959638202</v>
      </c>
      <c r="AS38" s="15">
        <v>0.80000000140666305</v>
      </c>
      <c r="AT38" s="16">
        <v>5.8929813155438097E-2</v>
      </c>
      <c r="AU38" s="15">
        <v>2.4999999999596398</v>
      </c>
      <c r="AV38" s="15">
        <v>0.80000000001406502</v>
      </c>
      <c r="AW38" s="15">
        <v>5.8929812826762601E-2</v>
      </c>
      <c r="AX38" s="14">
        <v>2.5</v>
      </c>
      <c r="AY38" s="15">
        <v>0.8</v>
      </c>
      <c r="AZ38" s="16">
        <v>5.8929812823442999E-2</v>
      </c>
    </row>
    <row r="39" spans="1:52" hidden="1" x14ac:dyDescent="0.25">
      <c r="A39" s="1">
        <v>0.75</v>
      </c>
      <c r="B39" s="14">
        <v>2.0980886999999999</v>
      </c>
      <c r="C39" s="15">
        <v>0.99999020000000005</v>
      </c>
      <c r="D39" s="16">
        <v>0.295189065548977</v>
      </c>
      <c r="E39" s="15">
        <v>2.09808870004019</v>
      </c>
      <c r="F39" s="15">
        <v>0.99999019997160599</v>
      </c>
      <c r="G39" s="15">
        <v>0.29518906019691599</v>
      </c>
      <c r="H39" s="14">
        <v>2.0980887040199101</v>
      </c>
      <c r="I39" s="15">
        <v>0.99999019715993998</v>
      </c>
      <c r="J39" s="16">
        <v>0.295188530269063</v>
      </c>
      <c r="K39" s="15">
        <v>2.0980891027159299</v>
      </c>
      <c r="L39" s="15">
        <v>0.99998991548219596</v>
      </c>
      <c r="M39" s="15">
        <v>0.29513582686671302</v>
      </c>
      <c r="N39" s="14">
        <v>2.0981297029891901</v>
      </c>
      <c r="O39" s="15">
        <v>0.99996123271821102</v>
      </c>
      <c r="P39" s="16">
        <v>0.29156370358439199</v>
      </c>
      <c r="Q39" s="14">
        <v>2.1051089847161601</v>
      </c>
      <c r="R39" s="15">
        <v>0.99506648994618396</v>
      </c>
      <c r="S39" s="16">
        <v>0.23763410758068601</v>
      </c>
      <c r="T39" s="14">
        <v>2.1217305411764702</v>
      </c>
      <c r="U39" s="15">
        <v>0.98368983017411205</v>
      </c>
      <c r="V39" s="16">
        <v>0.183831030874025</v>
      </c>
      <c r="W39" s="14">
        <v>2.2217537153846201</v>
      </c>
      <c r="X39" s="15">
        <v>0.922615914531564</v>
      </c>
      <c r="Y39" s="16">
        <v>0.10739711103069299</v>
      </c>
      <c r="Z39" s="14">
        <v>2.29904435</v>
      </c>
      <c r="AA39" s="15">
        <v>0.88264683315944503</v>
      </c>
      <c r="AB39" s="16">
        <v>8.5536876471158194E-2</v>
      </c>
      <c r="AC39" s="14">
        <v>2.3763349846153798</v>
      </c>
      <c r="AD39" s="15">
        <v>0.84767815182200401</v>
      </c>
      <c r="AE39" s="16">
        <v>7.2207579371413297E-2</v>
      </c>
      <c r="AF39" s="14">
        <v>2.4763581588235302</v>
      </c>
      <c r="AG39" s="15">
        <v>0.80843233175604701</v>
      </c>
      <c r="AH39" s="16">
        <v>6.0972025838226099E-2</v>
      </c>
      <c r="AI39" s="14">
        <v>2.49509864268293</v>
      </c>
      <c r="AJ39" s="15">
        <v>0.80172397668135797</v>
      </c>
      <c r="AK39" s="16">
        <v>5.93382186902622E-2</v>
      </c>
      <c r="AL39" s="15">
        <v>2.4999589970108098</v>
      </c>
      <c r="AM39" s="15">
        <v>0.80001437059631098</v>
      </c>
      <c r="AN39" s="16">
        <v>5.8933198309892E-2</v>
      </c>
      <c r="AO39" s="15">
        <v>2.4999995972840798</v>
      </c>
      <c r="AP39" s="15">
        <v>0.80000014113837203</v>
      </c>
      <c r="AQ39" s="15">
        <v>5.89298460718886E-2</v>
      </c>
      <c r="AR39" s="14">
        <v>2.49999999598008</v>
      </c>
      <c r="AS39" s="15">
        <v>0.80000000140884497</v>
      </c>
      <c r="AT39" s="16">
        <v>5.8929813155329303E-2</v>
      </c>
      <c r="AU39" s="15">
        <v>2.4999999999598099</v>
      </c>
      <c r="AV39" s="15">
        <v>0.800000000014086</v>
      </c>
      <c r="AW39" s="15">
        <v>5.89298128267614E-2</v>
      </c>
      <c r="AX39" s="14">
        <v>2.5</v>
      </c>
      <c r="AY39" s="15">
        <v>0.8</v>
      </c>
      <c r="AZ39" s="16">
        <v>5.8929812823442999E-2</v>
      </c>
    </row>
    <row r="40" spans="1:52" hidden="1" x14ac:dyDescent="0.25">
      <c r="A40" s="1">
        <v>0.76</v>
      </c>
      <c r="B40" s="14">
        <v>2.1014781</v>
      </c>
      <c r="C40" s="15">
        <v>0.99998730000000002</v>
      </c>
      <c r="D40" s="16">
        <v>0.29495625066959802</v>
      </c>
      <c r="E40" s="15">
        <v>2.1014781000398499</v>
      </c>
      <c r="F40" s="15">
        <v>0.999987299971696</v>
      </c>
      <c r="G40" s="15">
        <v>0.29495624599324399</v>
      </c>
      <c r="H40" s="14">
        <v>2.1014781039860102</v>
      </c>
      <c r="I40" s="15">
        <v>0.99998729716913304</v>
      </c>
      <c r="J40" s="16">
        <v>0.29495578298542802</v>
      </c>
      <c r="K40" s="15">
        <v>2.10147849931974</v>
      </c>
      <c r="L40" s="15">
        <v>0.99998701640334497</v>
      </c>
      <c r="M40" s="15">
        <v>0.29490965865866398</v>
      </c>
      <c r="N40" s="14">
        <v>2.1015187572026099</v>
      </c>
      <c r="O40" s="15">
        <v>0.99995842648868605</v>
      </c>
      <c r="P40" s="16">
        <v>0.29158439698316402</v>
      </c>
      <c r="Q40" s="14">
        <v>2.1084391812227099</v>
      </c>
      <c r="R40" s="15">
        <v>0.99507914138684594</v>
      </c>
      <c r="S40" s="16">
        <v>0.23797004587986401</v>
      </c>
      <c r="T40" s="14">
        <v>2.1249205647058802</v>
      </c>
      <c r="U40" s="15">
        <v>0.98373543453458401</v>
      </c>
      <c r="V40" s="16">
        <v>0.184209620953449</v>
      </c>
      <c r="W40" s="14">
        <v>2.22410022307692</v>
      </c>
      <c r="X40" s="15">
        <v>0.92276722691610003</v>
      </c>
      <c r="Y40" s="16">
        <v>0.107682534688953</v>
      </c>
      <c r="Z40" s="14">
        <v>2.3007390499999998</v>
      </c>
      <c r="AA40" s="15">
        <v>0.88280222667002795</v>
      </c>
      <c r="AB40" s="16">
        <v>8.5733527266684595E-2</v>
      </c>
      <c r="AC40" s="14">
        <v>2.3773778769230698</v>
      </c>
      <c r="AD40" s="15">
        <v>0.847794783580615</v>
      </c>
      <c r="AE40" s="16">
        <v>7.2322798201680596E-2</v>
      </c>
      <c r="AF40" s="14">
        <v>2.4765575352941198</v>
      </c>
      <c r="AG40" s="15">
        <v>0.80845832226006198</v>
      </c>
      <c r="AH40" s="16">
        <v>6.0992785095922E-2</v>
      </c>
      <c r="AI40" s="14">
        <v>2.4951399768292699</v>
      </c>
      <c r="AJ40" s="15">
        <v>0.80172947795925598</v>
      </c>
      <c r="AK40" s="16">
        <v>5.93424777601654E-2</v>
      </c>
      <c r="AL40" s="15">
        <v>2.4999593427973901</v>
      </c>
      <c r="AM40" s="15">
        <v>0.80001441685194996</v>
      </c>
      <c r="AN40" s="16">
        <v>5.8933233844679599E-2</v>
      </c>
      <c r="AO40" s="15">
        <v>2.4999996006802601</v>
      </c>
      <c r="AP40" s="15">
        <v>0.80000014159269595</v>
      </c>
      <c r="AQ40" s="15">
        <v>5.8929846420890199E-2</v>
      </c>
      <c r="AR40" s="14">
        <v>2.49999999601398</v>
      </c>
      <c r="AS40" s="15">
        <v>0.80000000141338001</v>
      </c>
      <c r="AT40" s="16">
        <v>5.8929813158813002E-2</v>
      </c>
      <c r="AU40" s="15">
        <v>2.4999999999601501</v>
      </c>
      <c r="AV40" s="15">
        <v>0.80000000001413196</v>
      </c>
      <c r="AW40" s="15">
        <v>5.8929812826796303E-2</v>
      </c>
      <c r="AX40" s="14">
        <v>2.5</v>
      </c>
      <c r="AY40" s="15">
        <v>0.8</v>
      </c>
      <c r="AZ40" s="16">
        <v>5.8929812823442999E-2</v>
      </c>
    </row>
    <row r="41" spans="1:52" hidden="1" x14ac:dyDescent="0.25">
      <c r="A41" s="1">
        <v>0.77</v>
      </c>
      <c r="B41" s="14">
        <v>2.1019956999999998</v>
      </c>
      <c r="C41" s="15">
        <v>0.99998589999999998</v>
      </c>
      <c r="D41" s="16">
        <v>0.29473779187955601</v>
      </c>
      <c r="E41" s="15">
        <v>2.1019957000398</v>
      </c>
      <c r="F41" s="15">
        <v>0.99998589997171305</v>
      </c>
      <c r="G41" s="15">
        <v>0.29473778744822798</v>
      </c>
      <c r="H41" s="14">
        <v>2.1019957039808399</v>
      </c>
      <c r="I41" s="15">
        <v>0.99998589717054598</v>
      </c>
      <c r="J41" s="16">
        <v>0.294737348663834</v>
      </c>
      <c r="K41" s="15">
        <v>2.1019960988011102</v>
      </c>
      <c r="L41" s="15">
        <v>0.99998561654497797</v>
      </c>
      <c r="M41" s="15">
        <v>0.294693613307284</v>
      </c>
      <c r="N41" s="14">
        <v>2.10203630439706</v>
      </c>
      <c r="O41" s="15">
        <v>0.99995704090666404</v>
      </c>
      <c r="P41" s="16">
        <v>0.29146742465168901</v>
      </c>
      <c r="Q41" s="14">
        <v>2.1089477401746701</v>
      </c>
      <c r="R41" s="15">
        <v>0.99508013333559997</v>
      </c>
      <c r="S41" s="16">
        <v>0.23797884743317699</v>
      </c>
      <c r="T41" s="14">
        <v>2.12540771764706</v>
      </c>
      <c r="U41" s="15">
        <v>0.98374150100792801</v>
      </c>
      <c r="V41" s="16">
        <v>0.18423184334953199</v>
      </c>
      <c r="W41" s="14">
        <v>2.22445856153846</v>
      </c>
      <c r="X41" s="15">
        <v>0.92278971436530499</v>
      </c>
      <c r="Y41" s="16">
        <v>0.10770231670142</v>
      </c>
      <c r="Z41" s="14">
        <v>2.3009978499999999</v>
      </c>
      <c r="AA41" s="15">
        <v>0.88282554565562099</v>
      </c>
      <c r="AB41" s="16">
        <v>8.5746968447510299E-2</v>
      </c>
      <c r="AC41" s="14">
        <v>2.3775371384615398</v>
      </c>
      <c r="AD41" s="15">
        <v>0.84781236619350597</v>
      </c>
      <c r="AE41" s="16">
        <v>7.2330471474826102E-2</v>
      </c>
      <c r="AF41" s="14">
        <v>2.4765879823529402</v>
      </c>
      <c r="AG41" s="15">
        <v>0.80846225382161496</v>
      </c>
      <c r="AH41" s="16">
        <v>6.0994115276213498E-2</v>
      </c>
      <c r="AI41" s="14">
        <v>2.4951462890243898</v>
      </c>
      <c r="AJ41" s="15">
        <v>0.80173031052965005</v>
      </c>
      <c r="AK41" s="16">
        <v>5.9342748636027801E-2</v>
      </c>
      <c r="AL41" s="15">
        <v>2.4999593956029398</v>
      </c>
      <c r="AM41" s="15">
        <v>0.80001442385316102</v>
      </c>
      <c r="AN41" s="16">
        <v>5.8933236100296597E-2</v>
      </c>
      <c r="AO41" s="15">
        <v>2.4999996011988999</v>
      </c>
      <c r="AP41" s="15">
        <v>0.80000014166146205</v>
      </c>
      <c r="AQ41" s="15">
        <v>5.8929846443043103E-2</v>
      </c>
      <c r="AR41" s="14">
        <v>2.4999999960191599</v>
      </c>
      <c r="AS41" s="15">
        <v>0.80000000141406702</v>
      </c>
      <c r="AT41" s="16">
        <v>5.8929813159034103E-2</v>
      </c>
      <c r="AU41" s="15">
        <v>2.4999999999601998</v>
      </c>
      <c r="AV41" s="15">
        <v>0.80000000001413896</v>
      </c>
      <c r="AW41" s="15">
        <v>5.8929812826798503E-2</v>
      </c>
      <c r="AX41" s="14">
        <v>2.5</v>
      </c>
      <c r="AY41" s="15">
        <v>0.8</v>
      </c>
      <c r="AZ41" s="16">
        <v>5.8929812823442999E-2</v>
      </c>
    </row>
    <row r="42" spans="1:52" hidden="1" x14ac:dyDescent="0.25">
      <c r="A42" s="1">
        <v>0.78</v>
      </c>
      <c r="B42" s="14">
        <v>2.1001865999999998</v>
      </c>
      <c r="C42" s="15">
        <v>0.99998379999999998</v>
      </c>
      <c r="D42" s="16">
        <v>0.294216848194438</v>
      </c>
      <c r="E42" s="15">
        <v>2.1001866000399798</v>
      </c>
      <c r="F42" s="15">
        <v>0.99998379997166298</v>
      </c>
      <c r="G42" s="15">
        <v>0.29421684405875997</v>
      </c>
      <c r="H42" s="14">
        <v>2.1001866039989299</v>
      </c>
      <c r="I42" s="15">
        <v>0.99998379716569896</v>
      </c>
      <c r="J42" s="16">
        <v>0.294216434552317</v>
      </c>
      <c r="K42" s="15">
        <v>2.1001870006138299</v>
      </c>
      <c r="L42" s="15">
        <v>0.99998351605941305</v>
      </c>
      <c r="M42" s="15">
        <v>0.29417559126100701</v>
      </c>
      <c r="N42" s="14">
        <v>2.1002273889614398</v>
      </c>
      <c r="O42" s="15">
        <v>0.99995489147757799</v>
      </c>
      <c r="P42" s="16">
        <v>0.291076014803901</v>
      </c>
      <c r="Q42" s="14">
        <v>2.1071702401746801</v>
      </c>
      <c r="R42" s="15">
        <v>0.995069837406654</v>
      </c>
      <c r="S42" s="16">
        <v>0.23771751299032901</v>
      </c>
      <c r="T42" s="14">
        <v>2.1237050352941198</v>
      </c>
      <c r="U42" s="15">
        <v>0.98371385176937098</v>
      </c>
      <c r="V42" s="16">
        <v>0.18396955102797499</v>
      </c>
      <c r="W42" s="14">
        <v>2.22320610769231</v>
      </c>
      <c r="X42" s="15">
        <v>0.92270678803640704</v>
      </c>
      <c r="Y42" s="16">
        <v>0.10751215237992801</v>
      </c>
      <c r="Z42" s="14">
        <v>2.3000932999999999</v>
      </c>
      <c r="AA42" s="15">
        <v>0.88274113016018196</v>
      </c>
      <c r="AB42" s="16">
        <v>8.5615821742384704E-2</v>
      </c>
      <c r="AC42" s="14">
        <v>2.3769804923076898</v>
      </c>
      <c r="AD42" s="15">
        <v>0.84774924198503498</v>
      </c>
      <c r="AE42" s="16">
        <v>7.22533459180391E-2</v>
      </c>
      <c r="AF42" s="14">
        <v>2.47648156470588</v>
      </c>
      <c r="AG42" s="15">
        <v>0.808448220236892</v>
      </c>
      <c r="AH42" s="16">
        <v>6.0980138281759903E-2</v>
      </c>
      <c r="AI42" s="14">
        <v>2.4951242268292702</v>
      </c>
      <c r="AJ42" s="15">
        <v>0.80172734097531595</v>
      </c>
      <c r="AK42" s="16">
        <v>5.9339877814051097E-2</v>
      </c>
      <c r="AL42" s="15">
        <v>2.49995921103856</v>
      </c>
      <c r="AM42" s="15">
        <v>0.80001439888641401</v>
      </c>
      <c r="AN42" s="16">
        <v>5.89332121410907E-2</v>
      </c>
      <c r="AO42" s="15">
        <v>2.4999995993861801</v>
      </c>
      <c r="AP42" s="15">
        <v>0.80000014141623799</v>
      </c>
      <c r="AQ42" s="15">
        <v>5.8929846207729598E-2</v>
      </c>
      <c r="AR42" s="14">
        <v>2.4999999960010699</v>
      </c>
      <c r="AS42" s="15">
        <v>0.80000000141161898</v>
      </c>
      <c r="AT42" s="16">
        <v>5.8929813156685301E-2</v>
      </c>
      <c r="AU42" s="15">
        <v>2.49999999996002</v>
      </c>
      <c r="AV42" s="15">
        <v>0.80000000001411498</v>
      </c>
      <c r="AW42" s="15">
        <v>5.8929812826775098E-2</v>
      </c>
      <c r="AX42" s="14">
        <v>2.5</v>
      </c>
      <c r="AY42" s="15">
        <v>0.8</v>
      </c>
      <c r="AZ42" s="16">
        <v>5.8929812823442999E-2</v>
      </c>
    </row>
    <row r="43" spans="1:52" ht="15.75" hidden="1" thickBot="1" x14ac:dyDescent="0.3">
      <c r="A43" s="1">
        <v>0.79</v>
      </c>
      <c r="B43" s="14">
        <v>2.1049039</v>
      </c>
      <c r="C43" s="15">
        <v>0.99998100000000001</v>
      </c>
      <c r="D43" s="16">
        <v>0.29401706811441802</v>
      </c>
      <c r="E43" s="15">
        <v>2.1049039000395098</v>
      </c>
      <c r="F43" s="15">
        <v>0.99998099997179202</v>
      </c>
      <c r="G43" s="15">
        <v>0.29401706431922497</v>
      </c>
      <c r="H43" s="14">
        <v>2.1049039039517501</v>
      </c>
      <c r="I43" s="15">
        <v>0.99998099717842903</v>
      </c>
      <c r="J43" s="16">
        <v>0.29401668850999002</v>
      </c>
      <c r="K43" s="15">
        <v>2.1049042958870801</v>
      </c>
      <c r="L43" s="15">
        <v>0.99998071733462301</v>
      </c>
      <c r="M43" s="15">
        <v>0.29397918131364298</v>
      </c>
      <c r="N43" s="14">
        <v>2.10494420770251</v>
      </c>
      <c r="O43" s="15">
        <v>0.99995222129047501</v>
      </c>
      <c r="P43" s="16">
        <v>0.29104125249386498</v>
      </c>
      <c r="Q43" s="14">
        <v>2.1118051419213999</v>
      </c>
      <c r="R43" s="15">
        <v>0.99508856835391701</v>
      </c>
      <c r="S43" s="16">
        <v>0.238002391726718</v>
      </c>
      <c r="T43" s="14">
        <v>2.1281448470588198</v>
      </c>
      <c r="U43" s="15">
        <v>0.98377822018142702</v>
      </c>
      <c r="V43" s="16">
        <v>0.18431820449017999</v>
      </c>
      <c r="W43" s="14">
        <v>2.2264719307692298</v>
      </c>
      <c r="X43" s="15">
        <v>0.92291772437318997</v>
      </c>
      <c r="Y43" s="16">
        <v>0.107782592956603</v>
      </c>
      <c r="Z43" s="14">
        <v>2.30245195</v>
      </c>
      <c r="AA43" s="15">
        <v>0.88295771859063299</v>
      </c>
      <c r="AB43" s="16">
        <v>8.5800504997049498E-2</v>
      </c>
      <c r="AC43" s="14">
        <v>2.3784319692307698</v>
      </c>
      <c r="AD43" s="15">
        <v>0.84791186578259203</v>
      </c>
      <c r="AE43" s="16">
        <v>7.2360297079733502E-2</v>
      </c>
      <c r="AF43" s="14">
        <v>2.4767590529411798</v>
      </c>
      <c r="AG43" s="15">
        <v>0.808484483767554</v>
      </c>
      <c r="AH43" s="16">
        <v>6.0999104888680898E-2</v>
      </c>
      <c r="AI43" s="14">
        <v>2.4951817548780499</v>
      </c>
      <c r="AJ43" s="15">
        <v>0.80173501767722399</v>
      </c>
      <c r="AK43" s="16">
        <v>5.9343757580290202E-2</v>
      </c>
      <c r="AL43" s="15">
        <v>2.49995969229749</v>
      </c>
      <c r="AM43" s="15">
        <v>0.80001446343551696</v>
      </c>
      <c r="AN43" s="16">
        <v>5.8933244486413197E-2</v>
      </c>
      <c r="AO43" s="15">
        <v>2.49999960411292</v>
      </c>
      <c r="AP43" s="15">
        <v>0.80000014205024195</v>
      </c>
      <c r="AQ43" s="15">
        <v>5.8929846525404103E-2</v>
      </c>
      <c r="AR43" s="14">
        <v>2.49999999604825</v>
      </c>
      <c r="AS43" s="15">
        <v>0.80000000141794703</v>
      </c>
      <c r="AT43" s="16">
        <v>5.8929813159856299E-2</v>
      </c>
      <c r="AU43" s="15">
        <v>2.4999999999604898</v>
      </c>
      <c r="AV43" s="15">
        <v>0.80000000001417804</v>
      </c>
      <c r="AW43" s="15">
        <v>5.8929812826806698E-2</v>
      </c>
      <c r="AX43" s="14">
        <v>2.5</v>
      </c>
      <c r="AY43" s="15">
        <v>0.8</v>
      </c>
      <c r="AZ43" s="16">
        <v>5.8929812823442999E-2</v>
      </c>
    </row>
    <row r="44" spans="1:52" ht="15.75" thickBot="1" x14ac:dyDescent="0.3">
      <c r="A44" s="17" t="s">
        <v>71</v>
      </c>
      <c r="B44" s="18">
        <f>AVERAGE(Table576[Q(H20)])</f>
        <v>2.0858491150000003</v>
      </c>
      <c r="C44" s="19">
        <f>AVERAGE(Table576[W(H20)])</f>
        <v>0.99999648500000016</v>
      </c>
      <c r="D44" s="20">
        <f>AVERAGE(Table576[A(H20)])</f>
        <v>0.29716820678947675</v>
      </c>
      <c r="E44" s="19">
        <f>AVERAGE(Table576[Qmix])</f>
        <v>2.0858491150414147</v>
      </c>
      <c r="F44" s="19">
        <f>AVERAGE(Table576[Wmix])</f>
        <v>0.99999648497125759</v>
      </c>
      <c r="G44" s="19">
        <f>AVERAGE(Table576[Amix])</f>
        <v>0.29716689785871642</v>
      </c>
      <c r="H44" s="18">
        <f>AVERAGE(Table576[Qmix9])</f>
        <v>2.0858491191423356</v>
      </c>
      <c r="I44" s="19">
        <f>AVERAGE(Table576[Wmix9])</f>
        <v>0.99999648212520076</v>
      </c>
      <c r="J44" s="20">
        <f>AVERAGE(Table576[Amix9])</f>
        <v>0.29715387809152866</v>
      </c>
      <c r="K44" s="19">
        <f>AVERAGE(Table576[Qmix8])</f>
        <v>2.0858495299800177</v>
      </c>
      <c r="L44" s="19">
        <f>AVERAGE(Table576[Wmix8])</f>
        <v>0.99999619700225373</v>
      </c>
      <c r="M44" s="19">
        <f>AVERAGE(Table576[Amix8])</f>
        <v>0.29692258520455023</v>
      </c>
      <c r="N44" s="18">
        <f>AVERAGE(Table576[Qmix2])</f>
        <v>2.085891366671599</v>
      </c>
      <c r="O44" s="19">
        <f>AVERAGE(Table576[Wmix2])</f>
        <v>0.99996716347260095</v>
      </c>
      <c r="P44" s="20">
        <f>AVERAGE(Table576[Amix2])</f>
        <v>0.29208170957537671</v>
      </c>
      <c r="Q44" s="18">
        <f>AVERAGE(Table576[Qmix12])</f>
        <v>2.0930831915938866</v>
      </c>
      <c r="R44" s="19">
        <f>AVERAGE(Table576[Wmix1])</f>
        <v>0.99501411762868153</v>
      </c>
      <c r="S44" s="20">
        <f>AVERAGE(Table576[Amix1])</f>
        <v>0.23729570118715509</v>
      </c>
      <c r="T44" s="18">
        <f>AVERAGE(Table576[Qmix3])</f>
        <v>2.1102109317647058</v>
      </c>
      <c r="U44" s="19">
        <f>AVERAGE(Table576[Wmix3])</f>
        <v>0.98351383791243896</v>
      </c>
      <c r="V44" s="20">
        <f>AVERAGE(Table576[Amix3])</f>
        <v>0.18330841605405096</v>
      </c>
      <c r="W44" s="18">
        <f>AVERAGE(Table576[Qmix4])</f>
        <v>2.2132801565384614</v>
      </c>
      <c r="X44" s="19">
        <f>AVERAGE(Table576[Wmix4])</f>
        <v>0.92205421562738166</v>
      </c>
      <c r="Y44" s="20">
        <f>AVERAGE(Table576[Amix4])</f>
        <v>0.10697208380370013</v>
      </c>
      <c r="Z44" s="18">
        <f>AVERAGE(Table576[Qmix5])</f>
        <v>2.292924557500001</v>
      </c>
      <c r="AA44" s="19">
        <f>AVERAGE(Table576[Wmix5])</f>
        <v>0.88207815382240662</v>
      </c>
      <c r="AB44" s="20">
        <f>AVERAGE(Table576[Amix5])</f>
        <v>8.5254436644101081E-2</v>
      </c>
      <c r="AC44" s="18">
        <f>AVERAGE(Table576[Qmix6])</f>
        <v>2.3725689584615361</v>
      </c>
      <c r="AD44" s="19">
        <f>AVERAGE(Table576[Wmix6])</f>
        <v>0.84725630673773189</v>
      </c>
      <c r="AE44" s="20">
        <f>AVERAGE(Table576[Amix6])</f>
        <v>7.2049200261233612E-2</v>
      </c>
      <c r="AF44" s="18">
        <f>AVERAGE(Table576[Qmix7])</f>
        <v>2.4756381832352949</v>
      </c>
      <c r="AG44" s="19">
        <f>AVERAGE(Table576[Wmix7])</f>
        <v>0.80833952727320235</v>
      </c>
      <c r="AH44" s="19">
        <f>AVERAGE(Table576[Amix7])</f>
        <v>6.0945124048682811E-2</v>
      </c>
      <c r="AI44" s="18">
        <f>AVERAGE(Table576[Qmix10])</f>
        <v>2.4949493794512221</v>
      </c>
      <c r="AJ44" s="19">
        <f>AVERAGE(Table576[Wmix10])</f>
        <v>0.8017043759568887</v>
      </c>
      <c r="AK44" s="20">
        <f>AVERAGE(Table576[Amix80])</f>
        <v>5.933276014466328E-2</v>
      </c>
      <c r="AL44" s="18">
        <f>AVERAGE(Table576[Qmix11])</f>
        <v>2.4999577483284017</v>
      </c>
      <c r="AM44" s="19">
        <f>AVERAGE(Table576[Wmix11])</f>
        <v>0.80001420588155603</v>
      </c>
      <c r="AN44" s="20">
        <f>AVERAGE(Table576[Amix77])</f>
        <v>5.8933152897951924E-2</v>
      </c>
      <c r="AO44" s="19">
        <f>AVERAGE(Table576[Qmix13])</f>
        <v>2.4999995850199879</v>
      </c>
      <c r="AP44" s="19">
        <f>AVERAGE(Table576[Wmix12])</f>
        <v>0.80000013952054494</v>
      </c>
      <c r="AQ44" s="19">
        <f>AVERAGE(Table576[Amix74])</f>
        <v>5.8929845625890251E-2</v>
      </c>
      <c r="AR44" s="18">
        <f>AVERAGE(Table576[Qmix14])</f>
        <v>2.4999999958576633</v>
      </c>
      <c r="AS44" s="19">
        <f>AVERAGE(Table576[Wmix13])</f>
        <v>0.80000000139269623</v>
      </c>
      <c r="AT44" s="20">
        <f>AVERAGE(Table576[Amix744])</f>
        <v>5.8929813150877329E-2</v>
      </c>
      <c r="AU44" s="18">
        <f>AVERAGE(Table576[Qmix15])</f>
        <v>2.4999999999585834</v>
      </c>
      <c r="AV44" s="19">
        <f>AVERAGE(Table576[Wmix14])</f>
        <v>0.80000000001392524</v>
      </c>
      <c r="AW44" s="20">
        <f>AVERAGE(Table576[Amix762])</f>
        <v>5.8929812826716964E-2</v>
      </c>
      <c r="AX44" s="21">
        <f>AVERAGE(Table576[Q(Dust)])</f>
        <v>2.5</v>
      </c>
      <c r="AY44" s="22">
        <f>AVERAGE(Table576[W(Dust)])</f>
        <v>0.80000000000000038</v>
      </c>
      <c r="AZ44" s="20">
        <f>AVERAGE(Table576[A(Dust)])</f>
        <v>5.8929812823442965E-2</v>
      </c>
    </row>
    <row r="45" spans="1:52" x14ac:dyDescent="0.25">
      <c r="A45" s="23" t="s">
        <v>72</v>
      </c>
      <c r="B45" s="24"/>
      <c r="C45" s="25"/>
      <c r="D45" s="26"/>
      <c r="E45" s="24"/>
      <c r="F45" s="25"/>
      <c r="G45" s="26">
        <f>G44/D44</f>
        <v>0.99999559532032556</v>
      </c>
      <c r="H45" s="24"/>
      <c r="I45" s="25"/>
      <c r="J45" s="26">
        <f>J44/D44</f>
        <v>0.99995178253386219</v>
      </c>
      <c r="K45" s="25"/>
      <c r="L45" s="25"/>
      <c r="M45" s="25">
        <f>M44/D44</f>
        <v>0.99917345941014302</v>
      </c>
      <c r="N45" s="24"/>
      <c r="O45" s="25"/>
      <c r="P45" s="26">
        <f>P44/D44</f>
        <v>0.98288344076557466</v>
      </c>
      <c r="Q45" s="24"/>
      <c r="R45" s="25"/>
      <c r="S45" s="26">
        <f>S44/D44</f>
        <v>0.79852317901309944</v>
      </c>
      <c r="T45" s="24"/>
      <c r="U45" s="25"/>
      <c r="V45" s="26">
        <f>V44/G44</f>
        <v>0.61685341595887377</v>
      </c>
      <c r="W45" s="24"/>
      <c r="X45" s="25"/>
      <c r="Y45" s="26">
        <f>Y44/D44</f>
        <v>0.3599714954684991</v>
      </c>
      <c r="Z45" s="24"/>
      <c r="AA45" s="25"/>
      <c r="AB45" s="26">
        <f>AB44/D44</f>
        <v>0.2868894945565223</v>
      </c>
      <c r="AC45" s="24"/>
      <c r="AD45" s="25"/>
      <c r="AE45" s="26">
        <f>AE44/D44</f>
        <v>0.24245258616200324</v>
      </c>
      <c r="AF45" s="24"/>
      <c r="AG45" s="25"/>
      <c r="AH45" s="26">
        <f>AH44/D44</f>
        <v>0.20508628667621312</v>
      </c>
      <c r="AI45" s="27"/>
      <c r="AJ45" s="28"/>
      <c r="AK45" s="29">
        <f>AK44/D44</f>
        <v>0.19966052487807506</v>
      </c>
      <c r="AL45" s="24"/>
      <c r="AM45" s="25"/>
      <c r="AN45" s="26">
        <f>AN44/D44</f>
        <v>0.19831580751739708</v>
      </c>
      <c r="AO45" s="25"/>
      <c r="AP45" s="25"/>
      <c r="AQ45" s="25">
        <f>AQ44/D44</f>
        <v>0.19830467822433642</v>
      </c>
      <c r="AR45" s="24"/>
      <c r="AS45" s="25"/>
      <c r="AT45" s="26">
        <f>AT44/D44</f>
        <v>0.1983045689427505</v>
      </c>
      <c r="AU45" s="25"/>
      <c r="AV45" s="25"/>
      <c r="AW45" s="25">
        <f>AW44/D44</f>
        <v>0.19830456785191924</v>
      </c>
      <c r="AX45" s="24"/>
      <c r="AY45" s="25"/>
      <c r="AZ45" s="26">
        <f>AZ44/D44</f>
        <v>0.19830456784090192</v>
      </c>
    </row>
    <row r="46" spans="1:52" ht="15.75" thickBot="1" x14ac:dyDescent="0.3">
      <c r="A46" s="23" t="s">
        <v>73</v>
      </c>
      <c r="B46" s="30"/>
      <c r="C46" s="31"/>
      <c r="D46" s="32"/>
      <c r="E46" s="30"/>
      <c r="F46" s="31"/>
      <c r="G46" s="32">
        <f>(G44-D44)/D44</f>
        <v>-4.4046796744398152E-6</v>
      </c>
      <c r="H46" s="30"/>
      <c r="I46" s="31"/>
      <c r="J46" s="32">
        <f>(J44-D44)/D44</f>
        <v>-4.8217466137779E-5</v>
      </c>
      <c r="K46" s="31"/>
      <c r="L46" s="31"/>
      <c r="M46" s="31">
        <f>(M44-D44)/D44</f>
        <v>-8.2654058985701421E-4</v>
      </c>
      <c r="N46" s="30"/>
      <c r="O46" s="31"/>
      <c r="P46" s="32">
        <f>(P44-D44)/D44</f>
        <v>-1.7116559234425344E-2</v>
      </c>
      <c r="Q46" s="30"/>
      <c r="R46" s="31"/>
      <c r="S46" s="32">
        <f>(S44-D44)/D44</f>
        <v>-0.20147682098690056</v>
      </c>
      <c r="T46" s="30"/>
      <c r="U46" s="31"/>
      <c r="V46" s="32">
        <f>(V44-G44)/G44</f>
        <v>-0.38314658404112623</v>
      </c>
      <c r="W46" s="30"/>
      <c r="X46" s="31"/>
      <c r="Y46" s="32">
        <f>(Y44-D44)/D44</f>
        <v>-0.64002850453150095</v>
      </c>
      <c r="Z46" s="30"/>
      <c r="AA46" s="31"/>
      <c r="AB46" s="32">
        <f>(AB44-D44)/D44</f>
        <v>-0.71311050544347765</v>
      </c>
      <c r="AC46" s="30"/>
      <c r="AD46" s="31"/>
      <c r="AE46" s="32">
        <f>(AE44-D44)/D44</f>
        <v>-0.75754741383799673</v>
      </c>
      <c r="AF46" s="30"/>
      <c r="AG46" s="31"/>
      <c r="AH46" s="32">
        <f>(AH44-D44)/D44</f>
        <v>-0.79491371332378691</v>
      </c>
      <c r="AI46" s="30"/>
      <c r="AJ46" s="31"/>
      <c r="AK46" s="32">
        <f>(AK44-D44)/D44</f>
        <v>-0.80033947512192494</v>
      </c>
      <c r="AL46" s="30"/>
      <c r="AM46" s="31"/>
      <c r="AN46" s="32">
        <f>(AN44-D44)/D44</f>
        <v>-0.80168419248260292</v>
      </c>
      <c r="AO46" s="31"/>
      <c r="AP46" s="31"/>
      <c r="AQ46" s="31">
        <f>(AQ44-D44)/D44</f>
        <v>-0.80169532177566349</v>
      </c>
      <c r="AR46" s="30"/>
      <c r="AS46" s="31"/>
      <c r="AT46" s="32">
        <f>(AT44-D44)/D44</f>
        <v>-0.8016954310572495</v>
      </c>
      <c r="AU46" s="31"/>
      <c r="AV46" s="31"/>
      <c r="AW46" s="31">
        <f>(AW44-D44)/D44</f>
        <v>-0.8016954321480807</v>
      </c>
      <c r="AX46" s="30"/>
      <c r="AY46" s="31"/>
      <c r="AZ46" s="32">
        <f>(AZ44-D44)/D44</f>
        <v>-0.80169543215909811</v>
      </c>
    </row>
    <row r="47" spans="1:52" ht="15.75" thickBot="1" x14ac:dyDescent="0.3">
      <c r="A47" s="33" t="s">
        <v>74</v>
      </c>
      <c r="B47" s="34"/>
      <c r="C47" s="35"/>
      <c r="D47" s="36">
        <f>D44*PI()</f>
        <v>0.93358145533027259</v>
      </c>
      <c r="E47" s="34"/>
      <c r="F47" s="35"/>
      <c r="G47" s="36">
        <f>G44*PI()</f>
        <v>0.93357734320301189</v>
      </c>
      <c r="H47" s="34"/>
      <c r="I47" s="35"/>
      <c r="J47" s="36">
        <f>J44*PI()</f>
        <v>0.93353644039806338</v>
      </c>
      <c r="K47" s="35"/>
      <c r="L47" s="35"/>
      <c r="M47" s="35">
        <f>M44*PI()</f>
        <v>0.93280981236350435</v>
      </c>
      <c r="N47" s="34"/>
      <c r="O47" s="35"/>
      <c r="P47" s="36">
        <f>P44*PI()</f>
        <v>0.91760175304995106</v>
      </c>
      <c r="Q47" s="34"/>
      <c r="R47" s="35"/>
      <c r="S47" s="36">
        <f>S44*PI()</f>
        <v>0.7454864315780052</v>
      </c>
      <c r="T47" s="34"/>
      <c r="U47" s="35"/>
      <c r="V47" s="36">
        <f>V44*PI()</f>
        <v>0.5758803732165878</v>
      </c>
      <c r="W47" s="34"/>
      <c r="X47" s="35"/>
      <c r="Y47" s="36">
        <f>Y44*PI()</f>
        <v>0.33606271261689602</v>
      </c>
      <c r="Z47" s="34"/>
      <c r="AA47" s="35"/>
      <c r="AB47" s="36">
        <f>AB44*PI()</f>
        <v>0.26783471184704444</v>
      </c>
      <c r="AC47" s="34"/>
      <c r="AD47" s="35"/>
      <c r="AE47" s="36">
        <f>AE44*PI()</f>
        <v>0.22634923823771133</v>
      </c>
      <c r="AF47" s="34"/>
      <c r="AG47" s="35"/>
      <c r="AH47" s="36">
        <f>AH44*PI()</f>
        <v>0.19146475398346055</v>
      </c>
      <c r="AI47" s="34"/>
      <c r="AJ47" s="35"/>
      <c r="AK47" s="36">
        <f>AK44*PI()</f>
        <v>0.18639936338767943</v>
      </c>
      <c r="AL47" s="34"/>
      <c r="AM47" s="35"/>
      <c r="AN47" s="36">
        <f>AN44*PI()</f>
        <v>0.18514396019708979</v>
      </c>
      <c r="AO47" s="35"/>
      <c r="AP47" s="35"/>
      <c r="AQ47" s="35">
        <f>AQ44*PI()</f>
        <v>0.18513357009547743</v>
      </c>
      <c r="AR47" s="34"/>
      <c r="AS47" s="35"/>
      <c r="AT47" s="36">
        <f>AT44*PI()</f>
        <v>0.1851334680722154</v>
      </c>
      <c r="AU47" s="35"/>
      <c r="AV47" s="35"/>
      <c r="AW47" s="35">
        <f>AW44*PI()</f>
        <v>0.18513346705383557</v>
      </c>
      <c r="AX47" s="34"/>
      <c r="AY47" s="35"/>
      <c r="AZ47" s="36">
        <f>AZ44*PI()</f>
        <v>0.18513346704354999</v>
      </c>
    </row>
    <row r="50" spans="1:52" x14ac:dyDescent="0.25">
      <c r="A50" t="s">
        <v>83</v>
      </c>
    </row>
    <row r="51" spans="1:52" ht="15.75" thickBot="1" x14ac:dyDescent="0.3">
      <c r="A51" s="85" t="s">
        <v>78</v>
      </c>
      <c r="B51" s="85"/>
      <c r="C51" s="85"/>
      <c r="D51" s="85"/>
      <c r="E51" s="86" t="s">
        <v>1</v>
      </c>
      <c r="F51" s="87"/>
      <c r="G51" s="87"/>
      <c r="H51" s="87"/>
      <c r="I51" s="88"/>
      <c r="J51" s="1"/>
      <c r="K51" s="1"/>
      <c r="L51" s="1"/>
      <c r="M51" s="1"/>
    </row>
    <row r="52" spans="1:52" ht="15.75" thickBot="1" x14ac:dyDescent="0.3">
      <c r="A52" s="2"/>
      <c r="B52" s="76" t="s">
        <v>2</v>
      </c>
      <c r="C52" s="77"/>
      <c r="D52" s="78"/>
      <c r="E52" s="79" t="s">
        <v>3</v>
      </c>
      <c r="F52" s="80"/>
      <c r="G52" s="81"/>
      <c r="H52" s="76" t="s">
        <v>4</v>
      </c>
      <c r="I52" s="77"/>
      <c r="J52" s="78"/>
      <c r="K52" s="77" t="s">
        <v>5</v>
      </c>
      <c r="L52" s="77"/>
      <c r="M52" s="78"/>
      <c r="N52" s="76" t="s">
        <v>6</v>
      </c>
      <c r="O52" s="77"/>
      <c r="P52" s="78"/>
      <c r="Q52" s="76" t="s">
        <v>7</v>
      </c>
      <c r="R52" s="77"/>
      <c r="S52" s="78"/>
      <c r="T52" s="76" t="s">
        <v>8</v>
      </c>
      <c r="U52" s="77"/>
      <c r="V52" s="78"/>
      <c r="W52" s="82" t="s">
        <v>9</v>
      </c>
      <c r="X52" s="83"/>
      <c r="Y52" s="84"/>
      <c r="Z52" s="82" t="s">
        <v>10</v>
      </c>
      <c r="AA52" s="83"/>
      <c r="AB52" s="84"/>
      <c r="AC52" s="82" t="s">
        <v>11</v>
      </c>
      <c r="AD52" s="83"/>
      <c r="AE52" s="84"/>
      <c r="AF52" s="82" t="s">
        <v>12</v>
      </c>
      <c r="AG52" s="83"/>
      <c r="AH52" s="84"/>
      <c r="AI52" s="82" t="s">
        <v>13</v>
      </c>
      <c r="AJ52" s="83"/>
      <c r="AK52" s="84"/>
      <c r="AL52" s="83" t="s">
        <v>14</v>
      </c>
      <c r="AM52" s="83"/>
      <c r="AN52" s="84"/>
      <c r="AO52" s="82" t="s">
        <v>15</v>
      </c>
      <c r="AP52" s="83"/>
      <c r="AQ52" s="84"/>
      <c r="AR52" s="82" t="s">
        <v>16</v>
      </c>
      <c r="AS52" s="83"/>
      <c r="AT52" s="84"/>
      <c r="AU52" s="82" t="s">
        <v>17</v>
      </c>
      <c r="AV52" s="83"/>
      <c r="AW52" s="84"/>
      <c r="AX52" s="82" t="s">
        <v>18</v>
      </c>
      <c r="AY52" s="83"/>
      <c r="AZ52" s="84"/>
    </row>
    <row r="53" spans="1:52" ht="15.75" thickBot="1" x14ac:dyDescent="0.3">
      <c r="A53" s="3" t="s">
        <v>19</v>
      </c>
      <c r="B53" s="4" t="s">
        <v>20</v>
      </c>
      <c r="C53" s="5" t="s">
        <v>21</v>
      </c>
      <c r="D53" s="6" t="s">
        <v>22</v>
      </c>
      <c r="E53" s="3" t="s">
        <v>23</v>
      </c>
      <c r="F53" s="3" t="s">
        <v>24</v>
      </c>
      <c r="G53" s="3" t="s">
        <v>25</v>
      </c>
      <c r="H53" s="7" t="s">
        <v>26</v>
      </c>
      <c r="I53" s="3" t="s">
        <v>27</v>
      </c>
      <c r="J53" s="8" t="s">
        <v>28</v>
      </c>
      <c r="K53" s="3" t="s">
        <v>29</v>
      </c>
      <c r="L53" s="3" t="s">
        <v>30</v>
      </c>
      <c r="M53" s="3" t="s">
        <v>31</v>
      </c>
      <c r="N53" s="9" t="s">
        <v>32</v>
      </c>
      <c r="O53" s="10" t="s">
        <v>33</v>
      </c>
      <c r="P53" s="11" t="s">
        <v>34</v>
      </c>
      <c r="Q53" s="9" t="s">
        <v>35</v>
      </c>
      <c r="R53" s="10" t="s">
        <v>36</v>
      </c>
      <c r="S53" s="12" t="s">
        <v>37</v>
      </c>
      <c r="T53" s="9" t="s">
        <v>38</v>
      </c>
      <c r="U53" s="10" t="s">
        <v>39</v>
      </c>
      <c r="V53" s="12" t="s">
        <v>40</v>
      </c>
      <c r="W53" s="9" t="s">
        <v>41</v>
      </c>
      <c r="X53" s="10" t="s">
        <v>42</v>
      </c>
      <c r="Y53" s="12" t="s">
        <v>43</v>
      </c>
      <c r="Z53" s="9" t="s">
        <v>44</v>
      </c>
      <c r="AA53" s="10" t="s">
        <v>45</v>
      </c>
      <c r="AB53" s="12" t="s">
        <v>46</v>
      </c>
      <c r="AC53" s="9" t="s">
        <v>47</v>
      </c>
      <c r="AD53" s="10" t="s">
        <v>48</v>
      </c>
      <c r="AE53" s="12" t="s">
        <v>49</v>
      </c>
      <c r="AF53" s="9" t="s">
        <v>50</v>
      </c>
      <c r="AG53" s="10" t="s">
        <v>51</v>
      </c>
      <c r="AH53" s="12" t="s">
        <v>52</v>
      </c>
      <c r="AI53" s="7" t="s">
        <v>53</v>
      </c>
      <c r="AJ53" s="3" t="s">
        <v>54</v>
      </c>
      <c r="AK53" s="12" t="s">
        <v>55</v>
      </c>
      <c r="AL53" s="3" t="s">
        <v>56</v>
      </c>
      <c r="AM53" s="3" t="s">
        <v>57</v>
      </c>
      <c r="AN53" s="12" t="s">
        <v>58</v>
      </c>
      <c r="AO53" s="3" t="s">
        <v>59</v>
      </c>
      <c r="AP53" s="3" t="s">
        <v>60</v>
      </c>
      <c r="AQ53" s="10" t="s">
        <v>61</v>
      </c>
      <c r="AR53" s="7" t="s">
        <v>62</v>
      </c>
      <c r="AS53" s="3" t="s">
        <v>63</v>
      </c>
      <c r="AT53" s="12" t="s">
        <v>64</v>
      </c>
      <c r="AU53" s="3" t="s">
        <v>65</v>
      </c>
      <c r="AV53" s="3" t="s">
        <v>66</v>
      </c>
      <c r="AW53" s="10" t="s">
        <v>67</v>
      </c>
      <c r="AX53" s="4" t="s">
        <v>68</v>
      </c>
      <c r="AY53" s="5" t="s">
        <v>69</v>
      </c>
      <c r="AZ53" s="13" t="s">
        <v>70</v>
      </c>
    </row>
    <row r="54" spans="1:52" hidden="1" x14ac:dyDescent="0.25">
      <c r="A54" s="1">
        <v>0.4</v>
      </c>
      <c r="B54" s="14">
        <v>2.0640941000000002</v>
      </c>
      <c r="C54" s="15">
        <v>1</v>
      </c>
      <c r="D54" s="16">
        <v>0.29850391255408398</v>
      </c>
      <c r="E54" s="15">
        <v>2.0640941000435902</v>
      </c>
      <c r="F54" s="15">
        <v>0.99999999997066102</v>
      </c>
      <c r="G54" s="15">
        <v>0.29849741911974698</v>
      </c>
      <c r="H54" s="14">
        <v>2.0640941043599299</v>
      </c>
      <c r="I54" s="15">
        <v>0.99999999706547404</v>
      </c>
      <c r="J54" s="16">
        <v>0.29843897948374398</v>
      </c>
      <c r="K54" s="15">
        <v>2.0640945367785899</v>
      </c>
      <c r="L54" s="15">
        <v>0.99999970601889798</v>
      </c>
      <c r="M54" s="15">
        <v>0.297854795590489</v>
      </c>
      <c r="N54" s="14">
        <v>2.0641385711181401</v>
      </c>
      <c r="O54" s="15">
        <v>0.99997006938500599</v>
      </c>
      <c r="P54" s="16">
        <v>0.29203456134073602</v>
      </c>
      <c r="Q54" s="14">
        <v>2.0717081768558998</v>
      </c>
      <c r="R54" s="15">
        <v>0.99491667930095595</v>
      </c>
      <c r="S54" s="16">
        <v>0.23644796330861101</v>
      </c>
      <c r="T54" s="14">
        <v>2.08973562352941</v>
      </c>
      <c r="U54" s="15">
        <v>0.98320293238022904</v>
      </c>
      <c r="V54" s="16">
        <v>0.18218586176773199</v>
      </c>
      <c r="W54" s="14">
        <v>2.19821899230769</v>
      </c>
      <c r="X54" s="15">
        <v>0.92106637444190897</v>
      </c>
      <c r="Y54" s="16">
        <v>0.10608646117195999</v>
      </c>
      <c r="Z54" s="14">
        <v>2.2820470500000001</v>
      </c>
      <c r="AA54" s="15">
        <v>0.88107113373205803</v>
      </c>
      <c r="AB54" s="16">
        <v>8.4660819572138696E-2</v>
      </c>
      <c r="AC54" s="14">
        <v>2.3658751076923101</v>
      </c>
      <c r="AD54" s="15">
        <v>0.84650426315026495</v>
      </c>
      <c r="AE54" s="16">
        <v>7.1712773360705001E-2</v>
      </c>
      <c r="AF54" s="14">
        <v>2.4743584764705902</v>
      </c>
      <c r="AG54" s="15">
        <v>0.80817276934014004</v>
      </c>
      <c r="AH54" s="16">
        <v>6.0887171146374E-2</v>
      </c>
      <c r="AI54" s="14">
        <v>2.4946840743902499</v>
      </c>
      <c r="AJ54" s="15">
        <v>0.80166910752409404</v>
      </c>
      <c r="AK54" s="16">
        <v>5.9320970476556698E-2</v>
      </c>
      <c r="AL54" s="15">
        <v>2.49995552888186</v>
      </c>
      <c r="AM54" s="15">
        <v>0.80001390939912198</v>
      </c>
      <c r="AN54" s="16">
        <v>5.8933054748719398E-2</v>
      </c>
      <c r="AO54" s="15">
        <v>2.49999956322142</v>
      </c>
      <c r="AP54" s="15">
        <v>0.80000013660848901</v>
      </c>
      <c r="AQ54" s="15">
        <v>5.8929844661944501E-2</v>
      </c>
      <c r="AR54" s="14">
        <v>2.4999999956400698</v>
      </c>
      <c r="AS54" s="15">
        <v>0.80000000136362803</v>
      </c>
      <c r="AT54" s="16">
        <v>5.89298131412552E-2</v>
      </c>
      <c r="AU54" s="15">
        <v>2.49999999995641</v>
      </c>
      <c r="AV54" s="15">
        <v>0.80000000001363503</v>
      </c>
      <c r="AW54" s="15">
        <v>5.8929812826620798E-2</v>
      </c>
      <c r="AX54" s="14">
        <v>2.5</v>
      </c>
      <c r="AY54" s="15">
        <v>0.8</v>
      </c>
      <c r="AZ54" s="16">
        <v>5.8929812823442999E-2</v>
      </c>
    </row>
    <row r="55" spans="1:52" hidden="1" x14ac:dyDescent="0.25">
      <c r="A55" s="1">
        <v>0.41</v>
      </c>
      <c r="B55" s="14">
        <v>2.0649524000000001</v>
      </c>
      <c r="C55" s="15">
        <v>1</v>
      </c>
      <c r="D55" s="16">
        <v>0.298510471871547</v>
      </c>
      <c r="E55" s="15">
        <v>2.0649524000435102</v>
      </c>
      <c r="F55" s="15">
        <v>0.99999999997068401</v>
      </c>
      <c r="G55" s="15">
        <v>0.29850398104230402</v>
      </c>
      <c r="H55" s="14">
        <v>2.0649524043513501</v>
      </c>
      <c r="I55" s="15">
        <v>0.99999999706791298</v>
      </c>
      <c r="J55" s="16">
        <v>0.29844556578535503</v>
      </c>
      <c r="K55" s="15">
        <v>2.0649528359185698</v>
      </c>
      <c r="L55" s="15">
        <v>0.99999970626323398</v>
      </c>
      <c r="M55" s="15">
        <v>0.29786162433741298</v>
      </c>
      <c r="N55" s="14">
        <v>2.0649967835543799</v>
      </c>
      <c r="O55" s="15">
        <v>0.99997009425750905</v>
      </c>
      <c r="P55" s="16">
        <v>0.29204377178492302</v>
      </c>
      <c r="Q55" s="14">
        <v>2.0725514847161599</v>
      </c>
      <c r="R55" s="15">
        <v>0.99492079690411495</v>
      </c>
      <c r="S55" s="16">
        <v>0.23647636907799699</v>
      </c>
      <c r="T55" s="14">
        <v>2.0905434352941201</v>
      </c>
      <c r="U55" s="15">
        <v>0.98321572133371804</v>
      </c>
      <c r="V55" s="16">
        <v>0.18222481503542601</v>
      </c>
      <c r="W55" s="14">
        <v>2.1988132</v>
      </c>
      <c r="X55" s="15">
        <v>0.92110609971298696</v>
      </c>
      <c r="Y55" s="16">
        <v>0.106117193001391</v>
      </c>
      <c r="Z55" s="14">
        <v>2.2824762000000001</v>
      </c>
      <c r="AA55" s="15">
        <v>0.88111122105168005</v>
      </c>
      <c r="AB55" s="16">
        <v>8.4681168157316702E-2</v>
      </c>
      <c r="AC55" s="14">
        <v>2.3661392000000001</v>
      </c>
      <c r="AD55" s="15">
        <v>0.846533945959417</v>
      </c>
      <c r="AE55" s="16">
        <v>7.1724160538545106E-2</v>
      </c>
      <c r="AF55" s="14">
        <v>2.47440896470588</v>
      </c>
      <c r="AG55" s="15">
        <v>0.80817928959607099</v>
      </c>
      <c r="AH55" s="16">
        <v>6.08891013712511E-2</v>
      </c>
      <c r="AI55" s="14">
        <v>2.4946945414634198</v>
      </c>
      <c r="AJ55" s="15">
        <v>0.80167048432636001</v>
      </c>
      <c r="AK55" s="16">
        <v>5.9321361988821798E-2</v>
      </c>
      <c r="AL55" s="15">
        <v>2.4999556164456198</v>
      </c>
      <c r="AM55" s="15">
        <v>0.80001392096844703</v>
      </c>
      <c r="AN55" s="16">
        <v>5.8933058005567203E-2</v>
      </c>
      <c r="AO55" s="15">
        <v>2.4999995640814401</v>
      </c>
      <c r="AP55" s="15">
        <v>0.800000136722123</v>
      </c>
      <c r="AQ55" s="15">
        <v>5.8929844693930603E-2</v>
      </c>
      <c r="AR55" s="14">
        <v>2.4999999956486501</v>
      </c>
      <c r="AS55" s="15">
        <v>0.80000000136476201</v>
      </c>
      <c r="AT55" s="16">
        <v>5.8929813141574403E-2</v>
      </c>
      <c r="AU55" s="15">
        <v>2.4999999999564899</v>
      </c>
      <c r="AV55" s="15">
        <v>0.80000000001364602</v>
      </c>
      <c r="AW55" s="15">
        <v>5.8929812826624003E-2</v>
      </c>
      <c r="AX55" s="14">
        <v>2.5</v>
      </c>
      <c r="AY55" s="15">
        <v>0.8</v>
      </c>
      <c r="AZ55" s="16">
        <v>5.8929812823442999E-2</v>
      </c>
    </row>
    <row r="56" spans="1:52" hidden="1" x14ac:dyDescent="0.25">
      <c r="A56" s="1">
        <v>0.42</v>
      </c>
      <c r="B56" s="14">
        <v>2.0675995</v>
      </c>
      <c r="C56" s="15">
        <v>1</v>
      </c>
      <c r="D56" s="16">
        <v>0.29857963572823998</v>
      </c>
      <c r="E56" s="15">
        <v>2.0675995000432401</v>
      </c>
      <c r="F56" s="15">
        <v>0.99999999997075995</v>
      </c>
      <c r="G56" s="15">
        <v>0.29857315324971101</v>
      </c>
      <c r="H56" s="14">
        <v>2.0675995043248698</v>
      </c>
      <c r="I56" s="15">
        <v>0.99999999707541598</v>
      </c>
      <c r="J56" s="16">
        <v>0.29851481272928598</v>
      </c>
      <c r="K56" s="15">
        <v>2.0675999332661701</v>
      </c>
      <c r="L56" s="15">
        <v>0.99999970701487995</v>
      </c>
      <c r="M56" s="15">
        <v>0.29793161767956899</v>
      </c>
      <c r="N56" s="14">
        <v>2.0676436134972498</v>
      </c>
      <c r="O56" s="15">
        <v>0.99997017077234196</v>
      </c>
      <c r="P56" s="16">
        <v>0.29212109218604598</v>
      </c>
      <c r="Q56" s="14">
        <v>2.0751523471615698</v>
      </c>
      <c r="R56" s="15">
        <v>0.99493346489706602</v>
      </c>
      <c r="S56" s="16">
        <v>0.23661207818250099</v>
      </c>
      <c r="T56" s="14">
        <v>2.0930348235294098</v>
      </c>
      <c r="U56" s="15">
        <v>0.98325507493886999</v>
      </c>
      <c r="V56" s="16">
        <v>0.18239027576300099</v>
      </c>
      <c r="W56" s="14">
        <v>2.2006458076923101</v>
      </c>
      <c r="X56" s="15">
        <v>0.92122846940887404</v>
      </c>
      <c r="Y56" s="16">
        <v>0.106243691301659</v>
      </c>
      <c r="Z56" s="14">
        <v>2.28379975</v>
      </c>
      <c r="AA56" s="15">
        <v>0.88123478983193604</v>
      </c>
      <c r="AB56" s="16">
        <v>8.4766076913344701E-2</v>
      </c>
      <c r="AC56" s="14">
        <v>2.3669536923076899</v>
      </c>
      <c r="AD56" s="15">
        <v>0.84662549665101305</v>
      </c>
      <c r="AE56" s="16">
        <v>7.17725071305296E-2</v>
      </c>
      <c r="AF56" s="14">
        <v>2.4745646764705902</v>
      </c>
      <c r="AG56" s="15">
        <v>0.80819941312283405</v>
      </c>
      <c r="AH56" s="16">
        <v>6.0897496792293698E-2</v>
      </c>
      <c r="AI56" s="14">
        <v>2.4947268231707298</v>
      </c>
      <c r="AJ56" s="15">
        <v>0.80167473403376199</v>
      </c>
      <c r="AK56" s="16">
        <v>5.9323072749282002E-2</v>
      </c>
      <c r="AL56" s="15">
        <v>2.4999558865027498</v>
      </c>
      <c r="AM56" s="15">
        <v>0.80001395667991704</v>
      </c>
      <c r="AN56" s="16">
        <v>5.8933072253899203E-2</v>
      </c>
      <c r="AO56" s="15">
        <v>2.4999995667338402</v>
      </c>
      <c r="AP56" s="15">
        <v>0.80000013707287998</v>
      </c>
      <c r="AQ56" s="15">
        <v>5.89298448338672E-2</v>
      </c>
      <c r="AR56" s="14">
        <v>2.4999999956751302</v>
      </c>
      <c r="AS56" s="15">
        <v>0.80000000136826299</v>
      </c>
      <c r="AT56" s="16">
        <v>5.8929813142971299E-2</v>
      </c>
      <c r="AU56" s="15">
        <v>2.4999999999567599</v>
      </c>
      <c r="AV56" s="15">
        <v>0.80000000001368099</v>
      </c>
      <c r="AW56" s="15">
        <v>5.8929812826637902E-2</v>
      </c>
      <c r="AX56" s="14">
        <v>2.5</v>
      </c>
      <c r="AY56" s="15">
        <v>0.8</v>
      </c>
      <c r="AZ56" s="16">
        <v>5.8929812823442999E-2</v>
      </c>
    </row>
    <row r="57" spans="1:52" hidden="1" x14ac:dyDescent="0.25">
      <c r="A57" s="1">
        <v>0.43</v>
      </c>
      <c r="B57" s="14">
        <v>2.0678839999999998</v>
      </c>
      <c r="C57" s="15">
        <v>1</v>
      </c>
      <c r="D57" s="16">
        <v>0.29853260150723798</v>
      </c>
      <c r="E57" s="15">
        <v>2.0678840000432102</v>
      </c>
      <c r="F57" s="15">
        <v>0.99999999997076805</v>
      </c>
      <c r="G57" s="15">
        <v>0.29852611991484201</v>
      </c>
      <c r="H57" s="14">
        <v>2.0678840043220199</v>
      </c>
      <c r="I57" s="15">
        <v>0.999999997076221</v>
      </c>
      <c r="J57" s="16">
        <v>0.29846778742987401</v>
      </c>
      <c r="K57" s="15">
        <v>2.0678844329811001</v>
      </c>
      <c r="L57" s="15">
        <v>0.99999970709549302</v>
      </c>
      <c r="M57" s="15">
        <v>0.297884672550353</v>
      </c>
      <c r="N57" s="14">
        <v>2.0679280844725598</v>
      </c>
      <c r="O57" s="15">
        <v>0.99997017897838003</v>
      </c>
      <c r="P57" s="16">
        <v>0.29207494025355701</v>
      </c>
      <c r="Q57" s="14">
        <v>2.07543187772926</v>
      </c>
      <c r="R57" s="15">
        <v>0.99493482360686303</v>
      </c>
      <c r="S57" s="16">
        <v>0.236573007124002</v>
      </c>
      <c r="T57" s="14">
        <v>2.0933025882352898</v>
      </c>
      <c r="U57" s="15">
        <v>0.98325929652296495</v>
      </c>
      <c r="V57" s="16">
        <v>0.18235748454714101</v>
      </c>
      <c r="W57" s="14">
        <v>2.2008427692307699</v>
      </c>
      <c r="X57" s="15">
        <v>0.92124160795146803</v>
      </c>
      <c r="Y57" s="16">
        <v>0.106221983643992</v>
      </c>
      <c r="Z57" s="14">
        <v>2.2839420000000001</v>
      </c>
      <c r="AA57" s="15">
        <v>0.88124806464725902</v>
      </c>
      <c r="AB57" s="16">
        <v>8.4750581508779302E-2</v>
      </c>
      <c r="AC57" s="14">
        <v>2.3670412307692299</v>
      </c>
      <c r="AD57" s="15">
        <v>0.84663533663761503</v>
      </c>
      <c r="AE57" s="16">
        <v>7.1763015370695904E-2</v>
      </c>
      <c r="AF57" s="14">
        <v>2.47458141176471</v>
      </c>
      <c r="AG57" s="15">
        <v>0.80820157720392705</v>
      </c>
      <c r="AH57" s="16">
        <v>6.0895689240011597E-2</v>
      </c>
      <c r="AI57" s="14">
        <v>2.49473029268293</v>
      </c>
      <c r="AJ57" s="15">
        <v>0.80167519108892704</v>
      </c>
      <c r="AK57" s="16">
        <v>5.9322698271151802E-2</v>
      </c>
      <c r="AL57" s="15">
        <v>2.49995591552744</v>
      </c>
      <c r="AM57" s="15">
        <v>0.80001396052076901</v>
      </c>
      <c r="AN57" s="16">
        <v>5.8933069121712797E-2</v>
      </c>
      <c r="AO57" s="15">
        <v>2.4999995670189099</v>
      </c>
      <c r="AP57" s="15">
        <v>0.80000013711060503</v>
      </c>
      <c r="AQ57" s="15">
        <v>5.8929844803104002E-2</v>
      </c>
      <c r="AR57" s="14">
        <v>2.4999999956779799</v>
      </c>
      <c r="AS57" s="15">
        <v>0.80000000136864002</v>
      </c>
      <c r="AT57" s="16">
        <v>5.8929813142664197E-2</v>
      </c>
      <c r="AU57" s="15">
        <v>2.4999999999567901</v>
      </c>
      <c r="AV57" s="15">
        <v>0.80000000001368499</v>
      </c>
      <c r="AW57" s="15">
        <v>5.8929812826634898E-2</v>
      </c>
      <c r="AX57" s="14">
        <v>2.5</v>
      </c>
      <c r="AY57" s="15">
        <v>0.8</v>
      </c>
      <c r="AZ57" s="16">
        <v>5.8929812823442999E-2</v>
      </c>
    </row>
    <row r="58" spans="1:52" hidden="1" x14ac:dyDescent="0.25">
      <c r="A58" s="1">
        <v>0.44</v>
      </c>
      <c r="B58" s="14">
        <v>2.0669558000000001</v>
      </c>
      <c r="C58" s="15">
        <v>1</v>
      </c>
      <c r="D58" s="16">
        <v>0.29850985865350399</v>
      </c>
      <c r="E58" s="15">
        <v>2.0669558000433099</v>
      </c>
      <c r="F58" s="15">
        <v>0.99999999997074196</v>
      </c>
      <c r="G58" s="15">
        <v>0.29850337416933798</v>
      </c>
      <c r="H58" s="14">
        <v>2.0669558043313101</v>
      </c>
      <c r="I58" s="15">
        <v>0.99999999707359499</v>
      </c>
      <c r="J58" s="16">
        <v>0.29844501547541302</v>
      </c>
      <c r="K58" s="15">
        <v>2.06695623391116</v>
      </c>
      <c r="L58" s="15">
        <v>0.99999970683236805</v>
      </c>
      <c r="M58" s="15">
        <v>0.29786163915925001</v>
      </c>
      <c r="N58" s="14">
        <v>2.06699997916752</v>
      </c>
      <c r="O58" s="15">
        <v>0.99997015219313801</v>
      </c>
      <c r="P58" s="16">
        <v>0.292049340258074</v>
      </c>
      <c r="Q58" s="14">
        <v>2.07451989082969</v>
      </c>
      <c r="R58" s="15">
        <v>0.99493038872557005</v>
      </c>
      <c r="S58" s="16">
        <v>0.23652692955145199</v>
      </c>
      <c r="T58" s="14">
        <v>2.09242898823529</v>
      </c>
      <c r="U58" s="15">
        <v>0.98324551761050605</v>
      </c>
      <c r="V58" s="16">
        <v>0.182300891606825</v>
      </c>
      <c r="W58" s="14">
        <v>2.20020016923077</v>
      </c>
      <c r="X58" s="15">
        <v>0.92119873308328204</v>
      </c>
      <c r="Y58" s="16">
        <v>0.106178607611198</v>
      </c>
      <c r="Z58" s="14">
        <v>2.2834778999999998</v>
      </c>
      <c r="AA58" s="15">
        <v>0.881204750476001</v>
      </c>
      <c r="AB58" s="16">
        <v>8.4721486682494795E-2</v>
      </c>
      <c r="AC58" s="14">
        <v>2.3667556307692301</v>
      </c>
      <c r="AD58" s="15">
        <v>0.84660323337052401</v>
      </c>
      <c r="AE58" s="16">
        <v>7.1746465332702195E-2</v>
      </c>
      <c r="AF58" s="14">
        <v>2.4745268117647101</v>
      </c>
      <c r="AG58" s="15">
        <v>0.80819451766553696</v>
      </c>
      <c r="AH58" s="16">
        <v>6.0892819423744297E-2</v>
      </c>
      <c r="AI58" s="14">
        <v>2.49471897317073</v>
      </c>
      <c r="AJ58" s="15">
        <v>0.80167370014066197</v>
      </c>
      <c r="AK58" s="16">
        <v>5.9322113642430799E-2</v>
      </c>
      <c r="AL58" s="15">
        <v>2.4999558208324801</v>
      </c>
      <c r="AM58" s="15">
        <v>0.80001394799168701</v>
      </c>
      <c r="AN58" s="16">
        <v>5.8933064252895101E-2</v>
      </c>
      <c r="AO58" s="15">
        <v>2.4999995660888499</v>
      </c>
      <c r="AP58" s="15">
        <v>0.80000013698754502</v>
      </c>
      <c r="AQ58" s="15">
        <v>5.8929844755286197E-2</v>
      </c>
      <c r="AR58" s="14">
        <v>2.49999999566869</v>
      </c>
      <c r="AS58" s="15">
        <v>0.80000000136741201</v>
      </c>
      <c r="AT58" s="16">
        <v>5.8929813142187003E-2</v>
      </c>
      <c r="AU58" s="15">
        <v>2.4999999999566902</v>
      </c>
      <c r="AV58" s="15">
        <v>0.800000000013672</v>
      </c>
      <c r="AW58" s="15">
        <v>5.8929812826629999E-2</v>
      </c>
      <c r="AX58" s="14">
        <v>2.5</v>
      </c>
      <c r="AY58" s="15">
        <v>0.8</v>
      </c>
      <c r="AZ58" s="16">
        <v>5.8929812823442999E-2</v>
      </c>
    </row>
    <row r="59" spans="1:52" hidden="1" x14ac:dyDescent="0.25">
      <c r="A59" s="1">
        <v>0.45</v>
      </c>
      <c r="B59" s="14">
        <v>2.070713</v>
      </c>
      <c r="C59" s="15">
        <v>1</v>
      </c>
      <c r="D59" s="16">
        <v>0.29858977278541599</v>
      </c>
      <c r="E59" s="15">
        <v>2.0707130000429301</v>
      </c>
      <c r="F59" s="15">
        <v>0.99999999997084699</v>
      </c>
      <c r="G59" s="15">
        <v>0.29858330003630801</v>
      </c>
      <c r="H59" s="14">
        <v>2.0707130042937298</v>
      </c>
      <c r="I59" s="15">
        <v>0.99999999708420495</v>
      </c>
      <c r="J59" s="16">
        <v>0.29852504724089801</v>
      </c>
      <c r="K59" s="15">
        <v>2.0707134301464398</v>
      </c>
      <c r="L59" s="15">
        <v>0.99999970789527504</v>
      </c>
      <c r="M59" s="15">
        <v>0.29794272775029601</v>
      </c>
      <c r="N59" s="14">
        <v>2.07075679585799</v>
      </c>
      <c r="O59" s="15">
        <v>0.99997026039333703</v>
      </c>
      <c r="P59" s="16">
        <v>0.29214080559043998</v>
      </c>
      <c r="Q59" s="14">
        <v>2.0782114628820998</v>
      </c>
      <c r="R59" s="15">
        <v>0.99494830486137198</v>
      </c>
      <c r="S59" s="16">
        <v>0.23670137463544799</v>
      </c>
      <c r="T59" s="14">
        <v>2.0959651764705902</v>
      </c>
      <c r="U59" s="15">
        <v>0.98330119085406897</v>
      </c>
      <c r="V59" s="16">
        <v>0.18251858589558201</v>
      </c>
      <c r="W59" s="14">
        <v>2.2028013076923099</v>
      </c>
      <c r="X59" s="15">
        <v>0.92137211441733302</v>
      </c>
      <c r="Y59" s="16">
        <v>0.106346346613541</v>
      </c>
      <c r="Z59" s="14">
        <v>2.2853564999999998</v>
      </c>
      <c r="AA59" s="15">
        <v>0.88138000409866601</v>
      </c>
      <c r="AB59" s="16">
        <v>8.4833834631744306E-2</v>
      </c>
      <c r="AC59" s="14">
        <v>2.3679116923076902</v>
      </c>
      <c r="AD59" s="15">
        <v>0.84673318802429998</v>
      </c>
      <c r="AE59" s="16">
        <v>7.1810242519224896E-2</v>
      </c>
      <c r="AF59" s="14">
        <v>2.4747478235294098</v>
      </c>
      <c r="AG59" s="15">
        <v>0.80822310984958901</v>
      </c>
      <c r="AH59" s="16">
        <v>6.0903846728986903E-2</v>
      </c>
      <c r="AI59" s="14">
        <v>2.4947647926829299</v>
      </c>
      <c r="AJ59" s="15">
        <v>0.80167973924315805</v>
      </c>
      <c r="AK59" s="16">
        <v>5.9324358844977901E-2</v>
      </c>
      <c r="AL59" s="15">
        <v>2.49995620414201</v>
      </c>
      <c r="AM59" s="15">
        <v>0.80001399874202495</v>
      </c>
      <c r="AN59" s="16">
        <v>5.8933082948370401E-2</v>
      </c>
      <c r="AO59" s="15">
        <v>2.49999956985357</v>
      </c>
      <c r="AP59" s="15">
        <v>0.80000013748601395</v>
      </c>
      <c r="AQ59" s="15">
        <v>5.8929844938899002E-2</v>
      </c>
      <c r="AR59" s="14">
        <v>2.4999999957062702</v>
      </c>
      <c r="AS59" s="15">
        <v>0.80000000137238703</v>
      </c>
      <c r="AT59" s="16">
        <v>5.8929813144019801E-2</v>
      </c>
      <c r="AU59" s="15">
        <v>2.4999999999570699</v>
      </c>
      <c r="AV59" s="15">
        <v>0.80000000001372196</v>
      </c>
      <c r="AW59" s="15">
        <v>5.8929812826648401E-2</v>
      </c>
      <c r="AX59" s="14">
        <v>2.5</v>
      </c>
      <c r="AY59" s="15">
        <v>0.8</v>
      </c>
      <c r="AZ59" s="16">
        <v>5.8929812823442999E-2</v>
      </c>
    </row>
    <row r="60" spans="1:52" hidden="1" x14ac:dyDescent="0.25">
      <c r="A60" s="1">
        <v>0.46</v>
      </c>
      <c r="B60" s="14">
        <v>2.0770862000000001</v>
      </c>
      <c r="C60" s="15">
        <v>1</v>
      </c>
      <c r="D60" s="16">
        <v>0.29887242093634298</v>
      </c>
      <c r="E60" s="15">
        <v>2.0770862000422898</v>
      </c>
      <c r="F60" s="15">
        <v>0.99999999997102595</v>
      </c>
      <c r="G60" s="15">
        <v>0.29886596804856802</v>
      </c>
      <c r="H60" s="14">
        <v>2.07708620422998</v>
      </c>
      <c r="I60" s="15">
        <v>0.99999999710206999</v>
      </c>
      <c r="J60" s="16">
        <v>0.29880789396227198</v>
      </c>
      <c r="K60" s="15">
        <v>2.0770866237604801</v>
      </c>
      <c r="L60" s="15">
        <v>0.99999970968507301</v>
      </c>
      <c r="M60" s="15">
        <v>0.298227358210436</v>
      </c>
      <c r="N60" s="14">
        <v>2.07712934566415</v>
      </c>
      <c r="O60" s="15">
        <v>0.99997044258867596</v>
      </c>
      <c r="P60" s="16">
        <v>0.29244293503777202</v>
      </c>
      <c r="Q60" s="14">
        <v>2.0844733406113498</v>
      </c>
      <c r="R60" s="15">
        <v>0.99497848074877004</v>
      </c>
      <c r="S60" s="16">
        <v>0.237141531404154</v>
      </c>
      <c r="T60" s="14">
        <v>2.1019634823529398</v>
      </c>
      <c r="U60" s="15">
        <v>0.983395013842009</v>
      </c>
      <c r="V60" s="16">
        <v>0.183023831085105</v>
      </c>
      <c r="W60" s="14">
        <v>2.2072135230769199</v>
      </c>
      <c r="X60" s="15">
        <v>0.92166518968427602</v>
      </c>
      <c r="Y60" s="16">
        <v>0.10672671953943</v>
      </c>
      <c r="Z60" s="14">
        <v>2.2885431000000001</v>
      </c>
      <c r="AA60" s="15">
        <v>0.88167682397588898</v>
      </c>
      <c r="AB60" s="16">
        <v>8.5091660137653499E-2</v>
      </c>
      <c r="AC60" s="14">
        <v>2.3698726769230798</v>
      </c>
      <c r="AD60" s="15">
        <v>0.84695366021193397</v>
      </c>
      <c r="AE60" s="16">
        <v>7.1958752259189004E-2</v>
      </c>
      <c r="AF60" s="14">
        <v>2.4751227176470598</v>
      </c>
      <c r="AG60" s="15">
        <v>0.80827170889607902</v>
      </c>
      <c r="AH60" s="16">
        <v>6.0930034984930298E-2</v>
      </c>
      <c r="AI60" s="14">
        <v>2.4948425146341502</v>
      </c>
      <c r="AJ60" s="15">
        <v>0.80169000738648699</v>
      </c>
      <c r="AK60" s="16">
        <v>5.9329710668675699E-2</v>
      </c>
      <c r="AL60" s="15">
        <v>2.4999568543358501</v>
      </c>
      <c r="AM60" s="15">
        <v>0.800014085038663</v>
      </c>
      <c r="AN60" s="16">
        <v>5.8933127555059701E-2</v>
      </c>
      <c r="AO60" s="15">
        <v>2.4999995762395302</v>
      </c>
      <c r="AP60" s="15">
        <v>0.80000013833362005</v>
      </c>
      <c r="AQ60" s="15">
        <v>5.8929845376995603E-2</v>
      </c>
      <c r="AR60" s="14">
        <v>2.4999999957700201</v>
      </c>
      <c r="AS60" s="15">
        <v>0.80000000138084804</v>
      </c>
      <c r="AT60" s="16">
        <v>5.89298131483929E-2</v>
      </c>
      <c r="AU60" s="15">
        <v>2.4999999999577098</v>
      </c>
      <c r="AV60" s="15">
        <v>0.800000000013807</v>
      </c>
      <c r="AW60" s="15">
        <v>5.8929812826692199E-2</v>
      </c>
      <c r="AX60" s="14">
        <v>2.5</v>
      </c>
      <c r="AY60" s="15">
        <v>0.8</v>
      </c>
      <c r="AZ60" s="16">
        <v>5.8929812823442999E-2</v>
      </c>
    </row>
    <row r="61" spans="1:52" hidden="1" x14ac:dyDescent="0.25">
      <c r="A61" s="1">
        <v>0.47</v>
      </c>
      <c r="B61" s="14">
        <v>2.0744126000000001</v>
      </c>
      <c r="C61" s="15">
        <v>0.99999990000000005</v>
      </c>
      <c r="D61" s="16">
        <v>0.29829232674285899</v>
      </c>
      <c r="E61" s="15">
        <v>2.0744126000425598</v>
      </c>
      <c r="F61" s="15">
        <v>0.99999989997095196</v>
      </c>
      <c r="G61" s="15">
        <v>0.29829227177140499</v>
      </c>
      <c r="H61" s="14">
        <v>2.0744126042567199</v>
      </c>
      <c r="I61" s="15">
        <v>0.99999989709459802</v>
      </c>
      <c r="J61" s="16">
        <v>0.298286867716685</v>
      </c>
      <c r="K61" s="15">
        <v>2.07441302643943</v>
      </c>
      <c r="L61" s="15">
        <v>0.99999960893639495</v>
      </c>
      <c r="M61" s="15">
        <v>0.29792261949337101</v>
      </c>
      <c r="N61" s="14">
        <v>2.0744560184248102</v>
      </c>
      <c r="O61" s="15">
        <v>0.99997026637574105</v>
      </c>
      <c r="P61" s="16">
        <v>0.29222278953321201</v>
      </c>
      <c r="Q61" s="14">
        <v>2.08184644104804</v>
      </c>
      <c r="R61" s="15">
        <v>0.99496575700492296</v>
      </c>
      <c r="S61" s="16">
        <v>0.23687474744822001</v>
      </c>
      <c r="T61" s="14">
        <v>2.0994471529411798</v>
      </c>
      <c r="U61" s="15">
        <v>0.98335565639421596</v>
      </c>
      <c r="V61" s="16">
        <v>0.182734897631952</v>
      </c>
      <c r="W61" s="14">
        <v>2.2053625692307701</v>
      </c>
      <c r="X61" s="15">
        <v>0.921542338722801</v>
      </c>
      <c r="Y61" s="16">
        <v>0.106513289172307</v>
      </c>
      <c r="Z61" s="14">
        <v>2.2872062999999998</v>
      </c>
      <c r="AA61" s="15">
        <v>0.88155233531824095</v>
      </c>
      <c r="AB61" s="16">
        <v>8.4945828652607303E-2</v>
      </c>
      <c r="AC61" s="14">
        <v>2.3690500307692299</v>
      </c>
      <c r="AD61" s="15">
        <v>0.84686114202699703</v>
      </c>
      <c r="AE61" s="16">
        <v>7.1873916638444904E-2</v>
      </c>
      <c r="AF61" s="14">
        <v>2.4749654470588198</v>
      </c>
      <c r="AG61" s="15">
        <v>0.80825130196116801</v>
      </c>
      <c r="AH61" s="16">
        <v>6.0914877153168699E-2</v>
      </c>
      <c r="AI61" s="14">
        <v>2.4948099097560998</v>
      </c>
      <c r="AJ61" s="15">
        <v>0.80168569527628497</v>
      </c>
      <c r="AK61" s="16">
        <v>5.9326605463557697E-2</v>
      </c>
      <c r="AL61" s="15">
        <v>2.4999565815751899</v>
      </c>
      <c r="AM61" s="15">
        <v>0.80001404879734095</v>
      </c>
      <c r="AN61" s="16">
        <v>5.8933101657317299E-2</v>
      </c>
      <c r="AO61" s="15">
        <v>2.4999995735605798</v>
      </c>
      <c r="AP61" s="15">
        <v>0.80000013797765701</v>
      </c>
      <c r="AQ61" s="15">
        <v>5.8929845122644202E-2</v>
      </c>
      <c r="AR61" s="14">
        <v>2.4999999957432801</v>
      </c>
      <c r="AS61" s="15">
        <v>0.80000000137729499</v>
      </c>
      <c r="AT61" s="16">
        <v>5.8929813145854E-2</v>
      </c>
      <c r="AU61" s="15">
        <v>2.4999999999574398</v>
      </c>
      <c r="AV61" s="15">
        <v>0.80000000001377103</v>
      </c>
      <c r="AW61" s="15">
        <v>5.8929812826666803E-2</v>
      </c>
      <c r="AX61" s="14">
        <v>2.5</v>
      </c>
      <c r="AY61" s="15">
        <v>0.8</v>
      </c>
      <c r="AZ61" s="16">
        <v>5.8929812823442999E-2</v>
      </c>
    </row>
    <row r="62" spans="1:52" hidden="1" x14ac:dyDescent="0.25">
      <c r="A62" s="1">
        <v>0.48</v>
      </c>
      <c r="B62" s="14">
        <v>2.0742712000000001</v>
      </c>
      <c r="C62" s="15">
        <v>0.99999990000000005</v>
      </c>
      <c r="D62" s="16">
        <v>0.29823650943304503</v>
      </c>
      <c r="E62" s="15">
        <v>2.0742712000425798</v>
      </c>
      <c r="F62" s="15">
        <v>0.99999989997094596</v>
      </c>
      <c r="G62" s="15">
        <v>0.29823645445130398</v>
      </c>
      <c r="H62" s="14">
        <v>2.0742712042581402</v>
      </c>
      <c r="I62" s="15">
        <v>0.99999989709420301</v>
      </c>
      <c r="J62" s="16">
        <v>0.29823104967064901</v>
      </c>
      <c r="K62" s="15">
        <v>2.0742716265811101</v>
      </c>
      <c r="L62" s="15">
        <v>0.99999960889671102</v>
      </c>
      <c r="M62" s="15">
        <v>0.29786676433571002</v>
      </c>
      <c r="N62" s="14">
        <v>2.0743146328504398</v>
      </c>
      <c r="O62" s="15">
        <v>0.99997026233604203</v>
      </c>
      <c r="P62" s="16">
        <v>0.29216654715117002</v>
      </c>
      <c r="Q62" s="14">
        <v>2.0817075109170302</v>
      </c>
      <c r="R62" s="15">
        <v>0.99496508791992999</v>
      </c>
      <c r="S62" s="16">
        <v>0.23681617796514801</v>
      </c>
      <c r="T62" s="14">
        <v>2.0993140705882398</v>
      </c>
      <c r="U62" s="15">
        <v>0.98335357596789497</v>
      </c>
      <c r="V62" s="16">
        <v>0.182677672645505</v>
      </c>
      <c r="W62" s="14">
        <v>2.2052646769230702</v>
      </c>
      <c r="X62" s="15">
        <v>0.92153583835310204</v>
      </c>
      <c r="Y62" s="16">
        <v>0.106472665742234</v>
      </c>
      <c r="Z62" s="14">
        <v>2.2871356</v>
      </c>
      <c r="AA62" s="15">
        <v>0.88154575076425201</v>
      </c>
      <c r="AB62" s="16">
        <v>8.4917631452071998E-2</v>
      </c>
      <c r="AC62" s="14">
        <v>2.3690065230769202</v>
      </c>
      <c r="AD62" s="15">
        <v>0.846856250420152</v>
      </c>
      <c r="AE62" s="16">
        <v>7.1857195455021797E-2</v>
      </c>
      <c r="AF62" s="14">
        <v>2.47495712941177</v>
      </c>
      <c r="AG62" s="15">
        <v>0.808250223519142</v>
      </c>
      <c r="AH62" s="16">
        <v>6.0911814989808202E-2</v>
      </c>
      <c r="AI62" s="14">
        <v>2.4948081853658599</v>
      </c>
      <c r="AJ62" s="15">
        <v>0.80168546741367097</v>
      </c>
      <c r="AK62" s="16">
        <v>5.9325975353222697E-2</v>
      </c>
      <c r="AL62" s="15">
        <v>2.4999565671495598</v>
      </c>
      <c r="AM62" s="15">
        <v>0.80001404688230005</v>
      </c>
      <c r="AN62" s="16">
        <v>5.8933096396105902E-2</v>
      </c>
      <c r="AO62" s="15">
        <v>2.49999957341889</v>
      </c>
      <c r="AP62" s="15">
        <v>0.80000013795884695</v>
      </c>
      <c r="AQ62" s="15">
        <v>5.8929845070971397E-2</v>
      </c>
      <c r="AR62" s="14">
        <v>2.4999999957418599</v>
      </c>
      <c r="AS62" s="15">
        <v>0.80000000137710703</v>
      </c>
      <c r="AT62" s="16">
        <v>5.89298131453381E-2</v>
      </c>
      <c r="AU62" s="15">
        <v>2.4999999999574198</v>
      </c>
      <c r="AV62" s="15">
        <v>0.80000000001377003</v>
      </c>
      <c r="AW62" s="15">
        <v>5.8929812826661598E-2</v>
      </c>
      <c r="AX62" s="14">
        <v>2.5</v>
      </c>
      <c r="AY62" s="15">
        <v>0.8</v>
      </c>
      <c r="AZ62" s="16">
        <v>5.8929812823442999E-2</v>
      </c>
    </row>
    <row r="63" spans="1:52" hidden="1" x14ac:dyDescent="0.25">
      <c r="A63" s="1">
        <v>0.49</v>
      </c>
      <c r="B63" s="14">
        <v>2.0792742</v>
      </c>
      <c r="C63" s="15">
        <v>1</v>
      </c>
      <c r="D63" s="16">
        <v>0.298798288251167</v>
      </c>
      <c r="E63" s="15">
        <v>2.0792742000420699</v>
      </c>
      <c r="F63" s="15">
        <v>0.99999999997108802</v>
      </c>
      <c r="G63" s="15">
        <v>0.29879184220372101</v>
      </c>
      <c r="H63" s="14">
        <v>2.0792742042081001</v>
      </c>
      <c r="I63" s="15">
        <v>0.99999999710816601</v>
      </c>
      <c r="J63" s="16">
        <v>0.29873382916949598</v>
      </c>
      <c r="K63" s="15">
        <v>2.0792746215680902</v>
      </c>
      <c r="L63" s="15">
        <v>0.99999971029574197</v>
      </c>
      <c r="M63" s="15">
        <v>0.298153903489429</v>
      </c>
      <c r="N63" s="14">
        <v>2.0793171224444</v>
      </c>
      <c r="O63" s="15">
        <v>0.99997050475272997</v>
      </c>
      <c r="P63" s="16">
        <v>0.292375484804347</v>
      </c>
      <c r="Q63" s="14">
        <v>2.0866231222707401</v>
      </c>
      <c r="R63" s="15">
        <v>0.99498877872160796</v>
      </c>
      <c r="S63" s="16">
        <v>0.237123840749629</v>
      </c>
      <c r="T63" s="14">
        <v>2.1040227764705901</v>
      </c>
      <c r="U63" s="15">
        <v>0.98342704767335198</v>
      </c>
      <c r="V63" s="16">
        <v>0.18303809289068401</v>
      </c>
      <c r="W63" s="14">
        <v>2.2087282923076899</v>
      </c>
      <c r="X63" s="15">
        <v>0.92176550935007895</v>
      </c>
      <c r="Y63" s="16">
        <v>0.10674607346212001</v>
      </c>
      <c r="Z63" s="14">
        <v>2.2896371000000002</v>
      </c>
      <c r="AA63" s="15">
        <v>0.88177859319556495</v>
      </c>
      <c r="AB63" s="16">
        <v>8.5102527563009497E-2</v>
      </c>
      <c r="AC63" s="14">
        <v>2.3705459076922999</v>
      </c>
      <c r="AD63" s="15">
        <v>0.84702936075831103</v>
      </c>
      <c r="AE63" s="16">
        <v>7.1963364631865298E-2</v>
      </c>
      <c r="AF63" s="14">
        <v>2.4752514235294099</v>
      </c>
      <c r="AG63" s="15">
        <v>0.80828842230592202</v>
      </c>
      <c r="AH63" s="16">
        <v>6.0930455582063697E-2</v>
      </c>
      <c r="AI63" s="14">
        <v>2.49486919756098</v>
      </c>
      <c r="AJ63" s="15">
        <v>0.80169353959998202</v>
      </c>
      <c r="AK63" s="16">
        <v>5.9329781594195302E-2</v>
      </c>
      <c r="AL63" s="15">
        <v>2.4999570775555999</v>
      </c>
      <c r="AM63" s="15">
        <v>0.80001411472652095</v>
      </c>
      <c r="AN63" s="16">
        <v>5.8933128113785503E-2</v>
      </c>
      <c r="AO63" s="15">
        <v>2.4999995784319098</v>
      </c>
      <c r="AP63" s="15">
        <v>0.80000013862521402</v>
      </c>
      <c r="AQ63" s="15">
        <v>5.8929845382480403E-2</v>
      </c>
      <c r="AR63" s="14">
        <v>2.4999999957918999</v>
      </c>
      <c r="AS63" s="15">
        <v>0.80000000138375904</v>
      </c>
      <c r="AT63" s="16">
        <v>5.8929813148447703E-2</v>
      </c>
      <c r="AU63" s="15">
        <v>2.4999999999579199</v>
      </c>
      <c r="AV63" s="15">
        <v>0.80000000001383598</v>
      </c>
      <c r="AW63" s="15">
        <v>5.8929812826692698E-2</v>
      </c>
      <c r="AX63" s="14">
        <v>2.5</v>
      </c>
      <c r="AY63" s="15">
        <v>0.8</v>
      </c>
      <c r="AZ63" s="16">
        <v>5.8929812823442999E-2</v>
      </c>
    </row>
    <row r="64" spans="1:52" hidden="1" x14ac:dyDescent="0.25">
      <c r="A64" s="1">
        <v>0.5</v>
      </c>
      <c r="B64" s="14">
        <v>2.0788422</v>
      </c>
      <c r="C64" s="15">
        <v>0.99999990000000005</v>
      </c>
      <c r="D64" s="16">
        <v>0.29843900946798302</v>
      </c>
      <c r="E64" s="15">
        <v>2.0788422000421098</v>
      </c>
      <c r="F64" s="15">
        <v>0.99999989997107497</v>
      </c>
      <c r="G64" s="15">
        <v>0.29843895473158899</v>
      </c>
      <c r="H64" s="14">
        <v>2.0788422042124202</v>
      </c>
      <c r="I64" s="15">
        <v>0.99999989710696502</v>
      </c>
      <c r="J64" s="16">
        <v>0.29843357351147398</v>
      </c>
      <c r="K64" s="15">
        <v>2.0788426220009599</v>
      </c>
      <c r="L64" s="15">
        <v>0.99999961017547001</v>
      </c>
      <c r="M64" s="15">
        <v>0.29807048692951899</v>
      </c>
      <c r="N64" s="14">
        <v>2.0788851665170398</v>
      </c>
      <c r="O64" s="15">
        <v>0.99997039250932396</v>
      </c>
      <c r="P64" s="16">
        <v>0.29238296017576898</v>
      </c>
      <c r="Q64" s="14">
        <v>2.08619866812227</v>
      </c>
      <c r="R64" s="15">
        <v>0.994986650480295</v>
      </c>
      <c r="S64" s="16">
        <v>0.23713140493839199</v>
      </c>
      <c r="T64" s="14">
        <v>2.1036161882352902</v>
      </c>
      <c r="U64" s="15">
        <v>0.98342063831180004</v>
      </c>
      <c r="V64" s="16">
        <v>0.183039587640694</v>
      </c>
      <c r="W64" s="14">
        <v>2.2084292153846201</v>
      </c>
      <c r="X64" s="15">
        <v>0.92174565330492597</v>
      </c>
      <c r="Y64" s="16">
        <v>0.106745396161419</v>
      </c>
      <c r="Z64" s="14">
        <v>2.2894211000000002</v>
      </c>
      <c r="AA64" s="15">
        <v>0.88175846432967697</v>
      </c>
      <c r="AB64" s="16">
        <v>8.5102590688099597E-2</v>
      </c>
      <c r="AC64" s="14">
        <v>2.3704129846153799</v>
      </c>
      <c r="AD64" s="15">
        <v>0.84701439051199501</v>
      </c>
      <c r="AE64" s="16">
        <v>7.1963778107152904E-2</v>
      </c>
      <c r="AF64" s="14">
        <v>2.4752260117647098</v>
      </c>
      <c r="AG64" s="15">
        <v>0.80828511709472595</v>
      </c>
      <c r="AH64" s="16">
        <v>6.0930618113397998E-2</v>
      </c>
      <c r="AI64" s="14">
        <v>2.4948639292683001</v>
      </c>
      <c r="AJ64" s="15">
        <v>0.801692841066592</v>
      </c>
      <c r="AK64" s="16">
        <v>5.9329818235260401E-2</v>
      </c>
      <c r="AL64" s="15">
        <v>2.4999570334829602</v>
      </c>
      <c r="AM64" s="15">
        <v>0.80001410885540303</v>
      </c>
      <c r="AN64" s="16">
        <v>5.8933128426576498E-2</v>
      </c>
      <c r="AO64" s="15">
        <v>2.4999995779990498</v>
      </c>
      <c r="AP64" s="15">
        <v>0.80000013856754804</v>
      </c>
      <c r="AQ64" s="15">
        <v>5.8929845385553001E-2</v>
      </c>
      <c r="AR64" s="14">
        <v>2.4999999957875798</v>
      </c>
      <c r="AS64" s="15">
        <v>0.80000000138318295</v>
      </c>
      <c r="AT64" s="16">
        <v>5.8929813148478297E-2</v>
      </c>
      <c r="AU64" s="15">
        <v>2.4999999999578799</v>
      </c>
      <c r="AV64" s="15">
        <v>0.80000000001382998</v>
      </c>
      <c r="AW64" s="15">
        <v>5.8929812826692997E-2</v>
      </c>
      <c r="AX64" s="14">
        <v>2.5</v>
      </c>
      <c r="AY64" s="15">
        <v>0.8</v>
      </c>
      <c r="AZ64" s="16">
        <v>5.8929812823442999E-2</v>
      </c>
    </row>
    <row r="65" spans="1:52" hidden="1" x14ac:dyDescent="0.25">
      <c r="A65" s="1">
        <v>0.51</v>
      </c>
      <c r="B65" s="14">
        <v>2.0755110000000001</v>
      </c>
      <c r="C65" s="15">
        <v>0.99999979999999999</v>
      </c>
      <c r="D65" s="16">
        <v>0.298061084786925</v>
      </c>
      <c r="E65" s="15">
        <v>2.0755110000424501</v>
      </c>
      <c r="F65" s="15">
        <v>0.99999979997098098</v>
      </c>
      <c r="G65" s="15">
        <v>0.298061045981734</v>
      </c>
      <c r="H65" s="14">
        <v>2.0755110042457399</v>
      </c>
      <c r="I65" s="15">
        <v>0.99999979709767395</v>
      </c>
      <c r="J65" s="16">
        <v>0.29805721748040598</v>
      </c>
      <c r="K65" s="15">
        <v>2.07551142533883</v>
      </c>
      <c r="L65" s="15">
        <v>0.99999950924453296</v>
      </c>
      <c r="M65" s="15">
        <v>0.29775826756917501</v>
      </c>
      <c r="N65" s="14">
        <v>2.0755543063660502</v>
      </c>
      <c r="O65" s="15">
        <v>0.99997019774296003</v>
      </c>
      <c r="P65" s="16">
        <v>0.29214094780828098</v>
      </c>
      <c r="Q65" s="14">
        <v>2.08292565502183</v>
      </c>
      <c r="R65" s="15">
        <v>0.99497085249429995</v>
      </c>
      <c r="S65" s="16">
        <v>0.23682844833620301</v>
      </c>
      <c r="T65" s="14">
        <v>2.1004809411764702</v>
      </c>
      <c r="U65" s="15">
        <v>0.98337171265805001</v>
      </c>
      <c r="V65" s="16">
        <v>0.182707251072868</v>
      </c>
      <c r="W65" s="14">
        <v>2.2061229999999998</v>
      </c>
      <c r="X65" s="15">
        <v>0.921592751432734</v>
      </c>
      <c r="Y65" s="16">
        <v>0.10649871939646099</v>
      </c>
      <c r="Z65" s="14">
        <v>2.2877554999999998</v>
      </c>
      <c r="AA65" s="15">
        <v>0.88160343390794305</v>
      </c>
      <c r="AB65" s="16">
        <v>8.4934308162815095E-2</v>
      </c>
      <c r="AC65" s="14">
        <v>2.3693879999999998</v>
      </c>
      <c r="AD65" s="15">
        <v>0.84689911745566104</v>
      </c>
      <c r="AE65" s="16">
        <v>7.1866084054439297E-2</v>
      </c>
      <c r="AF65" s="14">
        <v>2.4750300588235299</v>
      </c>
      <c r="AG65" s="15">
        <v>0.80825967729577097</v>
      </c>
      <c r="AH65" s="16">
        <v>6.0913211795612897E-2</v>
      </c>
      <c r="AI65" s="14">
        <v>2.4948233048780502</v>
      </c>
      <c r="AJ65" s="15">
        <v>0.80168746498819099</v>
      </c>
      <c r="AK65" s="16">
        <v>5.9326254285827502E-2</v>
      </c>
      <c r="AL65" s="15">
        <v>2.4999566936339499</v>
      </c>
      <c r="AM65" s="15">
        <v>0.80001406367085703</v>
      </c>
      <c r="AN65" s="16">
        <v>5.8933098706908001E-2</v>
      </c>
      <c r="AO65" s="15">
        <v>2.4999995746611798</v>
      </c>
      <c r="AP65" s="15">
        <v>0.80000013812374504</v>
      </c>
      <c r="AQ65" s="15">
        <v>5.89298450936655E-2</v>
      </c>
      <c r="AR65" s="14">
        <v>2.4999999957542598</v>
      </c>
      <c r="AS65" s="15">
        <v>0.80000000137875305</v>
      </c>
      <c r="AT65" s="16">
        <v>5.89298131455646E-2</v>
      </c>
      <c r="AU65" s="15">
        <v>2.49999999995755</v>
      </c>
      <c r="AV65" s="15">
        <v>0.80000000001378602</v>
      </c>
      <c r="AW65" s="15">
        <v>5.8929812826663798E-2</v>
      </c>
      <c r="AX65" s="14">
        <v>2.5</v>
      </c>
      <c r="AY65" s="15">
        <v>0.8</v>
      </c>
      <c r="AZ65" s="16">
        <v>5.8929812823442999E-2</v>
      </c>
    </row>
    <row r="66" spans="1:52" hidden="1" x14ac:dyDescent="0.25">
      <c r="A66" s="1">
        <v>0.52</v>
      </c>
      <c r="B66" s="14">
        <v>2.0781101999999998</v>
      </c>
      <c r="C66" s="15">
        <v>0.99999979999999999</v>
      </c>
      <c r="D66" s="16">
        <v>0.29805914722798699</v>
      </c>
      <c r="E66" s="15">
        <v>2.07811020004219</v>
      </c>
      <c r="F66" s="15">
        <v>0.99999979997105404</v>
      </c>
      <c r="G66" s="15">
        <v>0.298059108518552</v>
      </c>
      <c r="H66" s="14">
        <v>2.0781102042197399</v>
      </c>
      <c r="I66" s="15">
        <v>0.99999979710492903</v>
      </c>
      <c r="J66" s="16">
        <v>0.29805528955291</v>
      </c>
      <c r="K66" s="15">
        <v>2.0781106227344299</v>
      </c>
      <c r="L66" s="15">
        <v>0.99999950997140097</v>
      </c>
      <c r="M66" s="15">
        <v>0.29775694999344898</v>
      </c>
      <c r="N66" s="14">
        <v>2.0781532411956798</v>
      </c>
      <c r="O66" s="15">
        <v>0.99997027173587405</v>
      </c>
      <c r="P66" s="16">
        <v>0.29214692058941599</v>
      </c>
      <c r="Q66" s="14">
        <v>2.0854794541484698</v>
      </c>
      <c r="R66" s="15">
        <v>0.99498310920597899</v>
      </c>
      <c r="S66" s="16">
        <v>0.23689233858228601</v>
      </c>
      <c r="T66" s="14">
        <v>2.1029272470588198</v>
      </c>
      <c r="U66" s="15">
        <v>0.98340983370245105</v>
      </c>
      <c r="V66" s="16">
        <v>0.18280424873884499</v>
      </c>
      <c r="W66" s="14">
        <v>2.2079224461538498</v>
      </c>
      <c r="X66" s="15">
        <v>0.92171203716863404</v>
      </c>
      <c r="Y66" s="16">
        <v>0.10657761225655001</v>
      </c>
      <c r="Z66" s="14">
        <v>2.2890551000000001</v>
      </c>
      <c r="AA66" s="15">
        <v>0.88172437945433901</v>
      </c>
      <c r="AB66" s="16">
        <v>8.4986222657954705E-2</v>
      </c>
      <c r="AC66" s="14">
        <v>2.37018775384615</v>
      </c>
      <c r="AD66" s="15">
        <v>0.84698904103495798</v>
      </c>
      <c r="AE66" s="16">
        <v>7.1894847178785207E-2</v>
      </c>
      <c r="AF66" s="14">
        <v>2.47518295294118</v>
      </c>
      <c r="AG66" s="15">
        <v>0.80827952078675303</v>
      </c>
      <c r="AH66" s="16">
        <v>6.0918012089844001E-2</v>
      </c>
      <c r="AI66" s="14">
        <v>2.4948550024390301</v>
      </c>
      <c r="AJ66" s="15">
        <v>0.80169165834928002</v>
      </c>
      <c r="AK66" s="16">
        <v>5.9327224870921701E-2</v>
      </c>
      <c r="AL66" s="15">
        <v>2.49995695880432</v>
      </c>
      <c r="AM66" s="15">
        <v>0.80001409891480801</v>
      </c>
      <c r="AN66" s="16">
        <v>5.8933106774150597E-2</v>
      </c>
      <c r="AO66" s="15">
        <v>2.4999995772655801</v>
      </c>
      <c r="AP66" s="15">
        <v>0.80000013846991103</v>
      </c>
      <c r="AQ66" s="15">
        <v>5.8929845172894499E-2</v>
      </c>
      <c r="AR66" s="14">
        <v>2.4999999957802599</v>
      </c>
      <c r="AS66" s="15">
        <v>0.80000000138220895</v>
      </c>
      <c r="AT66" s="16">
        <v>5.8929813146355599E-2</v>
      </c>
      <c r="AU66" s="15">
        <v>2.4999999999578102</v>
      </c>
      <c r="AV66" s="15">
        <v>0.80000000001381999</v>
      </c>
      <c r="AW66" s="15">
        <v>5.8929812826671799E-2</v>
      </c>
      <c r="AX66" s="14">
        <v>2.5</v>
      </c>
      <c r="AY66" s="15">
        <v>0.8</v>
      </c>
      <c r="AZ66" s="16">
        <v>5.8929812823442999E-2</v>
      </c>
    </row>
    <row r="67" spans="1:52" hidden="1" x14ac:dyDescent="0.25">
      <c r="A67" s="1">
        <v>0.53</v>
      </c>
      <c r="B67" s="14">
        <v>2.0835105999999999</v>
      </c>
      <c r="C67" s="15">
        <v>0.99999959999999999</v>
      </c>
      <c r="D67" s="16">
        <v>0.29828868416431398</v>
      </c>
      <c r="E67" s="15">
        <v>2.0835106000416501</v>
      </c>
      <c r="F67" s="15">
        <v>0.99999959997120402</v>
      </c>
      <c r="G67" s="15">
        <v>0.298288656960423</v>
      </c>
      <c r="H67" s="14">
        <v>2.0835106041657299</v>
      </c>
      <c r="I67" s="15">
        <v>0.99999959711992004</v>
      </c>
      <c r="J67" s="16">
        <v>0.298285968123852</v>
      </c>
      <c r="K67" s="15">
        <v>2.0835110173232101</v>
      </c>
      <c r="L67" s="15">
        <v>0.99999931147323096</v>
      </c>
      <c r="M67" s="15">
        <v>0.29805300095140802</v>
      </c>
      <c r="N67" s="14">
        <v>2.0835530902468902</v>
      </c>
      <c r="O67" s="15">
        <v>0.99997022461725305</v>
      </c>
      <c r="P67" s="16">
        <v>0.29259283305818501</v>
      </c>
      <c r="Q67" s="14">
        <v>2.0907855240174702</v>
      </c>
      <c r="R67" s="15">
        <v>0.99500823853945597</v>
      </c>
      <c r="S67" s="16">
        <v>0.23747142677601099</v>
      </c>
      <c r="T67" s="14">
        <v>2.1080099764705902</v>
      </c>
      <c r="U67" s="15">
        <v>0.98348844946889302</v>
      </c>
      <c r="V67" s="16">
        <v>0.18342768982850399</v>
      </c>
      <c r="W67" s="14">
        <v>2.2116611846153802</v>
      </c>
      <c r="X67" s="15">
        <v>0.921959073896087</v>
      </c>
      <c r="Y67" s="16">
        <v>0.10703788904495699</v>
      </c>
      <c r="Z67" s="14">
        <v>2.2917553000000002</v>
      </c>
      <c r="AA67" s="15">
        <v>0.881975281049587</v>
      </c>
      <c r="AB67" s="16">
        <v>8.5301564143729802E-2</v>
      </c>
      <c r="AC67" s="14">
        <v>2.3718494153846099</v>
      </c>
      <c r="AD67" s="15">
        <v>0.84717585095300996</v>
      </c>
      <c r="AE67" s="16">
        <v>7.2078811849535795E-2</v>
      </c>
      <c r="AF67" s="14">
        <v>2.4755006235294101</v>
      </c>
      <c r="AG67" s="15">
        <v>0.80832080784184301</v>
      </c>
      <c r="AH67" s="16">
        <v>6.09509983531141E-2</v>
      </c>
      <c r="AI67" s="14">
        <v>2.4949208609756099</v>
      </c>
      <c r="AJ67" s="15">
        <v>0.80170038547435196</v>
      </c>
      <c r="AK67" s="16">
        <v>5.9333986737204102E-2</v>
      </c>
      <c r="AL67" s="15">
        <v>2.4999575097531102</v>
      </c>
      <c r="AM67" s="15">
        <v>0.80001417226855398</v>
      </c>
      <c r="AN67" s="16">
        <v>5.8933163178220699E-2</v>
      </c>
      <c r="AO67" s="15">
        <v>2.4999995826767898</v>
      </c>
      <c r="AP67" s="15">
        <v>0.80000013919039203</v>
      </c>
      <c r="AQ67" s="15">
        <v>5.8929845726860802E-2</v>
      </c>
      <c r="AR67" s="14">
        <v>2.49999999583427</v>
      </c>
      <c r="AS67" s="15">
        <v>0.80000000138939997</v>
      </c>
      <c r="AT67" s="16">
        <v>5.8929813151885203E-2</v>
      </c>
      <c r="AU67" s="15">
        <v>2.4999999999583502</v>
      </c>
      <c r="AV67" s="15">
        <v>0.80000000001389204</v>
      </c>
      <c r="AW67" s="15">
        <v>5.8929812826727102E-2</v>
      </c>
      <c r="AX67" s="14">
        <v>2.5</v>
      </c>
      <c r="AY67" s="15">
        <v>0.8</v>
      </c>
      <c r="AZ67" s="16">
        <v>5.8929812823442999E-2</v>
      </c>
    </row>
    <row r="68" spans="1:52" hidden="1" x14ac:dyDescent="0.25">
      <c r="A68" s="1">
        <v>0.54</v>
      </c>
      <c r="B68" s="14">
        <v>2.0800046999999999</v>
      </c>
      <c r="C68" s="15">
        <v>0.99999950000000004</v>
      </c>
      <c r="D68" s="16">
        <v>0.297968651915619</v>
      </c>
      <c r="E68" s="15">
        <v>2.0800047000420001</v>
      </c>
      <c r="F68" s="15">
        <v>0.99999949997110704</v>
      </c>
      <c r="G68" s="15">
        <v>0.29796862751027098</v>
      </c>
      <c r="H68" s="14">
        <v>2.0800047042007899</v>
      </c>
      <c r="I68" s="15">
        <v>0.99999949711020397</v>
      </c>
      <c r="J68" s="16">
        <v>0.29796621447365801</v>
      </c>
      <c r="K68" s="15">
        <v>2.0800051208361299</v>
      </c>
      <c r="L68" s="15">
        <v>0.99999921049991902</v>
      </c>
      <c r="M68" s="15">
        <v>0.29775201892159397</v>
      </c>
      <c r="N68" s="14">
        <v>2.0800475479187899</v>
      </c>
      <c r="O68" s="15">
        <v>0.999970025537255</v>
      </c>
      <c r="P68" s="16">
        <v>0.29234077977037298</v>
      </c>
      <c r="Q68" s="14">
        <v>2.08734086244541</v>
      </c>
      <c r="R68" s="15">
        <v>0.99499172239718103</v>
      </c>
      <c r="S68" s="16">
        <v>0.237154855133275</v>
      </c>
      <c r="T68" s="14">
        <v>2.10471030588235</v>
      </c>
      <c r="U68" s="15">
        <v>0.98343726408598597</v>
      </c>
      <c r="V68" s="16">
        <v>0.18308001146457301</v>
      </c>
      <c r="W68" s="14">
        <v>2.2092340230769199</v>
      </c>
      <c r="X68" s="15">
        <v>0.92179866451133796</v>
      </c>
      <c r="Y68" s="16">
        <v>0.106779195377595</v>
      </c>
      <c r="Z68" s="14">
        <v>2.29000235</v>
      </c>
      <c r="AA68" s="15">
        <v>0.88181235085641096</v>
      </c>
      <c r="AB68" s="16">
        <v>8.5124850099414007E-2</v>
      </c>
      <c r="AC68" s="14">
        <v>2.3707706769230699</v>
      </c>
      <c r="AD68" s="15">
        <v>0.84705451806163901</v>
      </c>
      <c r="AE68" s="16">
        <v>7.1976098395610602E-2</v>
      </c>
      <c r="AF68" s="14">
        <v>2.47529439411765</v>
      </c>
      <c r="AG68" s="15">
        <v>0.808293984888106</v>
      </c>
      <c r="AH68" s="16">
        <v>6.09326694172228E-2</v>
      </c>
      <c r="AI68" s="14">
        <v>2.49487810609756</v>
      </c>
      <c r="AJ68" s="15">
        <v>0.80169471545112303</v>
      </c>
      <c r="AK68" s="16">
        <v>5.93302327779964E-2</v>
      </c>
      <c r="AL68" s="15">
        <v>2.4999571520812101</v>
      </c>
      <c r="AM68" s="15">
        <v>0.80001412460995003</v>
      </c>
      <c r="AN68" s="16">
        <v>5.8933131871666898E-2</v>
      </c>
      <c r="AO68" s="15">
        <v>2.4999995791638701</v>
      </c>
      <c r="AP68" s="15">
        <v>0.80000013872228903</v>
      </c>
      <c r="AQ68" s="15">
        <v>5.8929845419387603E-2</v>
      </c>
      <c r="AR68" s="14">
        <v>2.4999999957992101</v>
      </c>
      <c r="AS68" s="15">
        <v>0.80000000138472804</v>
      </c>
      <c r="AT68" s="16">
        <v>5.8929813148815999E-2</v>
      </c>
      <c r="AU68" s="15">
        <v>2.4999999999579998</v>
      </c>
      <c r="AV68" s="15">
        <v>0.80000000001384497</v>
      </c>
      <c r="AW68" s="15">
        <v>5.89298128266963E-2</v>
      </c>
      <c r="AX68" s="14">
        <v>2.5</v>
      </c>
      <c r="AY68" s="15">
        <v>0.8</v>
      </c>
      <c r="AZ68" s="16">
        <v>5.8929812823442999E-2</v>
      </c>
    </row>
    <row r="69" spans="1:52" hidden="1" x14ac:dyDescent="0.25">
      <c r="A69" s="1">
        <v>0.55000000000000004</v>
      </c>
      <c r="B69" s="14">
        <v>2.0854764000000001</v>
      </c>
      <c r="C69" s="15">
        <v>0.99999939999999998</v>
      </c>
      <c r="D69" s="16">
        <v>0.29783664666989101</v>
      </c>
      <c r="E69" s="15">
        <v>2.0854764000414501</v>
      </c>
      <c r="F69" s="15">
        <v>0.99999939997125797</v>
      </c>
      <c r="G69" s="15">
        <v>0.29783662451537202</v>
      </c>
      <c r="H69" s="14">
        <v>2.0854764041460601</v>
      </c>
      <c r="I69" s="15">
        <v>0.99999939712535002</v>
      </c>
      <c r="J69" s="16">
        <v>0.29783443346881899</v>
      </c>
      <c r="K69" s="15">
        <v>2.0854768153534802</v>
      </c>
      <c r="L69" s="15">
        <v>0.99999911201720104</v>
      </c>
      <c r="M69" s="15">
        <v>0.29763643251260302</v>
      </c>
      <c r="N69" s="14">
        <v>2.0855186896959799</v>
      </c>
      <c r="O69" s="15">
        <v>0.99997007999167298</v>
      </c>
      <c r="P69" s="16">
        <v>0.29229519160437001</v>
      </c>
      <c r="Q69" s="14">
        <v>2.0927169868995601</v>
      </c>
      <c r="R69" s="15">
        <v>0.99501721464618198</v>
      </c>
      <c r="S69" s="16">
        <v>0.23724132890539501</v>
      </c>
      <c r="T69" s="14">
        <v>2.1098601411764699</v>
      </c>
      <c r="U69" s="15">
        <v>0.98351681448598705</v>
      </c>
      <c r="V69" s="16">
        <v>0.18323930641987801</v>
      </c>
      <c r="W69" s="14">
        <v>2.2130221230769198</v>
      </c>
      <c r="X69" s="15">
        <v>0.922048691406961</v>
      </c>
      <c r="Y69" s="16">
        <v>0.106914525650041</v>
      </c>
      <c r="Z69" s="14">
        <v>2.2927382000000001</v>
      </c>
      <c r="AA69" s="15">
        <v>0.88206645632242597</v>
      </c>
      <c r="AB69" s="16">
        <v>8.5212881223613701E-2</v>
      </c>
      <c r="AC69" s="14">
        <v>2.3724542769230701</v>
      </c>
      <c r="AD69" s="15">
        <v>0.84724382839610302</v>
      </c>
      <c r="AE69" s="16">
        <v>7.2024041666631705E-2</v>
      </c>
      <c r="AF69" s="14">
        <v>2.4756162588235302</v>
      </c>
      <c r="AG69" s="15">
        <v>0.80833585360478699</v>
      </c>
      <c r="AH69" s="16">
        <v>6.0940459224947799E-2</v>
      </c>
      <c r="AI69" s="14">
        <v>2.4949448341463398</v>
      </c>
      <c r="AJ69" s="15">
        <v>0.80170356658086495</v>
      </c>
      <c r="AK69" s="16">
        <v>5.9331799178741103E-2</v>
      </c>
      <c r="AL69" s="15">
        <v>2.4999577103040198</v>
      </c>
      <c r="AM69" s="15">
        <v>0.80001419900824799</v>
      </c>
      <c r="AN69" s="16">
        <v>5.8933144872286403E-2</v>
      </c>
      <c r="AO69" s="15">
        <v>2.4999995846465302</v>
      </c>
      <c r="AP69" s="15">
        <v>0.80000013945302895</v>
      </c>
      <c r="AQ69" s="15">
        <v>5.8929845547066199E-2</v>
      </c>
      <c r="AR69" s="14">
        <v>2.4999999958539401</v>
      </c>
      <c r="AS69" s="15">
        <v>0.80000000139202199</v>
      </c>
      <c r="AT69" s="16">
        <v>5.89298131500905E-2</v>
      </c>
      <c r="AU69" s="15">
        <v>2.4999999999585398</v>
      </c>
      <c r="AV69" s="15">
        <v>0.80000000001391902</v>
      </c>
      <c r="AW69" s="15">
        <v>5.8929812826709102E-2</v>
      </c>
      <c r="AX69" s="14">
        <v>2.5</v>
      </c>
      <c r="AY69" s="15">
        <v>0.8</v>
      </c>
      <c r="AZ69" s="16">
        <v>5.8929812823442999E-2</v>
      </c>
    </row>
    <row r="70" spans="1:52" hidden="1" x14ac:dyDescent="0.25">
      <c r="A70" s="1">
        <v>0.56000000000000005</v>
      </c>
      <c r="B70" s="14">
        <v>2.0944213999999999</v>
      </c>
      <c r="C70" s="15">
        <v>0.99999930000000004</v>
      </c>
      <c r="D70" s="16">
        <v>0.29772579658324</v>
      </c>
      <c r="E70" s="15">
        <v>2.0944214000405599</v>
      </c>
      <c r="F70" s="15">
        <v>0.99999929997150405</v>
      </c>
      <c r="G70" s="15">
        <v>0.297725776254188</v>
      </c>
      <c r="H70" s="14">
        <v>2.0944214040565998</v>
      </c>
      <c r="I70" s="15">
        <v>0.99999929714985303</v>
      </c>
      <c r="J70" s="16">
        <v>0.29772376529311301</v>
      </c>
      <c r="K70" s="15">
        <v>2.09442180639057</v>
      </c>
      <c r="L70" s="15">
        <v>0.99999901447196005</v>
      </c>
      <c r="M70" s="15">
        <v>0.29753954615838601</v>
      </c>
      <c r="N70" s="14">
        <v>2.09446277712712</v>
      </c>
      <c r="O70" s="15">
        <v>0.99997022987892104</v>
      </c>
      <c r="P70" s="16">
        <v>0.29227444965764199</v>
      </c>
      <c r="Q70" s="14">
        <v>2.1015057423580799</v>
      </c>
      <c r="R70" s="15">
        <v>0.99505853369668196</v>
      </c>
      <c r="S70" s="16">
        <v>0.23742842141340401</v>
      </c>
      <c r="T70" s="14">
        <v>2.1182789647058802</v>
      </c>
      <c r="U70" s="15">
        <v>0.98364572439989695</v>
      </c>
      <c r="V70" s="16">
        <v>0.183542278025846</v>
      </c>
      <c r="W70" s="14">
        <v>2.2192148153846101</v>
      </c>
      <c r="X70" s="15">
        <v>0.92245543635421201</v>
      </c>
      <c r="Y70" s="16">
        <v>0.107166227713493</v>
      </c>
      <c r="Z70" s="14">
        <v>2.2972106999999999</v>
      </c>
      <c r="AA70" s="15">
        <v>0.88248096637927098</v>
      </c>
      <c r="AB70" s="16">
        <v>8.5378355642638501E-2</v>
      </c>
      <c r="AC70" s="14">
        <v>2.37520658461538</v>
      </c>
      <c r="AD70" s="15">
        <v>0.84755338102913103</v>
      </c>
      <c r="AE70" s="16">
        <v>7.2115404255626306E-2</v>
      </c>
      <c r="AF70" s="14">
        <v>2.4761424352941201</v>
      </c>
      <c r="AG70" s="15">
        <v>0.80840449943885395</v>
      </c>
      <c r="AH70" s="16">
        <v>6.0955606998217698E-2</v>
      </c>
      <c r="AI70" s="14">
        <v>2.4950539195122001</v>
      </c>
      <c r="AJ70" s="15">
        <v>0.80171808508793696</v>
      </c>
      <c r="AK70" s="16">
        <v>5.9334857550453798E-2</v>
      </c>
      <c r="AL70" s="15">
        <v>2.4999586228728798</v>
      </c>
      <c r="AM70" s="15">
        <v>0.80001432105799497</v>
      </c>
      <c r="AN70" s="16">
        <v>5.8933170282921298E-2</v>
      </c>
      <c r="AO70" s="15">
        <v>2.4999995936094299</v>
      </c>
      <c r="AP70" s="15">
        <v>0.80000014065180403</v>
      </c>
      <c r="AQ70" s="15">
        <v>5.8929845796625697E-2</v>
      </c>
      <c r="AR70" s="14">
        <v>2.4999999959434001</v>
      </c>
      <c r="AS70" s="15">
        <v>0.80000000140398797</v>
      </c>
      <c r="AT70" s="16">
        <v>5.8929813152581598E-2</v>
      </c>
      <c r="AU70" s="15">
        <v>2.49999999995944</v>
      </c>
      <c r="AV70" s="15">
        <v>0.80000000001403804</v>
      </c>
      <c r="AW70" s="15">
        <v>5.8929812826733999E-2</v>
      </c>
      <c r="AX70" s="14">
        <v>2.5</v>
      </c>
      <c r="AY70" s="15">
        <v>0.8</v>
      </c>
      <c r="AZ70" s="16">
        <v>5.8929812823442999E-2</v>
      </c>
    </row>
    <row r="71" spans="1:52" hidden="1" x14ac:dyDescent="0.25">
      <c r="A71" s="1">
        <v>0.56999999999999995</v>
      </c>
      <c r="B71" s="14">
        <v>2.0766106</v>
      </c>
      <c r="C71" s="15">
        <v>0.99999919999999998</v>
      </c>
      <c r="D71" s="16">
        <v>0.297616972502871</v>
      </c>
      <c r="E71" s="15">
        <v>2.0766106000423399</v>
      </c>
      <c r="F71" s="15">
        <v>0.99999919997101305</v>
      </c>
      <c r="G71" s="15">
        <v>0.297616953164688</v>
      </c>
      <c r="H71" s="14">
        <v>2.0766106042347401</v>
      </c>
      <c r="I71" s="15">
        <v>0.99999919710075402</v>
      </c>
      <c r="J71" s="16">
        <v>0.297615040018326</v>
      </c>
      <c r="K71" s="15">
        <v>2.0766110242370299</v>
      </c>
      <c r="L71" s="15">
        <v>0.999998909553241</v>
      </c>
      <c r="M71" s="15">
        <v>0.29743824169427202</v>
      </c>
      <c r="N71" s="14">
        <v>2.07665379418486</v>
      </c>
      <c r="O71" s="15">
        <v>0.99996962916851795</v>
      </c>
      <c r="P71" s="16">
        <v>0.29217069875002299</v>
      </c>
      <c r="Q71" s="14">
        <v>2.0840060480349298</v>
      </c>
      <c r="R71" s="15">
        <v>0.99497545823601996</v>
      </c>
      <c r="S71" s="16">
        <v>0.236940680480102</v>
      </c>
      <c r="T71" s="14">
        <v>2.1015158588235301</v>
      </c>
      <c r="U71" s="15">
        <v>0.98338730526060403</v>
      </c>
      <c r="V71" s="16">
        <v>0.18283144016927899</v>
      </c>
      <c r="W71" s="14">
        <v>2.2068842615384598</v>
      </c>
      <c r="X71" s="15">
        <v>0.92164287683068302</v>
      </c>
      <c r="Y71" s="16">
        <v>0.106591034091995</v>
      </c>
      <c r="Z71" s="14">
        <v>2.2883053000000002</v>
      </c>
      <c r="AA71" s="15">
        <v>0.88165436704793199</v>
      </c>
      <c r="AB71" s="16">
        <v>8.4997511752577401E-2</v>
      </c>
      <c r="AC71" s="14">
        <v>2.3697263384615401</v>
      </c>
      <c r="AD71" s="15">
        <v>0.84693701826617296</v>
      </c>
      <c r="AE71" s="16">
        <v>7.1902914391222802E-2</v>
      </c>
      <c r="AF71" s="14">
        <v>2.4750947411764699</v>
      </c>
      <c r="AG71" s="15">
        <v>0.80826804481523196</v>
      </c>
      <c r="AH71" s="16">
        <v>6.09198047148512E-2</v>
      </c>
      <c r="AI71" s="14">
        <v>2.4948367146341499</v>
      </c>
      <c r="AJ71" s="15">
        <v>0.80168923331665598</v>
      </c>
      <c r="AK71" s="16">
        <v>5.9327605325581997E-2</v>
      </c>
      <c r="AL71" s="15">
        <v>2.49995680581514</v>
      </c>
      <c r="AM71" s="15">
        <v>0.80001407853330797</v>
      </c>
      <c r="AN71" s="16">
        <v>5.8933109975627902E-2</v>
      </c>
      <c r="AO71" s="15">
        <v>2.4999995757629798</v>
      </c>
      <c r="AP71" s="15">
        <v>0.80000013826972405</v>
      </c>
      <c r="AQ71" s="15">
        <v>5.8929845204339901E-2</v>
      </c>
      <c r="AR71" s="14">
        <v>2.4999999957652599</v>
      </c>
      <c r="AS71" s="15">
        <v>0.80000000138020999</v>
      </c>
      <c r="AT71" s="16">
        <v>5.8929813146669403E-2</v>
      </c>
      <c r="AU71" s="15">
        <v>2.4999999999576601</v>
      </c>
      <c r="AV71" s="15">
        <v>0.80000000001380001</v>
      </c>
      <c r="AW71" s="15">
        <v>5.89298128266749E-2</v>
      </c>
      <c r="AX71" s="14">
        <v>2.5</v>
      </c>
      <c r="AY71" s="15">
        <v>0.8</v>
      </c>
      <c r="AZ71" s="16">
        <v>5.8929812823442999E-2</v>
      </c>
    </row>
    <row r="72" spans="1:52" hidden="1" x14ac:dyDescent="0.25">
      <c r="A72" s="1">
        <v>0.57999999999999996</v>
      </c>
      <c r="B72" s="14">
        <v>2.0490065</v>
      </c>
      <c r="C72" s="15">
        <v>0.99999890000000002</v>
      </c>
      <c r="D72" s="16">
        <v>0.29792469519749998</v>
      </c>
      <c r="E72" s="15">
        <v>2.0490065000450999</v>
      </c>
      <c r="F72" s="15">
        <v>0.99999889997022695</v>
      </c>
      <c r="G72" s="15">
        <v>0.29792467827155</v>
      </c>
      <c r="H72" s="14">
        <v>2.0490065045108299</v>
      </c>
      <c r="I72" s="15">
        <v>0.99999889702211697</v>
      </c>
      <c r="J72" s="16">
        <v>0.29792300338841599</v>
      </c>
      <c r="K72" s="15">
        <v>2.04900695189639</v>
      </c>
      <c r="L72" s="15">
        <v>0.99999860167522103</v>
      </c>
      <c r="M72" s="15">
        <v>0.297765310204468</v>
      </c>
      <c r="N72" s="14">
        <v>2.0490525103550299</v>
      </c>
      <c r="O72" s="15">
        <v>0.99996852721583795</v>
      </c>
      <c r="P72" s="16">
        <v>0.29254700885527501</v>
      </c>
      <c r="Q72" s="14">
        <v>2.05688411572052</v>
      </c>
      <c r="R72" s="15">
        <v>0.99484240848231298</v>
      </c>
      <c r="S72" s="16">
        <v>0.23671606259097</v>
      </c>
      <c r="T72" s="14">
        <v>2.0755355294117601</v>
      </c>
      <c r="U72" s="15">
        <v>0.98297478271664496</v>
      </c>
      <c r="V72" s="16">
        <v>0.182228403226212</v>
      </c>
      <c r="W72" s="14">
        <v>2.18777373076923</v>
      </c>
      <c r="X72" s="15">
        <v>0.92036355858361996</v>
      </c>
      <c r="Y72" s="16">
        <v>0.10605474719756899</v>
      </c>
      <c r="Z72" s="14">
        <v>2.27450325</v>
      </c>
      <c r="AA72" s="15">
        <v>0.88036433215665599</v>
      </c>
      <c r="AB72" s="16">
        <v>8.46574617553989E-2</v>
      </c>
      <c r="AC72" s="14">
        <v>2.36123276923077</v>
      </c>
      <c r="AD72" s="15">
        <v>0.84598237974695101</v>
      </c>
      <c r="AE72" s="16">
        <v>7.1723693142092496E-2</v>
      </c>
      <c r="AF72" s="14">
        <v>2.4734709705882398</v>
      </c>
      <c r="AG72" s="15">
        <v>0.808058479654444</v>
      </c>
      <c r="AH72" s="16">
        <v>6.0892100982469499E-2</v>
      </c>
      <c r="AI72" s="14">
        <v>2.4945000792682999</v>
      </c>
      <c r="AJ72" s="15">
        <v>0.801644986767859</v>
      </c>
      <c r="AK72" s="16">
        <v>5.9322091639024001E-2</v>
      </c>
      <c r="AL72" s="15">
        <v>2.4999539896449701</v>
      </c>
      <c r="AM72" s="15">
        <v>0.80001370673788297</v>
      </c>
      <c r="AN72" s="16">
        <v>5.8933064338318297E-2</v>
      </c>
      <c r="AO72" s="15">
        <v>2.4999995481036099</v>
      </c>
      <c r="AP72" s="15">
        <v>0.80000013461795605</v>
      </c>
      <c r="AQ72" s="15">
        <v>5.8929844756147202E-2</v>
      </c>
      <c r="AR72" s="14">
        <v>2.4999999954891599</v>
      </c>
      <c r="AS72" s="15">
        <v>0.80000000134375804</v>
      </c>
      <c r="AT72" s="16">
        <v>5.89298131421956E-2</v>
      </c>
      <c r="AU72" s="15">
        <v>2.4999999999549001</v>
      </c>
      <c r="AV72" s="15">
        <v>0.80000000001343596</v>
      </c>
      <c r="AW72" s="15">
        <v>5.89298128266302E-2</v>
      </c>
      <c r="AX72" s="14">
        <v>2.5</v>
      </c>
      <c r="AY72" s="15">
        <v>0.8</v>
      </c>
      <c r="AZ72" s="16">
        <v>5.8929812823442999E-2</v>
      </c>
    </row>
    <row r="73" spans="1:52" hidden="1" x14ac:dyDescent="0.25">
      <c r="A73" s="1">
        <v>0.59</v>
      </c>
      <c r="B73" s="14">
        <v>2.0770197000000001</v>
      </c>
      <c r="C73" s="15">
        <v>0.99999899999999997</v>
      </c>
      <c r="D73" s="16">
        <v>0.29768389171948001</v>
      </c>
      <c r="E73" s="15">
        <v>2.0770197000423001</v>
      </c>
      <c r="F73" s="15">
        <v>0.99999899997102504</v>
      </c>
      <c r="G73" s="15">
        <v>0.29768387443843197</v>
      </c>
      <c r="H73" s="14">
        <v>2.0770197042306502</v>
      </c>
      <c r="I73" s="15">
        <v>0.99999899710189999</v>
      </c>
      <c r="J73" s="16">
        <v>0.297682164536618</v>
      </c>
      <c r="K73" s="15">
        <v>2.07702012382711</v>
      </c>
      <c r="L73" s="15">
        <v>0.99999870966793503</v>
      </c>
      <c r="M73" s="15">
        <v>0.29752181119579302</v>
      </c>
      <c r="N73" s="14">
        <v>2.07706285244848</v>
      </c>
      <c r="O73" s="15">
        <v>0.99996944084404205</v>
      </c>
      <c r="P73" s="16">
        <v>0.29234366148730401</v>
      </c>
      <c r="Q73" s="14">
        <v>2.0844080021834102</v>
      </c>
      <c r="R73" s="15">
        <v>0.99497719237846804</v>
      </c>
      <c r="S73" s="16">
        <v>0.23713954383703001</v>
      </c>
      <c r="T73" s="14">
        <v>2.1019008941176498</v>
      </c>
      <c r="U73" s="15">
        <v>0.98339312185587702</v>
      </c>
      <c r="V73" s="16">
        <v>0.183025691822752</v>
      </c>
      <c r="W73" s="14">
        <v>2.2071674846153799</v>
      </c>
      <c r="X73" s="15">
        <v>0.92166152998003903</v>
      </c>
      <c r="Y73" s="16">
        <v>0.10672899230935801</v>
      </c>
      <c r="Z73" s="14">
        <v>2.2885098500000001</v>
      </c>
      <c r="AA73" s="15">
        <v>0.88167332146560595</v>
      </c>
      <c r="AB73" s="16">
        <v>8.5093436644434403E-2</v>
      </c>
      <c r="AC73" s="14">
        <v>2.36985221538461</v>
      </c>
      <c r="AD73" s="15">
        <v>0.84695112475985501</v>
      </c>
      <c r="AE73" s="16">
        <v>7.1959901501516405E-2</v>
      </c>
      <c r="AF73" s="14">
        <v>2.4751188058823499</v>
      </c>
      <c r="AG73" s="15">
        <v>0.80827115979845099</v>
      </c>
      <c r="AH73" s="16">
        <v>6.0930264655544498E-2</v>
      </c>
      <c r="AI73" s="14">
        <v>2.49484170365854</v>
      </c>
      <c r="AJ73" s="15">
        <v>0.80168989163849702</v>
      </c>
      <c r="AK73" s="16">
        <v>5.9329758601735297E-2</v>
      </c>
      <c r="AL73" s="15">
        <v>2.4999568475515201</v>
      </c>
      <c r="AM73" s="15">
        <v>0.80001408406642704</v>
      </c>
      <c r="AN73" s="16">
        <v>5.8933127956717297E-2</v>
      </c>
      <c r="AO73" s="15">
        <v>2.4999995761728999</v>
      </c>
      <c r="AP73" s="15">
        <v>0.80000013832407002</v>
      </c>
      <c r="AQ73" s="15">
        <v>5.89298453809406E-2</v>
      </c>
      <c r="AR73" s="14">
        <v>2.4999999957693499</v>
      </c>
      <c r="AS73" s="15">
        <v>0.800000001380752</v>
      </c>
      <c r="AT73" s="16">
        <v>5.8929813148432202E-2</v>
      </c>
      <c r="AU73" s="15">
        <v>2.4999999999577001</v>
      </c>
      <c r="AV73" s="15">
        <v>0.800000000013806</v>
      </c>
      <c r="AW73" s="15">
        <v>5.8929812826692497E-2</v>
      </c>
      <c r="AX73" s="14">
        <v>2.5</v>
      </c>
      <c r="AY73" s="15">
        <v>0.8</v>
      </c>
      <c r="AZ73" s="16">
        <v>5.8929812823442999E-2</v>
      </c>
    </row>
    <row r="74" spans="1:52" hidden="1" x14ac:dyDescent="0.25">
      <c r="A74" s="1">
        <v>0.6</v>
      </c>
      <c r="B74" s="14">
        <v>2.1451096999999999</v>
      </c>
      <c r="C74" s="15">
        <v>0.99999859999999996</v>
      </c>
      <c r="D74" s="16">
        <v>0.29704642154876498</v>
      </c>
      <c r="E74" s="15">
        <v>2.1451097000354902</v>
      </c>
      <c r="F74" s="15">
        <v>0.99999859997283502</v>
      </c>
      <c r="G74" s="15">
        <v>0.297046407869067</v>
      </c>
      <c r="H74" s="14">
        <v>2.1451097035496098</v>
      </c>
      <c r="I74" s="15">
        <v>0.99999859728296703</v>
      </c>
      <c r="J74" s="16">
        <v>0.29704505395099701</v>
      </c>
      <c r="K74" s="15">
        <v>2.14511005560079</v>
      </c>
      <c r="L74" s="15">
        <v>0.99999832780734998</v>
      </c>
      <c r="M74" s="15">
        <v>0.29691546903950999</v>
      </c>
      <c r="N74" s="14">
        <v>2.14514590590696</v>
      </c>
      <c r="O74" s="15">
        <v>0.99997088739264395</v>
      </c>
      <c r="P74" s="16">
        <v>0.29207914778557598</v>
      </c>
      <c r="Q74" s="14">
        <v>2.1513086572052398</v>
      </c>
      <c r="R74" s="15">
        <v>0.99528314888963598</v>
      </c>
      <c r="S74" s="16">
        <v>0.23840041958633501</v>
      </c>
      <c r="T74" s="14">
        <v>2.1659856</v>
      </c>
      <c r="U74" s="15">
        <v>0.984349047636777</v>
      </c>
      <c r="V74" s="16">
        <v>0.18516995093161401</v>
      </c>
      <c r="W74" s="14">
        <v>2.2543067153846201</v>
      </c>
      <c r="X74" s="15">
        <v>0.92471318416827597</v>
      </c>
      <c r="Y74" s="16">
        <v>0.108546200046005</v>
      </c>
      <c r="Z74" s="14">
        <v>2.3225548499999999</v>
      </c>
      <c r="AA74" s="15">
        <v>0.88480791171217499</v>
      </c>
      <c r="AB74" s="16">
        <v>8.62895601847673E-2</v>
      </c>
      <c r="AC74" s="14">
        <v>2.3908029846153802</v>
      </c>
      <c r="AD74" s="15">
        <v>0.84930844934825001</v>
      </c>
      <c r="AE74" s="16">
        <v>7.2619290894069197E-2</v>
      </c>
      <c r="AF74" s="14">
        <v>2.4791240999999999</v>
      </c>
      <c r="AG74" s="15">
        <v>0.80879808340611103</v>
      </c>
      <c r="AH74" s="16">
        <v>6.1039077588762397E-2</v>
      </c>
      <c r="AI74" s="14">
        <v>2.4956720695121999</v>
      </c>
      <c r="AJ74" s="15">
        <v>0.80180148769416204</v>
      </c>
      <c r="AK74" s="16">
        <v>5.9351702265311501E-2</v>
      </c>
      <c r="AL74" s="15">
        <v>2.4999637940930399</v>
      </c>
      <c r="AM74" s="15">
        <v>0.80001502252515999</v>
      </c>
      <c r="AN74" s="16">
        <v>5.8933310218154698E-2</v>
      </c>
      <c r="AO74" s="15">
        <v>2.4999996443992099</v>
      </c>
      <c r="AP74" s="15">
        <v>0.80000014754165605</v>
      </c>
      <c r="AQ74" s="15">
        <v>5.8929847170936599E-2</v>
      </c>
      <c r="AR74" s="14">
        <v>2.4999999964503901</v>
      </c>
      <c r="AS74" s="15">
        <v>0.80000000147276296</v>
      </c>
      <c r="AT74" s="16">
        <v>5.8929813166299999E-2</v>
      </c>
      <c r="AU74" s="15">
        <v>2.4999999999645102</v>
      </c>
      <c r="AV74" s="15">
        <v>0.80000000001472604</v>
      </c>
      <c r="AW74" s="15">
        <v>5.8929812826871202E-2</v>
      </c>
      <c r="AX74" s="14">
        <v>2.5</v>
      </c>
      <c r="AY74" s="15">
        <v>0.8</v>
      </c>
      <c r="AZ74" s="16">
        <v>5.8929812823442999E-2</v>
      </c>
    </row>
    <row r="75" spans="1:52" hidden="1" x14ac:dyDescent="0.25">
      <c r="A75" s="1">
        <v>0.61</v>
      </c>
      <c r="B75" s="14">
        <v>2.1453316</v>
      </c>
      <c r="C75" s="15">
        <v>0.99999859999999996</v>
      </c>
      <c r="D75" s="16">
        <v>0.29692408927212</v>
      </c>
      <c r="E75" s="15">
        <v>2.1453316000354699</v>
      </c>
      <c r="F75" s="15">
        <v>0.99999859997284002</v>
      </c>
      <c r="G75" s="15">
        <v>0.29692407559383399</v>
      </c>
      <c r="H75" s="14">
        <v>2.1453316035473899</v>
      </c>
      <c r="I75" s="15">
        <v>0.99999859728353002</v>
      </c>
      <c r="J75" s="16">
        <v>0.29692272195804997</v>
      </c>
      <c r="K75" s="15">
        <v>2.1453319553784498</v>
      </c>
      <c r="L75" s="15">
        <v>0.99999832786365594</v>
      </c>
      <c r="M75" s="15">
        <v>0.29679316283372698</v>
      </c>
      <c r="N75" s="14">
        <v>2.1453677832687199</v>
      </c>
      <c r="O75" s="15">
        <v>0.99997089312440002</v>
      </c>
      <c r="P75" s="16">
        <v>0.29195744964898201</v>
      </c>
      <c r="Q75" s="14">
        <v>2.1515266812227098</v>
      </c>
      <c r="R75" s="15">
        <v>0.99528410132077305</v>
      </c>
      <c r="S75" s="16">
        <v>0.23828511577366199</v>
      </c>
      <c r="T75" s="14">
        <v>2.1661944470588201</v>
      </c>
      <c r="U75" s="15">
        <v>0.98435203159885198</v>
      </c>
      <c r="V75" s="16">
        <v>0.185063892943099</v>
      </c>
      <c r="W75" s="14">
        <v>2.25446033846154</v>
      </c>
      <c r="X75" s="15">
        <v>0.9247228959853</v>
      </c>
      <c r="Y75" s="16">
        <v>0.10847167558797401</v>
      </c>
      <c r="Z75" s="14">
        <v>2.3226657999999998</v>
      </c>
      <c r="AA75" s="15">
        <v>0.88481801700585605</v>
      </c>
      <c r="AB75" s="16">
        <v>8.6236574651704506E-2</v>
      </c>
      <c r="AC75" s="14">
        <v>2.39087126153846</v>
      </c>
      <c r="AD75" s="15">
        <v>0.849316135648709</v>
      </c>
      <c r="AE75" s="16">
        <v>7.2587053619831698E-2</v>
      </c>
      <c r="AF75" s="14">
        <v>2.4791371529411799</v>
      </c>
      <c r="AG75" s="15">
        <v>0.80879982363542902</v>
      </c>
      <c r="AH75" s="16">
        <v>6.1032982114018398E-2</v>
      </c>
      <c r="AI75" s="14">
        <v>2.4956747756097601</v>
      </c>
      <c r="AJ75" s="15">
        <v>0.80180185706372897</v>
      </c>
      <c r="AK75" s="16">
        <v>5.9350440729431499E-2</v>
      </c>
      <c r="AL75" s="15">
        <v>2.4999638167312801</v>
      </c>
      <c r="AM75" s="15">
        <v>0.80001502563308602</v>
      </c>
      <c r="AN75" s="16">
        <v>5.8933299669116097E-2</v>
      </c>
      <c r="AO75" s="15">
        <v>2.49999964462156</v>
      </c>
      <c r="AP75" s="15">
        <v>0.80000014757218196</v>
      </c>
      <c r="AQ75" s="15">
        <v>5.89298470673284E-2</v>
      </c>
      <c r="AR75" s="14">
        <v>2.4999999964526101</v>
      </c>
      <c r="AS75" s="15">
        <v>0.80000000147306805</v>
      </c>
      <c r="AT75" s="16">
        <v>5.8929813165265799E-2</v>
      </c>
      <c r="AU75" s="15">
        <v>2.4999999999645302</v>
      </c>
      <c r="AV75" s="15">
        <v>0.80000000001472904</v>
      </c>
      <c r="AW75" s="15">
        <v>5.8929812826860897E-2</v>
      </c>
      <c r="AX75" s="14">
        <v>2.5</v>
      </c>
      <c r="AY75" s="15">
        <v>0.8</v>
      </c>
      <c r="AZ75" s="16">
        <v>5.8929812823442999E-2</v>
      </c>
    </row>
    <row r="76" spans="1:52" hidden="1" x14ac:dyDescent="0.25">
      <c r="A76" s="1">
        <v>0.62</v>
      </c>
      <c r="B76" s="14">
        <v>2.0678619999999999</v>
      </c>
      <c r="C76" s="15">
        <v>0.99999819999999995</v>
      </c>
      <c r="D76" s="16">
        <v>0.296970668257243</v>
      </c>
      <c r="E76" s="15">
        <v>2.0678620000432102</v>
      </c>
      <c r="F76" s="15">
        <v>0.999998199970768</v>
      </c>
      <c r="G76" s="15">
        <v>0.296970655285341</v>
      </c>
      <c r="H76" s="14">
        <v>2.0678620043222402</v>
      </c>
      <c r="I76" s="15">
        <v>0.99999819707618498</v>
      </c>
      <c r="J76" s="16">
        <v>0.29696937128724499</v>
      </c>
      <c r="K76" s="15">
        <v>2.0678624330031399</v>
      </c>
      <c r="L76" s="15">
        <v>0.99999790709189595</v>
      </c>
      <c r="M76" s="15">
        <v>0.29684561458924102</v>
      </c>
      <c r="N76" s="14">
        <v>2.067906086717</v>
      </c>
      <c r="O76" s="15">
        <v>0.99996837861233201</v>
      </c>
      <c r="P76" s="16">
        <v>0.29192659007538702</v>
      </c>
      <c r="Q76" s="14">
        <v>2.07541026200873</v>
      </c>
      <c r="R76" s="15">
        <v>0.99493296414653798</v>
      </c>
      <c r="S76" s="16">
        <v>0.23659948436700701</v>
      </c>
      <c r="T76" s="14">
        <v>2.0932818823529402</v>
      </c>
      <c r="U76" s="15">
        <v>0.98325732079807004</v>
      </c>
      <c r="V76" s="16">
        <v>0.18239049633242899</v>
      </c>
      <c r="W76" s="14">
        <v>2.2008275384615401</v>
      </c>
      <c r="X76" s="15">
        <v>0.921239500892296</v>
      </c>
      <c r="Y76" s="16">
        <v>0.10624717883146199</v>
      </c>
      <c r="Z76" s="14">
        <v>2.2839309999999999</v>
      </c>
      <c r="AA76" s="15">
        <v>0.88124630694112505</v>
      </c>
      <c r="AB76" s="16">
        <v>8.4768374041936198E-2</v>
      </c>
      <c r="AC76" s="14">
        <v>2.3670344615384602</v>
      </c>
      <c r="AD76" s="15">
        <v>0.84663415601033198</v>
      </c>
      <c r="AE76" s="16">
        <v>7.1773703358916197E-2</v>
      </c>
      <c r="AF76" s="14">
        <v>2.4745801176470601</v>
      </c>
      <c r="AG76" s="15">
        <v>0.80820133603689503</v>
      </c>
      <c r="AH76" s="16">
        <v>6.0897672682060103E-2</v>
      </c>
      <c r="AI76" s="14">
        <v>2.4947300243902499</v>
      </c>
      <c r="AJ76" s="15">
        <v>0.80167514066690004</v>
      </c>
      <c r="AK76" s="16">
        <v>5.93231072996021E-2</v>
      </c>
      <c r="AL76" s="15">
        <v>2.4999559132829998</v>
      </c>
      <c r="AM76" s="15">
        <v>0.8000139600981</v>
      </c>
      <c r="AN76" s="16">
        <v>5.8933072538847601E-2</v>
      </c>
      <c r="AO76" s="15">
        <v>2.49999956699686</v>
      </c>
      <c r="AP76" s="15">
        <v>0.80000013710645401</v>
      </c>
      <c r="AQ76" s="15">
        <v>5.89298448366656E-2</v>
      </c>
      <c r="AR76" s="14">
        <v>2.4999999956777601</v>
      </c>
      <c r="AS76" s="15">
        <v>0.80000000136859795</v>
      </c>
      <c r="AT76" s="16">
        <v>5.8929813142999297E-2</v>
      </c>
      <c r="AU76" s="15">
        <v>2.4999999999567799</v>
      </c>
      <c r="AV76" s="15">
        <v>0.80000000001368399</v>
      </c>
      <c r="AW76" s="15">
        <v>5.8929812826638298E-2</v>
      </c>
      <c r="AX76" s="14">
        <v>2.5</v>
      </c>
      <c r="AY76" s="15">
        <v>0.8</v>
      </c>
      <c r="AZ76" s="16">
        <v>5.8929812823442999E-2</v>
      </c>
    </row>
    <row r="77" spans="1:52" hidden="1" x14ac:dyDescent="0.25">
      <c r="A77" s="1">
        <v>0.63</v>
      </c>
      <c r="B77" s="14">
        <v>2.0130701000000002</v>
      </c>
      <c r="C77" s="15">
        <v>0.99999760000000004</v>
      </c>
      <c r="D77" s="16">
        <v>0.29745192937814902</v>
      </c>
      <c r="E77" s="15">
        <v>2.0130701000486901</v>
      </c>
      <c r="F77" s="15">
        <v>0.99999759996915405</v>
      </c>
      <c r="G77" s="15">
        <v>0.29745191753602102</v>
      </c>
      <c r="H77" s="14">
        <v>2.0130701048702702</v>
      </c>
      <c r="I77" s="15">
        <v>0.999997596914866</v>
      </c>
      <c r="J77" s="16">
        <v>0.29745074532271498</v>
      </c>
      <c r="K77" s="15">
        <v>2.0130705879047301</v>
      </c>
      <c r="L77" s="15">
        <v>0.99999729093106504</v>
      </c>
      <c r="M77" s="15">
        <v>0.29733689245587502</v>
      </c>
      <c r="N77" s="14">
        <v>2.0131197765864099</v>
      </c>
      <c r="O77" s="15">
        <v>0.999966133511487</v>
      </c>
      <c r="P77" s="16">
        <v>0.29242620778407302</v>
      </c>
      <c r="Q77" s="14">
        <v>2.02157542576419</v>
      </c>
      <c r="R77" s="15">
        <v>0.99466035421184495</v>
      </c>
      <c r="S77" s="16">
        <v>0.23588334688808599</v>
      </c>
      <c r="T77" s="14">
        <v>2.0417130352941202</v>
      </c>
      <c r="U77" s="15">
        <v>0.98241427293119898</v>
      </c>
      <c r="V77" s="16">
        <v>0.180933266090819</v>
      </c>
      <c r="W77" s="14">
        <v>2.16289468461538</v>
      </c>
      <c r="X77" s="15">
        <v>0.91866081195695404</v>
      </c>
      <c r="Y77" s="16">
        <v>0.10501470978475</v>
      </c>
      <c r="Z77" s="14">
        <v>2.2565350500000001</v>
      </c>
      <c r="AA77" s="15">
        <v>0.87866870725438295</v>
      </c>
      <c r="AB77" s="16">
        <v>8.3980873872387798E-2</v>
      </c>
      <c r="AC77" s="14">
        <v>2.3501754153846099</v>
      </c>
      <c r="AD77" s="15">
        <v>0.84474097166703299</v>
      </c>
      <c r="AE77" s="16">
        <v>7.1352281673339096E-2</v>
      </c>
      <c r="AF77" s="14">
        <v>2.47135706470588</v>
      </c>
      <c r="AG77" s="15">
        <v>0.80778915354764502</v>
      </c>
      <c r="AH77" s="16">
        <v>6.0830682167224003E-2</v>
      </c>
      <c r="AI77" s="14">
        <v>2.4940618304878099</v>
      </c>
      <c r="AJ77" s="15">
        <v>0.80158823559963299</v>
      </c>
      <c r="AK77" s="16">
        <v>5.93096906863292E-2</v>
      </c>
      <c r="AL77" s="15">
        <v>2.4999503234135898</v>
      </c>
      <c r="AM77" s="15">
        <v>0.80001323010966596</v>
      </c>
      <c r="AN77" s="16">
        <v>5.8932961301055201E-2</v>
      </c>
      <c r="AO77" s="15">
        <v>2.49999951209527</v>
      </c>
      <c r="AP77" s="15">
        <v>0.80000012993654201</v>
      </c>
      <c r="AQ77" s="15">
        <v>5.8929843744211501E-2</v>
      </c>
      <c r="AR77" s="14">
        <v>2.49999999512973</v>
      </c>
      <c r="AS77" s="15">
        <v>0.80000000129702797</v>
      </c>
      <c r="AT77" s="16">
        <v>5.8929813132094402E-2</v>
      </c>
      <c r="AU77" s="15">
        <v>2.4999999999512998</v>
      </c>
      <c r="AV77" s="15">
        <v>0.800000000012968</v>
      </c>
      <c r="AW77" s="15">
        <v>5.89298128265291E-2</v>
      </c>
      <c r="AX77" s="14">
        <v>2.5</v>
      </c>
      <c r="AY77" s="15">
        <v>0.8</v>
      </c>
      <c r="AZ77" s="16">
        <v>5.8929812823442999E-2</v>
      </c>
    </row>
    <row r="78" spans="1:52" hidden="1" x14ac:dyDescent="0.25">
      <c r="A78" s="1">
        <v>0.64</v>
      </c>
      <c r="B78" s="14">
        <v>2.0478844999999999</v>
      </c>
      <c r="C78" s="15">
        <v>0.99999760000000004</v>
      </c>
      <c r="D78" s="16">
        <v>0.29749615653147998</v>
      </c>
      <c r="E78" s="15">
        <v>2.0478845000452099</v>
      </c>
      <c r="F78" s="15">
        <v>0.999997599970193</v>
      </c>
      <c r="G78" s="15">
        <v>0.29749614508855599</v>
      </c>
      <c r="H78" s="14">
        <v>2.0478845045220599</v>
      </c>
      <c r="I78" s="15">
        <v>0.99999759701887303</v>
      </c>
      <c r="J78" s="16">
        <v>0.29749501238031201</v>
      </c>
      <c r="K78" s="15">
        <v>2.04788495302064</v>
      </c>
      <c r="L78" s="15">
        <v>0.99999730135017895</v>
      </c>
      <c r="M78" s="15">
        <v>0.29738488638183003</v>
      </c>
      <c r="N78" s="14">
        <v>2.0479306248214701</v>
      </c>
      <c r="O78" s="15">
        <v>0.99996719412798996</v>
      </c>
      <c r="P78" s="16">
        <v>0.29257740496594498</v>
      </c>
      <c r="Q78" s="14">
        <v>2.0557817139738002</v>
      </c>
      <c r="R78" s="15">
        <v>0.99483563606009195</v>
      </c>
      <c r="S78" s="16">
        <v>0.23684230348754901</v>
      </c>
      <c r="T78" s="14">
        <v>2.0744795294117702</v>
      </c>
      <c r="U78" s="15">
        <v>0.98295652385655197</v>
      </c>
      <c r="V78" s="16">
        <v>0.182337164675031</v>
      </c>
      <c r="W78" s="14">
        <v>2.1869969615384601</v>
      </c>
      <c r="X78" s="15">
        <v>0.92031026920640202</v>
      </c>
      <c r="Y78" s="16">
        <v>0.10612720786288</v>
      </c>
      <c r="Z78" s="14">
        <v>2.2739422500000002</v>
      </c>
      <c r="AA78" s="15">
        <v>0.880311154582053</v>
      </c>
      <c r="AB78" s="16">
        <v>8.4709336252062603E-2</v>
      </c>
      <c r="AC78" s="14">
        <v>2.3608875384615402</v>
      </c>
      <c r="AD78" s="15">
        <v>0.84594330171292098</v>
      </c>
      <c r="AE78" s="16">
        <v>7.1755535925716402E-2</v>
      </c>
      <c r="AF78" s="14">
        <v>2.4734049705882399</v>
      </c>
      <c r="AG78" s="15">
        <v>0.80804995950743896</v>
      </c>
      <c r="AH78" s="16">
        <v>6.0898176383550301E-2</v>
      </c>
      <c r="AI78" s="14">
        <v>2.4944863963414701</v>
      </c>
      <c r="AJ78" s="15">
        <v>0.80164318984589</v>
      </c>
      <c r="AK78" s="16">
        <v>5.9323350665479099E-2</v>
      </c>
      <c r="AL78" s="15">
        <v>2.4999538751785302</v>
      </c>
      <c r="AM78" s="15">
        <v>0.80001369164288505</v>
      </c>
      <c r="AN78" s="16">
        <v>5.8933074869744202E-2</v>
      </c>
      <c r="AO78" s="15">
        <v>2.4999995469793701</v>
      </c>
      <c r="AP78" s="15">
        <v>0.80000013446969298</v>
      </c>
      <c r="AQ78" s="15">
        <v>5.8929844859582699E-2</v>
      </c>
      <c r="AR78" s="14">
        <v>2.4999999954779399</v>
      </c>
      <c r="AS78" s="15">
        <v>0.800000001342279</v>
      </c>
      <c r="AT78" s="16">
        <v>5.8929813143228198E-2</v>
      </c>
      <c r="AU78" s="15">
        <v>2.4999999999547899</v>
      </c>
      <c r="AV78" s="15">
        <v>0.80000000001342098</v>
      </c>
      <c r="AW78" s="15">
        <v>5.8929812826640497E-2</v>
      </c>
      <c r="AX78" s="14">
        <v>2.5</v>
      </c>
      <c r="AY78" s="15">
        <v>0.8</v>
      </c>
      <c r="AZ78" s="16">
        <v>5.8929812823442999E-2</v>
      </c>
    </row>
    <row r="79" spans="1:52" hidden="1" x14ac:dyDescent="0.25">
      <c r="A79" s="1">
        <v>0.65</v>
      </c>
      <c r="B79" s="14">
        <v>2.1078855999999999</v>
      </c>
      <c r="C79" s="15">
        <v>0.99999729999999998</v>
      </c>
      <c r="D79" s="16">
        <v>0.29678174558756498</v>
      </c>
      <c r="E79" s="15">
        <v>2.1078856000392099</v>
      </c>
      <c r="F79" s="15">
        <v>0.99999729997186804</v>
      </c>
      <c r="G79" s="15">
        <v>0.29678173540937902</v>
      </c>
      <c r="H79" s="14">
        <v>2.1078856039219298</v>
      </c>
      <c r="I79" s="15">
        <v>0.99999729718617503</v>
      </c>
      <c r="J79" s="16">
        <v>0.29678072784510201</v>
      </c>
      <c r="K79" s="15">
        <v>2.1078859928994098</v>
      </c>
      <c r="L79" s="15">
        <v>0.99999701811076802</v>
      </c>
      <c r="M79" s="15">
        <v>0.29668231357952302</v>
      </c>
      <c r="N79" s="14">
        <v>2.1079256035094902</v>
      </c>
      <c r="O79" s="15">
        <v>0.99996860029974299</v>
      </c>
      <c r="P79" s="16">
        <v>0.29211943601888701</v>
      </c>
      <c r="Q79" s="14">
        <v>2.1147347598253301</v>
      </c>
      <c r="R79" s="15">
        <v>0.99511796458377499</v>
      </c>
      <c r="S79" s="16">
        <v>0.237763953919578</v>
      </c>
      <c r="T79" s="14">
        <v>2.1309511529411802</v>
      </c>
      <c r="U79" s="15">
        <v>0.98383530798880303</v>
      </c>
      <c r="V79" s="16">
        <v>0.18405742356542801</v>
      </c>
      <c r="W79" s="14">
        <v>2.2285361846153799</v>
      </c>
      <c r="X79" s="15">
        <v>0.92306181004766397</v>
      </c>
      <c r="Y79" s="16">
        <v>0.107590904279706</v>
      </c>
      <c r="Z79" s="14">
        <v>2.3039428000000002</v>
      </c>
      <c r="AA79" s="15">
        <v>0.88310195867368002</v>
      </c>
      <c r="AB79" s="16">
        <v>8.5660458159200495E-2</v>
      </c>
      <c r="AC79" s="14">
        <v>2.3793494153846102</v>
      </c>
      <c r="AD79" s="15">
        <v>0.848019000770874</v>
      </c>
      <c r="AE79" s="16">
        <v>7.2273046383217299E-2</v>
      </c>
      <c r="AF79" s="14">
        <v>2.4769344470588202</v>
      </c>
      <c r="AG79" s="15">
        <v>0.80850820828569303</v>
      </c>
      <c r="AH79" s="16">
        <v>6.0982184604744701E-2</v>
      </c>
      <c r="AI79" s="14">
        <v>2.4952181170731702</v>
      </c>
      <c r="AJ79" s="15">
        <v>0.80174003565307805</v>
      </c>
      <c r="AK79" s="16">
        <v>5.9340241114490003E-2</v>
      </c>
      <c r="AL79" s="15">
        <v>2.4999599964905102</v>
      </c>
      <c r="AM79" s="15">
        <v>0.80001450562012599</v>
      </c>
      <c r="AN79" s="16">
        <v>5.8933215050553697E-2</v>
      </c>
      <c r="AO79" s="15">
        <v>2.4999996071005901</v>
      </c>
      <c r="AP79" s="15">
        <v>0.80000014246457996</v>
      </c>
      <c r="AQ79" s="15">
        <v>5.8929846236294499E-2</v>
      </c>
      <c r="AR79" s="14">
        <v>2.4999999960780701</v>
      </c>
      <c r="AS79" s="15">
        <v>0.80000000142208305</v>
      </c>
      <c r="AT79" s="16">
        <v>5.89298131569704E-2</v>
      </c>
      <c r="AU79" s="15">
        <v>2.49999999996079</v>
      </c>
      <c r="AV79" s="15">
        <v>0.800000000014219</v>
      </c>
      <c r="AW79" s="15">
        <v>5.8929812826777998E-2</v>
      </c>
      <c r="AX79" s="14">
        <v>2.5</v>
      </c>
      <c r="AY79" s="15">
        <v>0.8</v>
      </c>
      <c r="AZ79" s="16">
        <v>5.8929812823442999E-2</v>
      </c>
    </row>
    <row r="80" spans="1:52" hidden="1" x14ac:dyDescent="0.25">
      <c r="A80" s="1">
        <v>0.66</v>
      </c>
      <c r="B80" s="14">
        <v>2.1379454</v>
      </c>
      <c r="C80" s="15">
        <v>0.99999689999999997</v>
      </c>
      <c r="D80" s="16">
        <v>0.296622491790826</v>
      </c>
      <c r="E80" s="15">
        <v>2.1379454000362101</v>
      </c>
      <c r="F80" s="15">
        <v>0.99999689997265295</v>
      </c>
      <c r="G80" s="15">
        <v>0.29662248256303603</v>
      </c>
      <c r="H80" s="14">
        <v>2.1379454036212699</v>
      </c>
      <c r="I80" s="15">
        <v>0.99999689726475205</v>
      </c>
      <c r="J80" s="16">
        <v>0.29662156900838998</v>
      </c>
      <c r="K80" s="15">
        <v>2.13794576277943</v>
      </c>
      <c r="L80" s="15">
        <v>0.99999662598237904</v>
      </c>
      <c r="M80" s="15">
        <v>0.29653200170717903</v>
      </c>
      <c r="N80" s="14">
        <v>2.1379823368088098</v>
      </c>
      <c r="O80" s="15">
        <v>0.99996900161348201</v>
      </c>
      <c r="P80" s="16">
        <v>0.29214174032957602</v>
      </c>
      <c r="Q80" s="14">
        <v>2.1442694978165902</v>
      </c>
      <c r="R80" s="15">
        <v>0.99525058439176695</v>
      </c>
      <c r="S80" s="16">
        <v>0.23847460238226301</v>
      </c>
      <c r="T80" s="14">
        <v>2.1592427294117602</v>
      </c>
      <c r="U80" s="15">
        <v>0.98425069337555204</v>
      </c>
      <c r="V80" s="16">
        <v>0.18514944324237501</v>
      </c>
      <c r="W80" s="14">
        <v>2.2493468153846199</v>
      </c>
      <c r="X80" s="15">
        <v>0.92439776164565202</v>
      </c>
      <c r="Y80" s="16">
        <v>0.108500904741124</v>
      </c>
      <c r="Z80" s="14">
        <v>2.3189727000000002</v>
      </c>
      <c r="AA80" s="15">
        <v>0.88448054185437597</v>
      </c>
      <c r="AB80" s="16">
        <v>8.6266177236284894E-2</v>
      </c>
      <c r="AC80" s="14">
        <v>2.3885985846153801</v>
      </c>
      <c r="AD80" s="15">
        <v>0.84905987776707303</v>
      </c>
      <c r="AE80" s="16">
        <v>7.2611588736827506E-2</v>
      </c>
      <c r="AF80" s="14">
        <v>2.4787026705882398</v>
      </c>
      <c r="AG80" s="15">
        <v>0.80874190352452002</v>
      </c>
      <c r="AH80" s="16">
        <v>6.1039169240415303E-2</v>
      </c>
      <c r="AI80" s="14">
        <v>2.4955847000000002</v>
      </c>
      <c r="AJ80" s="15">
        <v>0.80178956674887303</v>
      </c>
      <c r="AK80" s="16">
        <v>5.9351778181053999E-2</v>
      </c>
      <c r="AL80" s="15">
        <v>2.49996306319118</v>
      </c>
      <c r="AM80" s="15">
        <v>0.80001492222802595</v>
      </c>
      <c r="AN80" s="16">
        <v>5.8933310975007099E-2</v>
      </c>
      <c r="AO80" s="15">
        <v>2.4999996372205699</v>
      </c>
      <c r="AP80" s="15">
        <v>0.80000014655652896</v>
      </c>
      <c r="AQ80" s="15">
        <v>5.89298471783802E-2</v>
      </c>
      <c r="AR80" s="14">
        <v>2.49999999637873</v>
      </c>
      <c r="AS80" s="15">
        <v>0.80000000146292904</v>
      </c>
      <c r="AT80" s="16">
        <v>5.8929813166374301E-2</v>
      </c>
      <c r="AU80" s="15">
        <v>2.4999999999637899</v>
      </c>
      <c r="AV80" s="15">
        <v>0.80000000001462801</v>
      </c>
      <c r="AW80" s="15">
        <v>5.8929812826871902E-2</v>
      </c>
      <c r="AX80" s="14">
        <v>2.5</v>
      </c>
      <c r="AY80" s="15">
        <v>0.8</v>
      </c>
      <c r="AZ80" s="16">
        <v>5.8929812823442999E-2</v>
      </c>
    </row>
    <row r="81" spans="1:52" hidden="1" x14ac:dyDescent="0.25">
      <c r="A81" s="1">
        <v>0.67</v>
      </c>
      <c r="B81" s="14">
        <v>2.1153993999999998</v>
      </c>
      <c r="C81" s="15">
        <v>0.99999649999999995</v>
      </c>
      <c r="D81" s="16">
        <v>0.29651843439652897</v>
      </c>
      <c r="E81" s="15">
        <v>2.1153994000384602</v>
      </c>
      <c r="F81" s="15">
        <v>0.99999649997206697</v>
      </c>
      <c r="G81" s="15">
        <v>0.29651842553063201</v>
      </c>
      <c r="H81" s="14">
        <v>2.1153994038467698</v>
      </c>
      <c r="I81" s="15">
        <v>0.99999649720614103</v>
      </c>
      <c r="J81" s="16">
        <v>0.29651754780609801</v>
      </c>
      <c r="K81" s="15">
        <v>2.1153997853705699</v>
      </c>
      <c r="L81" s="15">
        <v>0.99999622011084099</v>
      </c>
      <c r="M81" s="15">
        <v>0.29643132216551998</v>
      </c>
      <c r="N81" s="14">
        <v>2.11543863695164</v>
      </c>
      <c r="O81" s="15">
        <v>0.99996800390264096</v>
      </c>
      <c r="P81" s="16">
        <v>0.29206491865301698</v>
      </c>
      <c r="Q81" s="14">
        <v>2.1221173144104801</v>
      </c>
      <c r="R81" s="15">
        <v>0.99515094643600199</v>
      </c>
      <c r="S81" s="16">
        <v>0.237949825260447</v>
      </c>
      <c r="T81" s="14">
        <v>2.1380229647058799</v>
      </c>
      <c r="U81" s="15">
        <v>0.98393998029415697</v>
      </c>
      <c r="V81" s="16">
        <v>0.18434185314176599</v>
      </c>
      <c r="W81" s="14">
        <v>2.2337380461538499</v>
      </c>
      <c r="X81" s="15">
        <v>0.92339793456420605</v>
      </c>
      <c r="Y81" s="16">
        <v>0.107826369233664</v>
      </c>
      <c r="Z81" s="14">
        <v>2.3076997000000001</v>
      </c>
      <c r="AA81" s="15">
        <v>0.88344749526556399</v>
      </c>
      <c r="AB81" s="16">
        <v>8.5817175242477201E-2</v>
      </c>
      <c r="AC81" s="14">
        <v>2.38166135384615</v>
      </c>
      <c r="AD81" s="15">
        <v>0.84827896879772802</v>
      </c>
      <c r="AE81" s="16">
        <v>7.2360735636115101E-2</v>
      </c>
      <c r="AF81" s="14">
        <v>2.4773764352941199</v>
      </c>
      <c r="AG81" s="15">
        <v>0.80856633638175401</v>
      </c>
      <c r="AH81" s="16">
        <v>6.0996983632429003E-2</v>
      </c>
      <c r="AI81" s="14">
        <v>2.4953097487804898</v>
      </c>
      <c r="AJ81" s="15">
        <v>0.80175234698069497</v>
      </c>
      <c r="AK81" s="16">
        <v>5.9343239171541703E-2</v>
      </c>
      <c r="AL81" s="15">
        <v>2.4999607630483598</v>
      </c>
      <c r="AM81" s="15">
        <v>0.80001460915233003</v>
      </c>
      <c r="AN81" s="16">
        <v>5.8933239981935399E-2</v>
      </c>
      <c r="AO81" s="15">
        <v>2.4999996146294299</v>
      </c>
      <c r="AP81" s="15">
        <v>0.80000014348147797</v>
      </c>
      <c r="AQ81" s="15">
        <v>5.8929846481148997E-2</v>
      </c>
      <c r="AR81" s="14">
        <v>2.49999999615323</v>
      </c>
      <c r="AS81" s="15">
        <v>0.80000000143223404</v>
      </c>
      <c r="AT81" s="16">
        <v>5.89298131594145E-2</v>
      </c>
      <c r="AU81" s="15">
        <v>2.4999999999615401</v>
      </c>
      <c r="AV81" s="15">
        <v>0.80000000001432103</v>
      </c>
      <c r="AW81" s="15">
        <v>5.8929812826802298E-2</v>
      </c>
      <c r="AX81" s="14">
        <v>2.5</v>
      </c>
      <c r="AY81" s="15">
        <v>0.8</v>
      </c>
      <c r="AZ81" s="16">
        <v>5.8929812823442999E-2</v>
      </c>
    </row>
    <row r="82" spans="1:52" hidden="1" x14ac:dyDescent="0.25">
      <c r="A82" s="1">
        <v>0.68</v>
      </c>
      <c r="B82" s="14">
        <v>2.0954518000000002</v>
      </c>
      <c r="C82" s="15">
        <v>0.99999610000000005</v>
      </c>
      <c r="D82" s="16">
        <v>0.29686323235923301</v>
      </c>
      <c r="E82" s="15">
        <v>2.0954518000404501</v>
      </c>
      <c r="F82" s="15">
        <v>0.99999609997153305</v>
      </c>
      <c r="G82" s="15">
        <v>0.29686322380400199</v>
      </c>
      <c r="H82" s="14">
        <v>2.0954518040462902</v>
      </c>
      <c r="I82" s="15">
        <v>0.99999609715270199</v>
      </c>
      <c r="J82" s="16">
        <v>0.296862376826038</v>
      </c>
      <c r="K82" s="15">
        <v>2.0954522053581099</v>
      </c>
      <c r="L82" s="15">
        <v>0.99999581475726296</v>
      </c>
      <c r="M82" s="15">
        <v>0.29677903671546202</v>
      </c>
      <c r="N82" s="14">
        <v>2.0954930720057101</v>
      </c>
      <c r="O82" s="15">
        <v>0.99996705892180704</v>
      </c>
      <c r="P82" s="16">
        <v>0.292436541479974</v>
      </c>
      <c r="Q82" s="14">
        <v>2.1025181441048102</v>
      </c>
      <c r="R82" s="15">
        <v>0.99506015064791897</v>
      </c>
      <c r="S82" s="16">
        <v>0.23791501378132501</v>
      </c>
      <c r="T82" s="14">
        <v>2.1192487529411799</v>
      </c>
      <c r="U82" s="15">
        <v>0.98365755143080302</v>
      </c>
      <c r="V82" s="16">
        <v>0.18403120140135701</v>
      </c>
      <c r="W82" s="14">
        <v>2.2199281692307702</v>
      </c>
      <c r="X82" s="15">
        <v>0.92250017600350298</v>
      </c>
      <c r="Y82" s="16">
        <v>0.107518725850712</v>
      </c>
      <c r="Z82" s="14">
        <v>2.2977259000000001</v>
      </c>
      <c r="AA82" s="15">
        <v>0.88252732558709701</v>
      </c>
      <c r="AB82" s="16">
        <v>8.5624659382842097E-2</v>
      </c>
      <c r="AC82" s="14">
        <v>2.37552363076923</v>
      </c>
      <c r="AD82" s="15">
        <v>0.84758828488743498</v>
      </c>
      <c r="AE82" s="16">
        <v>7.2262327829436104E-2</v>
      </c>
      <c r="AF82" s="14">
        <v>2.4762030470588199</v>
      </c>
      <c r="AG82" s="15">
        <v>0.80841228853426805</v>
      </c>
      <c r="AH82" s="16">
        <v>6.0982705159493202E-2</v>
      </c>
      <c r="AI82" s="14">
        <v>2.49506648536586</v>
      </c>
      <c r="AJ82" s="15">
        <v>0.80171973395249796</v>
      </c>
      <c r="AK82" s="16">
        <v>5.9340440847761702E-2</v>
      </c>
      <c r="AL82" s="15">
        <v>2.4999587279942901</v>
      </c>
      <c r="AM82" s="15">
        <v>0.80001433492225205</v>
      </c>
      <c r="AN82" s="16">
        <v>5.8933216917205697E-2</v>
      </c>
      <c r="AO82" s="15">
        <v>2.4999995946419</v>
      </c>
      <c r="AP82" s="15">
        <v>0.80000014078797899</v>
      </c>
      <c r="AQ82" s="15">
        <v>5.8929846254644001E-2</v>
      </c>
      <c r="AR82" s="14">
        <v>2.49999999595371</v>
      </c>
      <c r="AS82" s="15">
        <v>0.80000000140534799</v>
      </c>
      <c r="AT82" s="16">
        <v>5.8929813157153697E-2</v>
      </c>
      <c r="AU82" s="15">
        <v>2.4999999999595399</v>
      </c>
      <c r="AV82" s="15">
        <v>0.80000000001405203</v>
      </c>
      <c r="AW82" s="15">
        <v>5.8929812826779698E-2</v>
      </c>
      <c r="AX82" s="14">
        <v>2.5</v>
      </c>
      <c r="AY82" s="15">
        <v>0.8</v>
      </c>
      <c r="AZ82" s="16">
        <v>5.8929812823442999E-2</v>
      </c>
    </row>
    <row r="83" spans="1:52" hidden="1" x14ac:dyDescent="0.25">
      <c r="A83" s="1">
        <v>0.69</v>
      </c>
      <c r="B83" s="14">
        <v>2.0809836000000002</v>
      </c>
      <c r="C83" s="15">
        <v>0.99999559999999998</v>
      </c>
      <c r="D83" s="16">
        <v>0.29658538558207997</v>
      </c>
      <c r="E83" s="15">
        <v>2.0809836000419</v>
      </c>
      <c r="F83" s="15">
        <v>0.99999559997113496</v>
      </c>
      <c r="G83" s="15">
        <v>0.29658537742005803</v>
      </c>
      <c r="H83" s="14">
        <v>2.0809836041910001</v>
      </c>
      <c r="I83" s="15">
        <v>0.99999559711297903</v>
      </c>
      <c r="J83" s="16">
        <v>0.29658456937630701</v>
      </c>
      <c r="K83" s="15">
        <v>2.0809840198552698</v>
      </c>
      <c r="L83" s="15">
        <v>0.99999531077785797</v>
      </c>
      <c r="M83" s="15">
        <v>0.29650491961950798</v>
      </c>
      <c r="N83" s="14">
        <v>2.0810263480514202</v>
      </c>
      <c r="O83" s="15">
        <v>0.99996615383058796</v>
      </c>
      <c r="P83" s="16">
        <v>0.29221319262925199</v>
      </c>
      <c r="Q83" s="14">
        <v>2.08830266375546</v>
      </c>
      <c r="R83" s="15">
        <v>0.99499251236299402</v>
      </c>
      <c r="S83" s="16">
        <v>0.23741828839571999</v>
      </c>
      <c r="T83" s="14">
        <v>2.1056316235294101</v>
      </c>
      <c r="U83" s="15">
        <v>0.98344797600606904</v>
      </c>
      <c r="V83" s="16">
        <v>0.183360590886571</v>
      </c>
      <c r="W83" s="14">
        <v>2.2099117230769201</v>
      </c>
      <c r="X83" s="15">
        <v>0.92184109931339797</v>
      </c>
      <c r="Y83" s="16">
        <v>0.106984920317213</v>
      </c>
      <c r="Z83" s="14">
        <v>2.2904917999999999</v>
      </c>
      <c r="AA83" s="15">
        <v>0.88185625334513196</v>
      </c>
      <c r="AB83" s="16">
        <v>8.5267961990200702E-2</v>
      </c>
      <c r="AC83" s="14">
        <v>2.3710718769230699</v>
      </c>
      <c r="AD83" s="15">
        <v>0.847087470027588</v>
      </c>
      <c r="AE83" s="16">
        <v>7.20609840343341E-2</v>
      </c>
      <c r="AF83" s="14">
        <v>2.47535197647059</v>
      </c>
      <c r="AG83" s="15">
        <v>0.80830130742941397</v>
      </c>
      <c r="AH83" s="16">
        <v>6.0948209268931998E-2</v>
      </c>
      <c r="AI83" s="14">
        <v>2.4948900439024402</v>
      </c>
      <c r="AJ83" s="15">
        <v>0.80169626436347297</v>
      </c>
      <c r="AK83" s="16">
        <v>5.9333430227813899E-2</v>
      </c>
      <c r="AL83" s="15">
        <v>2.49995725194858</v>
      </c>
      <c r="AM83" s="15">
        <v>0.80001413763120699</v>
      </c>
      <c r="AN83" s="16">
        <v>5.89331585688267E-2</v>
      </c>
      <c r="AO83" s="15">
        <v>2.4999995801447299</v>
      </c>
      <c r="AP83" s="15">
        <v>0.80000013885018395</v>
      </c>
      <c r="AQ83" s="15">
        <v>5.8929845681592798E-2</v>
      </c>
      <c r="AR83" s="14">
        <v>2.499999995809</v>
      </c>
      <c r="AS83" s="15">
        <v>0.80000000138600502</v>
      </c>
      <c r="AT83" s="16">
        <v>5.8929813151433398E-2</v>
      </c>
      <c r="AU83" s="15">
        <v>2.4999999999581002</v>
      </c>
      <c r="AV83" s="15">
        <v>0.80000000001385796</v>
      </c>
      <c r="AW83" s="15">
        <v>5.8929812826722501E-2</v>
      </c>
      <c r="AX83" s="14">
        <v>2.5</v>
      </c>
      <c r="AY83" s="15">
        <v>0.8</v>
      </c>
      <c r="AZ83" s="16">
        <v>5.8929812823442999E-2</v>
      </c>
    </row>
    <row r="84" spans="1:52" hidden="1" x14ac:dyDescent="0.25">
      <c r="A84" s="1">
        <v>0.7</v>
      </c>
      <c r="B84" s="14">
        <v>2.0904508000000002</v>
      </c>
      <c r="C84" s="15">
        <v>0.99999479999999996</v>
      </c>
      <c r="D84" s="16">
        <v>0.29647937180295197</v>
      </c>
      <c r="E84" s="15">
        <v>2.0904508000409598</v>
      </c>
      <c r="F84" s="15">
        <v>0.99999479997139495</v>
      </c>
      <c r="G84" s="15">
        <v>0.29647936436990502</v>
      </c>
      <c r="H84" s="14">
        <v>2.0904508040963101</v>
      </c>
      <c r="I84" s="15">
        <v>0.99999479713908002</v>
      </c>
      <c r="J84" s="16">
        <v>0.29647862845158901</v>
      </c>
      <c r="K84" s="15">
        <v>2.0904512103691202</v>
      </c>
      <c r="L84" s="15">
        <v>0.99999451339271905</v>
      </c>
      <c r="M84" s="15">
        <v>0.29640590272819201</v>
      </c>
      <c r="N84" s="14">
        <v>2.0904925822077201</v>
      </c>
      <c r="O84" s="15">
        <v>0.99996562001522504</v>
      </c>
      <c r="P84" s="16">
        <v>0.29227062848945401</v>
      </c>
      <c r="Q84" s="14">
        <v>2.0976044978165902</v>
      </c>
      <c r="R84" s="15">
        <v>0.99503582430772097</v>
      </c>
      <c r="S84" s="16">
        <v>0.237759108909082</v>
      </c>
      <c r="T84" s="14">
        <v>2.1145419294117702</v>
      </c>
      <c r="U84" s="15">
        <v>0.98358451304512695</v>
      </c>
      <c r="V84" s="16">
        <v>0.18381968753772401</v>
      </c>
      <c r="W84" s="14">
        <v>2.2164659384615399</v>
      </c>
      <c r="X84" s="15">
        <v>0.92227241838580298</v>
      </c>
      <c r="Y84" s="16">
        <v>0.107349525643002</v>
      </c>
      <c r="Z84" s="14">
        <v>2.2952254000000001</v>
      </c>
      <c r="AA84" s="15">
        <v>0.88229524079234201</v>
      </c>
      <c r="AB84" s="16">
        <v>8.5512066844647502E-2</v>
      </c>
      <c r="AC84" s="14">
        <v>2.3739848615384598</v>
      </c>
      <c r="AD84" s="15">
        <v>0.84741488773721996</v>
      </c>
      <c r="AE84" s="16">
        <v>7.2199116624965198E-2</v>
      </c>
      <c r="AF84" s="14">
        <v>2.4759088705882402</v>
      </c>
      <c r="AG84" s="15">
        <v>0.80837380775053402</v>
      </c>
      <c r="AH84" s="16">
        <v>6.0971960429113299E-2</v>
      </c>
      <c r="AI84" s="14">
        <v>2.4950054975609799</v>
      </c>
      <c r="AJ84" s="15">
        <v>0.80171159416390503</v>
      </c>
      <c r="AK84" s="16">
        <v>5.9338260589452997E-2</v>
      </c>
      <c r="AL84" s="15">
        <v>2.4999582177922899</v>
      </c>
      <c r="AM84" s="15">
        <v>0.80001426649266305</v>
      </c>
      <c r="AN84" s="16">
        <v>5.8933198778626801E-2</v>
      </c>
      <c r="AO84" s="15">
        <v>2.4999995896308902</v>
      </c>
      <c r="AP84" s="15">
        <v>0.80000014011586296</v>
      </c>
      <c r="AQ84" s="15">
        <v>5.8929846076502097E-2</v>
      </c>
      <c r="AR84" s="14">
        <v>2.49999999590369</v>
      </c>
      <c r="AS84" s="15">
        <v>0.80000000139863903</v>
      </c>
      <c r="AT84" s="16">
        <v>5.8929813155375398E-2</v>
      </c>
      <c r="AU84" s="15">
        <v>2.4999999999590399</v>
      </c>
      <c r="AV84" s="15">
        <v>0.80000000001398497</v>
      </c>
      <c r="AW84" s="15">
        <v>5.8929812826761997E-2</v>
      </c>
      <c r="AX84" s="14">
        <v>2.5</v>
      </c>
      <c r="AY84" s="15">
        <v>0.8</v>
      </c>
      <c r="AZ84" s="16">
        <v>5.8929812823442999E-2</v>
      </c>
    </row>
    <row r="85" spans="1:52" hidden="1" x14ac:dyDescent="0.25">
      <c r="A85" s="1">
        <v>0.71</v>
      </c>
      <c r="B85" s="14">
        <v>2.0973239000000001</v>
      </c>
      <c r="C85" s="15">
        <v>0.99999389999999999</v>
      </c>
      <c r="D85" s="16">
        <v>0.29610680339475398</v>
      </c>
      <c r="E85" s="15">
        <v>2.0973239000402701</v>
      </c>
      <c r="F85" s="15">
        <v>0.99999389997158405</v>
      </c>
      <c r="G85" s="15">
        <v>0.29610679658345002</v>
      </c>
      <c r="H85" s="14">
        <v>2.09732390402757</v>
      </c>
      <c r="I85" s="15">
        <v>0.99999389715781295</v>
      </c>
      <c r="J85" s="16">
        <v>0.29610612219636001</v>
      </c>
      <c r="K85" s="15">
        <v>2.0973243034822602</v>
      </c>
      <c r="L85" s="15">
        <v>0.99999361526938901</v>
      </c>
      <c r="M85" s="15">
        <v>0.296039340821382</v>
      </c>
      <c r="N85" s="14">
        <v>2.09736498101408</v>
      </c>
      <c r="O85" s="15">
        <v>0.99996491105497098</v>
      </c>
      <c r="P85" s="16">
        <v>0.29205251276674599</v>
      </c>
      <c r="Q85" s="14">
        <v>2.1043575436681201</v>
      </c>
      <c r="R85" s="15">
        <v>0.99506659570733802</v>
      </c>
      <c r="S85" s="16">
        <v>0.23777784998149601</v>
      </c>
      <c r="T85" s="14">
        <v>2.1210107294117599</v>
      </c>
      <c r="U85" s="15">
        <v>0.98368230797441802</v>
      </c>
      <c r="V85" s="16">
        <v>0.183938475614321</v>
      </c>
      <c r="W85" s="14">
        <v>2.2212242384615402</v>
      </c>
      <c r="X85" s="15">
        <v>0.92258358815845898</v>
      </c>
      <c r="Y85" s="16">
        <v>0.10746460733696001</v>
      </c>
      <c r="Z85" s="14">
        <v>2.2986619500000001</v>
      </c>
      <c r="AA85" s="15">
        <v>0.88261300402989096</v>
      </c>
      <c r="AB85" s="16">
        <v>8.5584730611065404E-2</v>
      </c>
      <c r="AC85" s="14">
        <v>2.37609966153846</v>
      </c>
      <c r="AD85" s="15">
        <v>0.84765256090038998</v>
      </c>
      <c r="AE85" s="16">
        <v>7.2236836557156306E-2</v>
      </c>
      <c r="AF85" s="14">
        <v>2.4763131705882402</v>
      </c>
      <c r="AG85" s="15">
        <v>0.80842660020359403</v>
      </c>
      <c r="AH85" s="16">
        <v>6.0977602351367899E-2</v>
      </c>
      <c r="AI85" s="14">
        <v>2.4950893158536598</v>
      </c>
      <c r="AJ85" s="15">
        <v>0.80172276275150001</v>
      </c>
      <c r="AK85" s="16">
        <v>5.9339374510664199E-2</v>
      </c>
      <c r="AL85" s="15">
        <v>2.4999589189859202</v>
      </c>
      <c r="AM85" s="15">
        <v>0.80001436038784401</v>
      </c>
      <c r="AN85" s="16">
        <v>5.8933207978551901E-2</v>
      </c>
      <c r="AO85" s="15">
        <v>2.4999995965177502</v>
      </c>
      <c r="AP85" s="15">
        <v>0.80000014103810302</v>
      </c>
      <c r="AQ85" s="15">
        <v>5.8929846166850403E-2</v>
      </c>
      <c r="AR85" s="14">
        <v>2.4999999959724302</v>
      </c>
      <c r="AS85" s="15">
        <v>0.800000001407844</v>
      </c>
      <c r="AT85" s="16">
        <v>5.8929813156277197E-2</v>
      </c>
      <c r="AU85" s="15">
        <v>2.49999999995973</v>
      </c>
      <c r="AV85" s="15">
        <v>0.80000000001407701</v>
      </c>
      <c r="AW85" s="15">
        <v>5.8929812826770997E-2</v>
      </c>
      <c r="AX85" s="14">
        <v>2.5</v>
      </c>
      <c r="AY85" s="15">
        <v>0.8</v>
      </c>
      <c r="AZ85" s="16">
        <v>5.8929812823442999E-2</v>
      </c>
    </row>
    <row r="86" spans="1:52" hidden="1" x14ac:dyDescent="0.25">
      <c r="A86" s="1">
        <v>0.72</v>
      </c>
      <c r="B86" s="14">
        <v>2.0968664000000001</v>
      </c>
      <c r="C86" s="15">
        <v>0.99999300000000002</v>
      </c>
      <c r="D86" s="16">
        <v>0.295776194243692</v>
      </c>
      <c r="E86" s="15">
        <v>2.0968664000403101</v>
      </c>
      <c r="F86" s="15">
        <v>0.99999299997157198</v>
      </c>
      <c r="G86" s="15">
        <v>0.29577618788840299</v>
      </c>
      <c r="H86" s="14">
        <v>2.0968664040321401</v>
      </c>
      <c r="I86" s="15">
        <v>0.99999299715658496</v>
      </c>
      <c r="J86" s="16">
        <v>0.29577555862062899</v>
      </c>
      <c r="K86" s="15">
        <v>2.0968668039406801</v>
      </c>
      <c r="L86" s="15">
        <v>0.99999271514640997</v>
      </c>
      <c r="M86" s="15">
        <v>0.29571315433985301</v>
      </c>
      <c r="N86" s="14">
        <v>2.0969075276882299</v>
      </c>
      <c r="O86" s="15">
        <v>0.99996399853616502</v>
      </c>
      <c r="P86" s="16">
        <v>0.29184109248770002</v>
      </c>
      <c r="Q86" s="14">
        <v>2.1039080349344998</v>
      </c>
      <c r="R86" s="15">
        <v>0.99506362055158704</v>
      </c>
      <c r="S86" s="16">
        <v>0.237639061498917</v>
      </c>
      <c r="T86" s="14">
        <v>2.12058014117647</v>
      </c>
      <c r="U86" s="15">
        <v>0.98367494364514496</v>
      </c>
      <c r="V86" s="16">
        <v>0.18380527452368001</v>
      </c>
      <c r="W86" s="14">
        <v>2.2209075076923099</v>
      </c>
      <c r="X86" s="15">
        <v>0.92256233334795101</v>
      </c>
      <c r="Y86" s="16">
        <v>0.107370001487015</v>
      </c>
      <c r="Z86" s="14">
        <v>2.2984331999999998</v>
      </c>
      <c r="AA86" s="15">
        <v>0.88259147723160603</v>
      </c>
      <c r="AB86" s="16">
        <v>8.5519007356761795E-2</v>
      </c>
      <c r="AC86" s="14">
        <v>2.3759588923076902</v>
      </c>
      <c r="AD86" s="15">
        <v>0.84763651070609902</v>
      </c>
      <c r="AE86" s="16">
        <v>7.2197828156333896E-2</v>
      </c>
      <c r="AF86" s="14">
        <v>2.4762862588235302</v>
      </c>
      <c r="AG86" s="15">
        <v>0.80842304124026299</v>
      </c>
      <c r="AH86" s="16">
        <v>6.0970448321297402E-2</v>
      </c>
      <c r="AI86" s="14">
        <v>2.4950837365853702</v>
      </c>
      <c r="AJ86" s="15">
        <v>0.80172200996478904</v>
      </c>
      <c r="AK86" s="16">
        <v>5.9337901925515898E-2</v>
      </c>
      <c r="AL86" s="15">
        <v>2.4999588723117698</v>
      </c>
      <c r="AM86" s="15">
        <v>0.80001435405937105</v>
      </c>
      <c r="AN86" s="16">
        <v>5.8933195681881698E-2</v>
      </c>
      <c r="AO86" s="15">
        <v>2.4999995960593302</v>
      </c>
      <c r="AP86" s="15">
        <v>0.80000014097594496</v>
      </c>
      <c r="AQ86" s="15">
        <v>5.89298460460791E-2</v>
      </c>
      <c r="AR86" s="14">
        <v>2.49999999596786</v>
      </c>
      <c r="AS86" s="15">
        <v>0.80000000140722405</v>
      </c>
      <c r="AT86" s="16">
        <v>5.8929813155071703E-2</v>
      </c>
      <c r="AU86" s="15">
        <v>2.4999999999596798</v>
      </c>
      <c r="AV86" s="15">
        <v>0.80000000001407101</v>
      </c>
      <c r="AW86" s="15">
        <v>5.8929812826758902E-2</v>
      </c>
      <c r="AX86" s="14">
        <v>2.5</v>
      </c>
      <c r="AY86" s="15">
        <v>0.8</v>
      </c>
      <c r="AZ86" s="16">
        <v>5.8929812823442999E-2</v>
      </c>
    </row>
    <row r="87" spans="1:52" hidden="1" x14ac:dyDescent="0.25">
      <c r="A87" s="1">
        <v>0.73</v>
      </c>
      <c r="B87" s="14">
        <v>2.1035279999999998</v>
      </c>
      <c r="C87" s="15">
        <v>0.99999199999999999</v>
      </c>
      <c r="D87" s="16">
        <v>0.29567794099741501</v>
      </c>
      <c r="E87" s="15">
        <v>2.1035280000396499</v>
      </c>
      <c r="F87" s="15">
        <v>0.99999199997175203</v>
      </c>
      <c r="G87" s="15">
        <v>0.295677935095288</v>
      </c>
      <c r="H87" s="14">
        <v>2.10352800396551</v>
      </c>
      <c r="I87" s="15">
        <v>0.99999199717458098</v>
      </c>
      <c r="J87" s="16">
        <v>0.29567735072052598</v>
      </c>
      <c r="K87" s="15">
        <v>2.1035283972657401</v>
      </c>
      <c r="L87" s="15">
        <v>0.99999171694915501</v>
      </c>
      <c r="M87" s="15">
        <v>0.29561932304548999</v>
      </c>
      <c r="N87" s="14">
        <v>2.1035684480718202</v>
      </c>
      <c r="O87" s="15">
        <v>0.99996318205071399</v>
      </c>
      <c r="P87" s="16">
        <v>0.29188013561475601</v>
      </c>
      <c r="Q87" s="14">
        <v>2.1104532751091698</v>
      </c>
      <c r="R87" s="15">
        <v>0.99509305343966903</v>
      </c>
      <c r="S87" s="16">
        <v>0.23791281745293999</v>
      </c>
      <c r="T87" s="14">
        <v>2.12684988235294</v>
      </c>
      <c r="U87" s="15">
        <v>0.98376884471331905</v>
      </c>
      <c r="V87" s="16">
        <v>0.184162125882222</v>
      </c>
      <c r="W87" s="14">
        <v>2.2255193846153798</v>
      </c>
      <c r="X87" s="15">
        <v>0.92286252872171004</v>
      </c>
      <c r="Y87" s="16">
        <v>0.107652185351436</v>
      </c>
      <c r="Z87" s="14">
        <v>2.3017639999999999</v>
      </c>
      <c r="AA87" s="15">
        <v>0.88289880090250505</v>
      </c>
      <c r="AB87" s="16">
        <v>8.5709282515042201E-2</v>
      </c>
      <c r="AC87" s="14">
        <v>2.3780086153846098</v>
      </c>
      <c r="AD87" s="15">
        <v>0.84786686928166699</v>
      </c>
      <c r="AE87" s="16">
        <v>7.2306328813773704E-2</v>
      </c>
      <c r="AF87" s="14">
        <v>2.4766781176470598</v>
      </c>
      <c r="AG87" s="15">
        <v>0.80847433134743996</v>
      </c>
      <c r="AH87" s="16">
        <v>6.09892884370195E-2</v>
      </c>
      <c r="AI87" s="14">
        <v>2.49516497560976</v>
      </c>
      <c r="AJ87" s="15">
        <v>0.80173286513971098</v>
      </c>
      <c r="AK87" s="16">
        <v>5.9341740436737803E-2</v>
      </c>
      <c r="AL87" s="15">
        <v>2.4999595519281801</v>
      </c>
      <c r="AM87" s="15">
        <v>0.80001444532913202</v>
      </c>
      <c r="AN87" s="16">
        <v>5.8933227650048201E-2</v>
      </c>
      <c r="AO87" s="15">
        <v>2.4999996027342699</v>
      </c>
      <c r="AP87" s="15">
        <v>0.80000014187239998</v>
      </c>
      <c r="AQ87" s="15">
        <v>5.8929846360046702E-2</v>
      </c>
      <c r="AR87" s="14">
        <v>2.4999999960344899</v>
      </c>
      <c r="AS87" s="15">
        <v>0.800000001416172</v>
      </c>
      <c r="AT87" s="16">
        <v>5.8929813158205703E-2</v>
      </c>
      <c r="AU87" s="15">
        <v>2.4999999999603499</v>
      </c>
      <c r="AV87" s="15">
        <v>0.80000000001416005</v>
      </c>
      <c r="AW87" s="15">
        <v>5.8929812826790301E-2</v>
      </c>
      <c r="AX87" s="14">
        <v>2.5</v>
      </c>
      <c r="AY87" s="15">
        <v>0.8</v>
      </c>
      <c r="AZ87" s="16">
        <v>5.8929812823442999E-2</v>
      </c>
    </row>
    <row r="88" spans="1:52" hidden="1" x14ac:dyDescent="0.25">
      <c r="A88" s="1">
        <v>0.74</v>
      </c>
      <c r="B88" s="14">
        <v>2.0964624999999999</v>
      </c>
      <c r="C88" s="15">
        <v>0.9999903</v>
      </c>
      <c r="D88" s="16">
        <v>0.29528000333003201</v>
      </c>
      <c r="E88" s="15">
        <v>2.0964625000403498</v>
      </c>
      <c r="F88" s="15">
        <v>0.99999029997155997</v>
      </c>
      <c r="G88" s="15">
        <v>0.29527999794126297</v>
      </c>
      <c r="H88" s="14">
        <v>2.0964625040361802</v>
      </c>
      <c r="I88" s="15">
        <v>0.99999029715553001</v>
      </c>
      <c r="J88" s="16">
        <v>0.29527946441888903</v>
      </c>
      <c r="K88" s="15">
        <v>2.0964629043453802</v>
      </c>
      <c r="L88" s="15">
        <v>0.99999001504048901</v>
      </c>
      <c r="M88" s="15">
        <v>0.29522640802542299</v>
      </c>
      <c r="N88" s="14">
        <v>2.0965036688941101</v>
      </c>
      <c r="O88" s="15">
        <v>0.99996128775367199</v>
      </c>
      <c r="P88" s="16">
        <v>0.29164087207181499</v>
      </c>
      <c r="Q88" s="14">
        <v>2.1035111899563299</v>
      </c>
      <c r="R88" s="15">
        <v>0.99505913441235805</v>
      </c>
      <c r="S88" s="16">
        <v>0.237665419750794</v>
      </c>
      <c r="T88" s="14">
        <v>2.1202000000000001</v>
      </c>
      <c r="U88" s="15">
        <v>0.98366668907126797</v>
      </c>
      <c r="V88" s="16">
        <v>0.183837227420038</v>
      </c>
      <c r="W88" s="14">
        <v>2.22062788461538</v>
      </c>
      <c r="X88" s="15">
        <v>0.92254239587978204</v>
      </c>
      <c r="Y88" s="16">
        <v>0.107394157577235</v>
      </c>
      <c r="Z88" s="14">
        <v>2.2982312500000002</v>
      </c>
      <c r="AA88" s="15">
        <v>0.88257168342117698</v>
      </c>
      <c r="AB88" s="16">
        <v>8.5536730456037893E-2</v>
      </c>
      <c r="AC88" s="14">
        <v>2.3758346153846102</v>
      </c>
      <c r="AD88" s="15">
        <v>0.84762188745620104</v>
      </c>
      <c r="AE88" s="16">
        <v>7.2208892380083003E-2</v>
      </c>
      <c r="AF88" s="14">
        <v>2.4762624999999998</v>
      </c>
      <c r="AG88" s="15">
        <v>0.80841981957554099</v>
      </c>
      <c r="AH88" s="16">
        <v>6.0972596428227499E-2</v>
      </c>
      <c r="AI88" s="14">
        <v>2.4950788109756101</v>
      </c>
      <c r="AJ88" s="15">
        <v>0.80172132910916105</v>
      </c>
      <c r="AK88" s="16">
        <v>5.9338348398929597E-2</v>
      </c>
      <c r="AL88" s="15">
        <v>2.4999588311059</v>
      </c>
      <c r="AM88" s="15">
        <v>0.80001434833680896</v>
      </c>
      <c r="AN88" s="16">
        <v>5.8933199419323401E-2</v>
      </c>
      <c r="AO88" s="15">
        <v>2.4999995956546202</v>
      </c>
      <c r="AP88" s="15">
        <v>0.80000014091973803</v>
      </c>
      <c r="AQ88" s="15">
        <v>5.8929846082787E-2</v>
      </c>
      <c r="AR88" s="14">
        <v>2.4999999959638202</v>
      </c>
      <c r="AS88" s="15">
        <v>0.80000000140666305</v>
      </c>
      <c r="AT88" s="16">
        <v>5.8929813155438097E-2</v>
      </c>
      <c r="AU88" s="15">
        <v>2.4999999999596398</v>
      </c>
      <c r="AV88" s="15">
        <v>0.80000000001406502</v>
      </c>
      <c r="AW88" s="15">
        <v>5.8929812826762601E-2</v>
      </c>
      <c r="AX88" s="14">
        <v>2.5</v>
      </c>
      <c r="AY88" s="15">
        <v>0.8</v>
      </c>
      <c r="AZ88" s="16">
        <v>5.8929812823442999E-2</v>
      </c>
    </row>
    <row r="89" spans="1:52" hidden="1" x14ac:dyDescent="0.25">
      <c r="A89" s="1">
        <v>0.75</v>
      </c>
      <c r="B89" s="14">
        <v>2.0980886999999999</v>
      </c>
      <c r="C89" s="15">
        <v>0.99999020000000005</v>
      </c>
      <c r="D89" s="16">
        <v>0.295189065548977</v>
      </c>
      <c r="E89" s="15">
        <v>2.09808870004019</v>
      </c>
      <c r="F89" s="15">
        <v>0.99999019997160599</v>
      </c>
      <c r="G89" s="15">
        <v>0.29518906019691599</v>
      </c>
      <c r="H89" s="14">
        <v>2.0980887040199101</v>
      </c>
      <c r="I89" s="15">
        <v>0.99999019715993998</v>
      </c>
      <c r="J89" s="16">
        <v>0.295188530269063</v>
      </c>
      <c r="K89" s="15">
        <v>2.0980891027159299</v>
      </c>
      <c r="L89" s="15">
        <v>0.99998991548219596</v>
      </c>
      <c r="M89" s="15">
        <v>0.29513582686671302</v>
      </c>
      <c r="N89" s="14">
        <v>2.0981297029891901</v>
      </c>
      <c r="O89" s="15">
        <v>0.99996123271821102</v>
      </c>
      <c r="P89" s="16">
        <v>0.29156370358439199</v>
      </c>
      <c r="Q89" s="14">
        <v>2.1051089847161601</v>
      </c>
      <c r="R89" s="15">
        <v>0.99506648994618396</v>
      </c>
      <c r="S89" s="16">
        <v>0.23763410758068601</v>
      </c>
      <c r="T89" s="14">
        <v>2.1217305411764702</v>
      </c>
      <c r="U89" s="15">
        <v>0.98368983017411205</v>
      </c>
      <c r="V89" s="16">
        <v>0.183831030874025</v>
      </c>
      <c r="W89" s="14">
        <v>2.2217537153846201</v>
      </c>
      <c r="X89" s="15">
        <v>0.922615914531564</v>
      </c>
      <c r="Y89" s="16">
        <v>0.10739711103069299</v>
      </c>
      <c r="Z89" s="14">
        <v>2.29904435</v>
      </c>
      <c r="AA89" s="15">
        <v>0.88264683315944503</v>
      </c>
      <c r="AB89" s="16">
        <v>8.5536876471158194E-2</v>
      </c>
      <c r="AC89" s="14">
        <v>2.3763349846153798</v>
      </c>
      <c r="AD89" s="15">
        <v>0.84767815182200401</v>
      </c>
      <c r="AE89" s="16">
        <v>7.2207579371413297E-2</v>
      </c>
      <c r="AF89" s="14">
        <v>2.4763581588235302</v>
      </c>
      <c r="AG89" s="15">
        <v>0.80843233175604701</v>
      </c>
      <c r="AH89" s="16">
        <v>6.0972025838226099E-2</v>
      </c>
      <c r="AI89" s="14">
        <v>2.49509864268293</v>
      </c>
      <c r="AJ89" s="15">
        <v>0.80172397668135797</v>
      </c>
      <c r="AK89" s="16">
        <v>5.93382186902622E-2</v>
      </c>
      <c r="AL89" s="15">
        <v>2.4999589970108098</v>
      </c>
      <c r="AM89" s="15">
        <v>0.80001437059631098</v>
      </c>
      <c r="AN89" s="16">
        <v>5.8933198309892E-2</v>
      </c>
      <c r="AO89" s="15">
        <v>2.4999995972840798</v>
      </c>
      <c r="AP89" s="15">
        <v>0.80000014113837203</v>
      </c>
      <c r="AQ89" s="15">
        <v>5.89298460718886E-2</v>
      </c>
      <c r="AR89" s="14">
        <v>2.49999999598008</v>
      </c>
      <c r="AS89" s="15">
        <v>0.80000000140884497</v>
      </c>
      <c r="AT89" s="16">
        <v>5.8929813155329303E-2</v>
      </c>
      <c r="AU89" s="15">
        <v>2.4999999999598099</v>
      </c>
      <c r="AV89" s="15">
        <v>0.800000000014086</v>
      </c>
      <c r="AW89" s="15">
        <v>5.89298128267614E-2</v>
      </c>
      <c r="AX89" s="14">
        <v>2.5</v>
      </c>
      <c r="AY89" s="15">
        <v>0.8</v>
      </c>
      <c r="AZ89" s="16">
        <v>5.8929812823442999E-2</v>
      </c>
    </row>
    <row r="90" spans="1:52" hidden="1" x14ac:dyDescent="0.25">
      <c r="A90" s="1">
        <v>0.76</v>
      </c>
      <c r="B90" s="14">
        <v>2.1014781</v>
      </c>
      <c r="C90" s="15">
        <v>0.99998730000000002</v>
      </c>
      <c r="D90" s="16">
        <v>0.29495625066959802</v>
      </c>
      <c r="E90" s="15">
        <v>2.1014781000398499</v>
      </c>
      <c r="F90" s="15">
        <v>0.999987299971696</v>
      </c>
      <c r="G90" s="15">
        <v>0.29495624599324399</v>
      </c>
      <c r="H90" s="14">
        <v>2.1014781039860102</v>
      </c>
      <c r="I90" s="15">
        <v>0.99998729716913304</v>
      </c>
      <c r="J90" s="16">
        <v>0.29495578298542802</v>
      </c>
      <c r="K90" s="15">
        <v>2.10147849931974</v>
      </c>
      <c r="L90" s="15">
        <v>0.99998701640334497</v>
      </c>
      <c r="M90" s="15">
        <v>0.29490965865866398</v>
      </c>
      <c r="N90" s="14">
        <v>2.1015187572026099</v>
      </c>
      <c r="O90" s="15">
        <v>0.99995842648868605</v>
      </c>
      <c r="P90" s="16">
        <v>0.29158439698316402</v>
      </c>
      <c r="Q90" s="14">
        <v>2.1084391812227099</v>
      </c>
      <c r="R90" s="15">
        <v>0.99507914138684594</v>
      </c>
      <c r="S90" s="16">
        <v>0.23797004587986401</v>
      </c>
      <c r="T90" s="14">
        <v>2.1249205647058802</v>
      </c>
      <c r="U90" s="15">
        <v>0.98373543453458401</v>
      </c>
      <c r="V90" s="16">
        <v>0.184209620953449</v>
      </c>
      <c r="W90" s="14">
        <v>2.22410022307692</v>
      </c>
      <c r="X90" s="15">
        <v>0.92276722691610003</v>
      </c>
      <c r="Y90" s="16">
        <v>0.107682534688953</v>
      </c>
      <c r="Z90" s="14">
        <v>2.3007390499999998</v>
      </c>
      <c r="AA90" s="15">
        <v>0.88280222667002795</v>
      </c>
      <c r="AB90" s="16">
        <v>8.5733527266684595E-2</v>
      </c>
      <c r="AC90" s="14">
        <v>2.3773778769230698</v>
      </c>
      <c r="AD90" s="15">
        <v>0.847794783580615</v>
      </c>
      <c r="AE90" s="16">
        <v>7.2322798201680596E-2</v>
      </c>
      <c r="AF90" s="14">
        <v>2.4765575352941198</v>
      </c>
      <c r="AG90" s="15">
        <v>0.80845832226006198</v>
      </c>
      <c r="AH90" s="16">
        <v>6.0992785095922E-2</v>
      </c>
      <c r="AI90" s="14">
        <v>2.4951399768292699</v>
      </c>
      <c r="AJ90" s="15">
        <v>0.80172947795925598</v>
      </c>
      <c r="AK90" s="16">
        <v>5.93424777601654E-2</v>
      </c>
      <c r="AL90" s="15">
        <v>2.4999593427973901</v>
      </c>
      <c r="AM90" s="15">
        <v>0.80001441685194996</v>
      </c>
      <c r="AN90" s="16">
        <v>5.8933233844679599E-2</v>
      </c>
      <c r="AO90" s="15">
        <v>2.4999996006802601</v>
      </c>
      <c r="AP90" s="15">
        <v>0.80000014159269595</v>
      </c>
      <c r="AQ90" s="15">
        <v>5.8929846420890199E-2</v>
      </c>
      <c r="AR90" s="14">
        <v>2.49999999601398</v>
      </c>
      <c r="AS90" s="15">
        <v>0.80000000141338001</v>
      </c>
      <c r="AT90" s="16">
        <v>5.8929813158813002E-2</v>
      </c>
      <c r="AU90" s="15">
        <v>2.4999999999601501</v>
      </c>
      <c r="AV90" s="15">
        <v>0.80000000001413196</v>
      </c>
      <c r="AW90" s="15">
        <v>5.8929812826796303E-2</v>
      </c>
      <c r="AX90" s="14">
        <v>2.5</v>
      </c>
      <c r="AY90" s="15">
        <v>0.8</v>
      </c>
      <c r="AZ90" s="16">
        <v>5.8929812823442999E-2</v>
      </c>
    </row>
    <row r="91" spans="1:52" hidden="1" x14ac:dyDescent="0.25">
      <c r="A91" s="1">
        <v>0.77</v>
      </c>
      <c r="B91" s="14">
        <v>2.1019956999999998</v>
      </c>
      <c r="C91" s="15">
        <v>0.99998589999999998</v>
      </c>
      <c r="D91" s="16">
        <v>0.29473779187955601</v>
      </c>
      <c r="E91" s="15">
        <v>2.1019957000398</v>
      </c>
      <c r="F91" s="15">
        <v>0.99998589997171305</v>
      </c>
      <c r="G91" s="15">
        <v>0.29473778744822798</v>
      </c>
      <c r="H91" s="14">
        <v>2.1019957039808399</v>
      </c>
      <c r="I91" s="15">
        <v>0.99998589717054598</v>
      </c>
      <c r="J91" s="16">
        <v>0.294737348663834</v>
      </c>
      <c r="K91" s="15">
        <v>2.1019960988011102</v>
      </c>
      <c r="L91" s="15">
        <v>0.99998561654497797</v>
      </c>
      <c r="M91" s="15">
        <v>0.294693613307284</v>
      </c>
      <c r="N91" s="14">
        <v>2.10203630439706</v>
      </c>
      <c r="O91" s="15">
        <v>0.99995704090666404</v>
      </c>
      <c r="P91" s="16">
        <v>0.29146742465168901</v>
      </c>
      <c r="Q91" s="14">
        <v>2.1089477401746701</v>
      </c>
      <c r="R91" s="15">
        <v>0.99508013333559997</v>
      </c>
      <c r="S91" s="16">
        <v>0.23797884743317699</v>
      </c>
      <c r="T91" s="14">
        <v>2.12540771764706</v>
      </c>
      <c r="U91" s="15">
        <v>0.98374150100792801</v>
      </c>
      <c r="V91" s="16">
        <v>0.18423184334953199</v>
      </c>
      <c r="W91" s="14">
        <v>2.22445856153846</v>
      </c>
      <c r="X91" s="15">
        <v>0.92278971436530499</v>
      </c>
      <c r="Y91" s="16">
        <v>0.10770231670142</v>
      </c>
      <c r="Z91" s="14">
        <v>2.3009978499999999</v>
      </c>
      <c r="AA91" s="15">
        <v>0.88282554565562099</v>
      </c>
      <c r="AB91" s="16">
        <v>8.5746968447510299E-2</v>
      </c>
      <c r="AC91" s="14">
        <v>2.3775371384615398</v>
      </c>
      <c r="AD91" s="15">
        <v>0.84781236619350597</v>
      </c>
      <c r="AE91" s="16">
        <v>7.2330471474826102E-2</v>
      </c>
      <c r="AF91" s="14">
        <v>2.4765879823529402</v>
      </c>
      <c r="AG91" s="15">
        <v>0.80846225382161496</v>
      </c>
      <c r="AH91" s="16">
        <v>6.0994115276213498E-2</v>
      </c>
      <c r="AI91" s="14">
        <v>2.4951462890243898</v>
      </c>
      <c r="AJ91" s="15">
        <v>0.80173031052965005</v>
      </c>
      <c r="AK91" s="16">
        <v>5.9342748636027801E-2</v>
      </c>
      <c r="AL91" s="15">
        <v>2.4999593956029398</v>
      </c>
      <c r="AM91" s="15">
        <v>0.80001442385316102</v>
      </c>
      <c r="AN91" s="16">
        <v>5.8933236100296597E-2</v>
      </c>
      <c r="AO91" s="15">
        <v>2.4999996011988999</v>
      </c>
      <c r="AP91" s="15">
        <v>0.80000014166146205</v>
      </c>
      <c r="AQ91" s="15">
        <v>5.8929846443043103E-2</v>
      </c>
      <c r="AR91" s="14">
        <v>2.4999999960191599</v>
      </c>
      <c r="AS91" s="15">
        <v>0.80000000141406702</v>
      </c>
      <c r="AT91" s="16">
        <v>5.8929813159034103E-2</v>
      </c>
      <c r="AU91" s="15">
        <v>2.4999999999601998</v>
      </c>
      <c r="AV91" s="15">
        <v>0.80000000001413896</v>
      </c>
      <c r="AW91" s="15">
        <v>5.8929812826798503E-2</v>
      </c>
      <c r="AX91" s="14">
        <v>2.5</v>
      </c>
      <c r="AY91" s="15">
        <v>0.8</v>
      </c>
      <c r="AZ91" s="16">
        <v>5.8929812823442999E-2</v>
      </c>
    </row>
    <row r="92" spans="1:52" hidden="1" x14ac:dyDescent="0.25">
      <c r="A92" s="1">
        <v>0.78</v>
      </c>
      <c r="B92" s="14">
        <v>2.1001865999999998</v>
      </c>
      <c r="C92" s="15">
        <v>0.99998379999999998</v>
      </c>
      <c r="D92" s="16">
        <v>0.294216848194438</v>
      </c>
      <c r="E92" s="15">
        <v>2.1001866000399798</v>
      </c>
      <c r="F92" s="15">
        <v>0.99998379997166298</v>
      </c>
      <c r="G92" s="15">
        <v>0.29421684405875997</v>
      </c>
      <c r="H92" s="14">
        <v>2.1001866039989299</v>
      </c>
      <c r="I92" s="15">
        <v>0.99998379716569896</v>
      </c>
      <c r="J92" s="16">
        <v>0.294216434552317</v>
      </c>
      <c r="K92" s="15">
        <v>2.1001870006138299</v>
      </c>
      <c r="L92" s="15">
        <v>0.99998351605941305</v>
      </c>
      <c r="M92" s="15">
        <v>0.29417559126100701</v>
      </c>
      <c r="N92" s="14">
        <v>2.1002273889614398</v>
      </c>
      <c r="O92" s="15">
        <v>0.99995489147757799</v>
      </c>
      <c r="P92" s="16">
        <v>0.291076014803901</v>
      </c>
      <c r="Q92" s="14">
        <v>2.1071702401746801</v>
      </c>
      <c r="R92" s="15">
        <v>0.995069837406654</v>
      </c>
      <c r="S92" s="16">
        <v>0.23771751299032901</v>
      </c>
      <c r="T92" s="14">
        <v>2.1237050352941198</v>
      </c>
      <c r="U92" s="15">
        <v>0.98371385176937098</v>
      </c>
      <c r="V92" s="16">
        <v>0.18396955102797499</v>
      </c>
      <c r="W92" s="14">
        <v>2.22320610769231</v>
      </c>
      <c r="X92" s="15">
        <v>0.92270678803640704</v>
      </c>
      <c r="Y92" s="16">
        <v>0.10751215237992801</v>
      </c>
      <c r="Z92" s="14">
        <v>2.3000932999999999</v>
      </c>
      <c r="AA92" s="15">
        <v>0.88274113016018196</v>
      </c>
      <c r="AB92" s="16">
        <v>8.5615821742384704E-2</v>
      </c>
      <c r="AC92" s="14">
        <v>2.3769804923076898</v>
      </c>
      <c r="AD92" s="15">
        <v>0.84774924198503498</v>
      </c>
      <c r="AE92" s="16">
        <v>7.22533459180391E-2</v>
      </c>
      <c r="AF92" s="14">
        <v>2.47648156470588</v>
      </c>
      <c r="AG92" s="15">
        <v>0.808448220236892</v>
      </c>
      <c r="AH92" s="16">
        <v>6.0980138281759903E-2</v>
      </c>
      <c r="AI92" s="14">
        <v>2.4951242268292702</v>
      </c>
      <c r="AJ92" s="15">
        <v>0.80172734097531595</v>
      </c>
      <c r="AK92" s="16">
        <v>5.9339877814051097E-2</v>
      </c>
      <c r="AL92" s="15">
        <v>2.49995921103856</v>
      </c>
      <c r="AM92" s="15">
        <v>0.80001439888641401</v>
      </c>
      <c r="AN92" s="16">
        <v>5.89332121410907E-2</v>
      </c>
      <c r="AO92" s="15">
        <v>2.4999995993861801</v>
      </c>
      <c r="AP92" s="15">
        <v>0.80000014141623799</v>
      </c>
      <c r="AQ92" s="15">
        <v>5.8929846207729598E-2</v>
      </c>
      <c r="AR92" s="14">
        <v>2.4999999960010699</v>
      </c>
      <c r="AS92" s="15">
        <v>0.80000000141161898</v>
      </c>
      <c r="AT92" s="16">
        <v>5.8929813156685301E-2</v>
      </c>
      <c r="AU92" s="15">
        <v>2.49999999996002</v>
      </c>
      <c r="AV92" s="15">
        <v>0.80000000001411498</v>
      </c>
      <c r="AW92" s="15">
        <v>5.8929812826775098E-2</v>
      </c>
      <c r="AX92" s="14">
        <v>2.5</v>
      </c>
      <c r="AY92" s="15">
        <v>0.8</v>
      </c>
      <c r="AZ92" s="16">
        <v>5.8929812823442999E-2</v>
      </c>
    </row>
    <row r="93" spans="1:52" ht="15.75" hidden="1" thickBot="1" x14ac:dyDescent="0.3">
      <c r="A93" s="1">
        <v>0.79</v>
      </c>
      <c r="B93" s="14">
        <v>2.1049039</v>
      </c>
      <c r="C93" s="15">
        <v>0.99998100000000001</v>
      </c>
      <c r="D93" s="16">
        <v>0.29401706811441802</v>
      </c>
      <c r="E93" s="15">
        <v>2.1049039000395098</v>
      </c>
      <c r="F93" s="15">
        <v>0.99998099997179202</v>
      </c>
      <c r="G93" s="15">
        <v>0.29401706431922497</v>
      </c>
      <c r="H93" s="14">
        <v>2.1049039039517501</v>
      </c>
      <c r="I93" s="15">
        <v>0.99998099717842903</v>
      </c>
      <c r="J93" s="16">
        <v>0.29401668850999002</v>
      </c>
      <c r="K93" s="15">
        <v>2.1049042958870801</v>
      </c>
      <c r="L93" s="15">
        <v>0.99998071733462301</v>
      </c>
      <c r="M93" s="15">
        <v>0.29397918131364298</v>
      </c>
      <c r="N93" s="14">
        <v>2.10494420770251</v>
      </c>
      <c r="O93" s="15">
        <v>0.99995222129047501</v>
      </c>
      <c r="P93" s="16">
        <v>0.29104125249386498</v>
      </c>
      <c r="Q93" s="14">
        <v>2.1118051419213999</v>
      </c>
      <c r="R93" s="15">
        <v>0.99508856835391701</v>
      </c>
      <c r="S93" s="16">
        <v>0.238002391726718</v>
      </c>
      <c r="T93" s="14">
        <v>2.1281448470588198</v>
      </c>
      <c r="U93" s="15">
        <v>0.98377822018142702</v>
      </c>
      <c r="V93" s="16">
        <v>0.18431820449017999</v>
      </c>
      <c r="W93" s="14">
        <v>2.2264719307692298</v>
      </c>
      <c r="X93" s="15">
        <v>0.92291772437318997</v>
      </c>
      <c r="Y93" s="16">
        <v>0.107782592956603</v>
      </c>
      <c r="Z93" s="14">
        <v>2.30245195</v>
      </c>
      <c r="AA93" s="15">
        <v>0.88295771859063299</v>
      </c>
      <c r="AB93" s="16">
        <v>8.5800504997049498E-2</v>
      </c>
      <c r="AC93" s="14">
        <v>2.3784319692307698</v>
      </c>
      <c r="AD93" s="15">
        <v>0.84791186578259203</v>
      </c>
      <c r="AE93" s="16">
        <v>7.2360297079733502E-2</v>
      </c>
      <c r="AF93" s="14">
        <v>2.4767590529411798</v>
      </c>
      <c r="AG93" s="15">
        <v>0.808484483767554</v>
      </c>
      <c r="AH93" s="16">
        <v>6.0999104888680898E-2</v>
      </c>
      <c r="AI93" s="14">
        <v>2.4951817548780499</v>
      </c>
      <c r="AJ93" s="15">
        <v>0.80173501767722399</v>
      </c>
      <c r="AK93" s="16">
        <v>5.9343757580290202E-2</v>
      </c>
      <c r="AL93" s="15">
        <v>2.49995969229749</v>
      </c>
      <c r="AM93" s="15">
        <v>0.80001446343551696</v>
      </c>
      <c r="AN93" s="16">
        <v>5.8933244486413197E-2</v>
      </c>
      <c r="AO93" s="15">
        <v>2.49999960411292</v>
      </c>
      <c r="AP93" s="15">
        <v>0.80000014205024195</v>
      </c>
      <c r="AQ93" s="15">
        <v>5.8929846525404103E-2</v>
      </c>
      <c r="AR93" s="14">
        <v>2.49999999604825</v>
      </c>
      <c r="AS93" s="15">
        <v>0.80000000141794703</v>
      </c>
      <c r="AT93" s="16">
        <v>5.8929813159856299E-2</v>
      </c>
      <c r="AU93" s="15">
        <v>2.4999999999604898</v>
      </c>
      <c r="AV93" s="15">
        <v>0.80000000001417804</v>
      </c>
      <c r="AW93" s="15">
        <v>5.8929812826806698E-2</v>
      </c>
      <c r="AX93" s="14">
        <v>2.5</v>
      </c>
      <c r="AY93" s="15">
        <v>0.8</v>
      </c>
      <c r="AZ93" s="16">
        <v>5.8929812823442999E-2</v>
      </c>
    </row>
    <row r="94" spans="1:52" ht="15.75" thickBot="1" x14ac:dyDescent="0.3">
      <c r="A94" s="42">
        <v>0.48</v>
      </c>
      <c r="B94" s="37">
        <v>2.0742712000000001</v>
      </c>
      <c r="C94" s="38">
        <v>0.99999990000000005</v>
      </c>
      <c r="D94" s="20">
        <v>0.29823650943262497</v>
      </c>
      <c r="E94" s="37">
        <v>2.074275457288</v>
      </c>
      <c r="F94" s="38">
        <v>0.99999748952096601</v>
      </c>
      <c r="G94" s="20">
        <v>0.29672339074448201</v>
      </c>
      <c r="H94" s="37">
        <v>2.0743137728800001</v>
      </c>
      <c r="I94" s="38">
        <v>0.99997579565491301</v>
      </c>
      <c r="J94" s="20">
        <v>0.29278967631102498</v>
      </c>
      <c r="K94" s="37">
        <v>2.0746969287999999</v>
      </c>
      <c r="L94" s="38">
        <v>0.99975890106513898</v>
      </c>
      <c r="M94" s="20">
        <v>0.28070435964707402</v>
      </c>
      <c r="N94" s="37">
        <v>2.0785284879999999</v>
      </c>
      <c r="O94" s="38">
        <v>0.99759435322550705</v>
      </c>
      <c r="P94" s="20">
        <v>0.24635038532348399</v>
      </c>
      <c r="Q94" s="37">
        <v>2.1168440799999999</v>
      </c>
      <c r="R94" s="38">
        <v>0.97637984433675995</v>
      </c>
      <c r="S94" s="20">
        <v>0.16705748869168299</v>
      </c>
      <c r="T94" s="37">
        <v>2.1594169600000002</v>
      </c>
      <c r="U94" s="38">
        <v>0.95369112691339797</v>
      </c>
      <c r="V94" s="20">
        <v>0.13406677317467899</v>
      </c>
      <c r="W94" s="37">
        <v>2.2445627199999998</v>
      </c>
      <c r="X94" s="38">
        <v>0.91089572918850203</v>
      </c>
      <c r="Y94" s="20">
        <v>9.9909199937238305E-2</v>
      </c>
      <c r="Z94" s="37">
        <v>2.2871356</v>
      </c>
      <c r="AA94" s="38">
        <v>0.890692924497542</v>
      </c>
      <c r="AB94" s="20">
        <v>8.9219347698090604E-2</v>
      </c>
      <c r="AC94" s="37">
        <v>2.3297084799999999</v>
      </c>
      <c r="AD94" s="38">
        <v>0.87122848822233401</v>
      </c>
      <c r="AE94" s="20">
        <v>8.0752274231781607E-2</v>
      </c>
      <c r="AF94" s="37">
        <v>2.4148542399999999</v>
      </c>
      <c r="AG94" s="38">
        <v>0.83435851536719496</v>
      </c>
      <c r="AH94" s="20">
        <v>6.8062794747850597E-2</v>
      </c>
      <c r="AI94" s="37">
        <v>2.4574271200000002</v>
      </c>
      <c r="AJ94" s="38">
        <v>0.81688164133929198</v>
      </c>
      <c r="AK94" s="20">
        <v>6.3156215664799301E-2</v>
      </c>
      <c r="AL94" s="37">
        <v>2.4957427120000002</v>
      </c>
      <c r="AM94" s="38">
        <v>0.80166224679562603</v>
      </c>
      <c r="AN94" s="20">
        <v>5.9326020021171703E-2</v>
      </c>
      <c r="AO94" s="37">
        <v>2.4995742712000002</v>
      </c>
      <c r="AP94" s="38">
        <v>0.80016596987629196</v>
      </c>
      <c r="AQ94" s="20">
        <v>5.89691877285363E-2</v>
      </c>
      <c r="AR94" s="37">
        <v>2.49995742712</v>
      </c>
      <c r="AS94" s="38">
        <v>0.80001659444389195</v>
      </c>
      <c r="AT94" s="20">
        <v>5.89337478729502E-2</v>
      </c>
      <c r="AU94" s="37">
        <v>2.4999957427120001</v>
      </c>
      <c r="AV94" s="38">
        <v>0.80000165941895596</v>
      </c>
      <c r="AW94" s="20">
        <v>5.8930206304000803E-2</v>
      </c>
      <c r="AX94" s="21">
        <f>AVERAGE(Table576[Q(Dust)])</f>
        <v>2.5</v>
      </c>
      <c r="AY94" s="22">
        <f>AVERAGE(Table576[W(Dust)])</f>
        <v>0.80000000000000038</v>
      </c>
      <c r="AZ94" s="20">
        <f>AVERAGE(Table576[A(Dust)])</f>
        <v>5.8929812823442965E-2</v>
      </c>
    </row>
    <row r="95" spans="1:52" x14ac:dyDescent="0.25">
      <c r="A95" s="23" t="s">
        <v>72</v>
      </c>
      <c r="B95" s="24"/>
      <c r="C95" s="25"/>
      <c r="D95" s="26"/>
      <c r="E95" s="24"/>
      <c r="F95" s="25"/>
      <c r="G95" s="26">
        <f>G94/D94</f>
        <v>0.9949264471642939</v>
      </c>
      <c r="H95" s="24"/>
      <c r="I95" s="25"/>
      <c r="J95" s="26">
        <f>J94/D94</f>
        <v>0.98173653141272932</v>
      </c>
      <c r="K95" s="25"/>
      <c r="L95" s="25"/>
      <c r="M95" s="25">
        <f>M94/D94</f>
        <v>0.94121393849832569</v>
      </c>
      <c r="N95" s="24"/>
      <c r="O95" s="25"/>
      <c r="P95" s="26">
        <f>P94/D94</f>
        <v>0.82602356697424184</v>
      </c>
      <c r="Q95" s="24"/>
      <c r="R95" s="25"/>
      <c r="S95" s="26">
        <f>S94/D94</f>
        <v>0.56015103251274867</v>
      </c>
      <c r="T95" s="24"/>
      <c r="U95" s="25"/>
      <c r="V95" s="26">
        <f>V94/G94</f>
        <v>0.45182408046195516</v>
      </c>
      <c r="W95" s="24"/>
      <c r="X95" s="25"/>
      <c r="Y95" s="26">
        <f>Y94/D94</f>
        <v>0.33499989698547933</v>
      </c>
      <c r="Z95" s="24"/>
      <c r="AA95" s="25"/>
      <c r="AB95" s="26">
        <f>AB94/D94</f>
        <v>0.29915635703966775</v>
      </c>
      <c r="AC95" s="24"/>
      <c r="AD95" s="25"/>
      <c r="AE95" s="26">
        <f>AE94/D94</f>
        <v>0.27076589108894616</v>
      </c>
      <c r="AF95" s="24"/>
      <c r="AG95" s="25"/>
      <c r="AH95" s="26">
        <f>AH94/D94</f>
        <v>0.22821751393662537</v>
      </c>
      <c r="AI95" s="27"/>
      <c r="AJ95" s="28"/>
      <c r="AK95" s="29">
        <f>AK94/D94</f>
        <v>0.2117655406608325</v>
      </c>
      <c r="AL95" s="24"/>
      <c r="AM95" s="25"/>
      <c r="AN95" s="26">
        <f>AN94/D94</f>
        <v>0.19892272791830715</v>
      </c>
      <c r="AO95" s="25"/>
      <c r="AP95" s="25"/>
      <c r="AQ95" s="25">
        <f>AQ94/D94</f>
        <v>0.19772625370623215</v>
      </c>
      <c r="AR95" s="24"/>
      <c r="AS95" s="25"/>
      <c r="AT95" s="26">
        <f>AT94/D94</f>
        <v>0.19760742232756048</v>
      </c>
      <c r="AU95" s="25"/>
      <c r="AV95" s="25"/>
      <c r="AW95" s="25">
        <f>AW94/D94</f>
        <v>0.19759554729268922</v>
      </c>
      <c r="AX95" s="24"/>
      <c r="AY95" s="25"/>
      <c r="AZ95" s="26">
        <f>AZ94/D94</f>
        <v>0.19759422793524842</v>
      </c>
    </row>
    <row r="96" spans="1:52" ht="15.75" thickBot="1" x14ac:dyDescent="0.3">
      <c r="A96" s="23" t="s">
        <v>73</v>
      </c>
      <c r="B96" s="30"/>
      <c r="C96" s="31"/>
      <c r="D96" s="32"/>
      <c r="E96" s="30"/>
      <c r="F96" s="31"/>
      <c r="G96" s="32">
        <f>(G94-D94)/D94</f>
        <v>-5.0735528357060446E-3</v>
      </c>
      <c r="H96" s="30"/>
      <c r="I96" s="31"/>
      <c r="J96" s="32">
        <f>(J94-D94)/D94</f>
        <v>-1.8263468587270647E-2</v>
      </c>
      <c r="K96" s="31"/>
      <c r="L96" s="31"/>
      <c r="M96" s="31">
        <f>(M94-D94)/D94</f>
        <v>-5.8786061501674286E-2</v>
      </c>
      <c r="N96" s="30"/>
      <c r="O96" s="31"/>
      <c r="P96" s="32">
        <f>(P94-D94)/D94</f>
        <v>-0.17397643302575819</v>
      </c>
      <c r="Q96" s="30"/>
      <c r="R96" s="31"/>
      <c r="S96" s="32">
        <f>(S94-D94)/D94</f>
        <v>-0.43984896748725133</v>
      </c>
      <c r="T96" s="30"/>
      <c r="U96" s="31"/>
      <c r="V96" s="32">
        <f>(V94-G94)/G94</f>
        <v>-0.5481759195380449</v>
      </c>
      <c r="W96" s="30"/>
      <c r="X96" s="31"/>
      <c r="Y96" s="32">
        <f>(Y94-D94)/D94</f>
        <v>-0.66500010301452073</v>
      </c>
      <c r="Z96" s="30"/>
      <c r="AA96" s="31"/>
      <c r="AB96" s="32">
        <f>(AB94-D94)/D94</f>
        <v>-0.7008436429603323</v>
      </c>
      <c r="AC96" s="30"/>
      <c r="AD96" s="31"/>
      <c r="AE96" s="32">
        <f>(AE94-D94)/D94</f>
        <v>-0.72923410891105378</v>
      </c>
      <c r="AF96" s="30"/>
      <c r="AG96" s="31"/>
      <c r="AH96" s="32">
        <f>(AH94-D94)/D94</f>
        <v>-0.77178248606337463</v>
      </c>
      <c r="AI96" s="30"/>
      <c r="AJ96" s="31"/>
      <c r="AK96" s="32">
        <f>(AK94-D94)/D94</f>
        <v>-0.78823445933916758</v>
      </c>
      <c r="AL96" s="30"/>
      <c r="AM96" s="31"/>
      <c r="AN96" s="32">
        <f>(AN94-D94)/D94</f>
        <v>-0.80107727208169277</v>
      </c>
      <c r="AO96" s="31"/>
      <c r="AP96" s="31"/>
      <c r="AQ96" s="31">
        <f>(AQ94-D94)/D94</f>
        <v>-0.80227374629376791</v>
      </c>
      <c r="AR96" s="30"/>
      <c r="AS96" s="31"/>
      <c r="AT96" s="32">
        <f>(AT94-D94)/D94</f>
        <v>-0.80239257767243954</v>
      </c>
      <c r="AU96" s="31"/>
      <c r="AV96" s="31"/>
      <c r="AW96" s="31">
        <f>(AW94-D94)/D94</f>
        <v>-0.80240445270731076</v>
      </c>
      <c r="AX96" s="30"/>
      <c r="AY96" s="31"/>
      <c r="AZ96" s="32">
        <f>(AZ94-D94)/D94</f>
        <v>-0.80240577206475161</v>
      </c>
    </row>
    <row r="97" spans="1:52" ht="15.75" thickBot="1" x14ac:dyDescent="0.3">
      <c r="A97" s="33" t="s">
        <v>74</v>
      </c>
      <c r="B97" s="34"/>
      <c r="C97" s="35"/>
      <c r="D97" s="36">
        <f>D94*PI()</f>
        <v>0.93693762706579764</v>
      </c>
      <c r="E97" s="34"/>
      <c r="F97" s="35"/>
      <c r="G97" s="36">
        <f>G94*PI()</f>
        <v>0.93218402451111826</v>
      </c>
      <c r="H97" s="34"/>
      <c r="I97" s="35"/>
      <c r="J97" s="36">
        <f>J94*PI()</f>
        <v>0.91982589614564958</v>
      </c>
      <c r="K97" s="35"/>
      <c r="L97" s="35"/>
      <c r="M97" s="35">
        <f>M94*PI()</f>
        <v>0.88185875409787495</v>
      </c>
      <c r="N97" s="34"/>
      <c r="O97" s="35"/>
      <c r="P97" s="36">
        <f>P94*PI()</f>
        <v>0.77393256074127215</v>
      </c>
      <c r="Q97" s="34"/>
      <c r="R97" s="35"/>
      <c r="S97" s="36">
        <f>S94*PI()</f>
        <v>0.52482657920095122</v>
      </c>
      <c r="T97" s="34"/>
      <c r="U97" s="35"/>
      <c r="V97" s="36">
        <f>V94*PI()</f>
        <v>0.42118318969606067</v>
      </c>
      <c r="W97" s="34"/>
      <c r="X97" s="35"/>
      <c r="Y97" s="36">
        <f>Y94*PI()</f>
        <v>0.31387400854886166</v>
      </c>
      <c r="Z97" s="34"/>
      <c r="AA97" s="35"/>
      <c r="AB97" s="36">
        <f>AB94*PI()</f>
        <v>0.28029084728639486</v>
      </c>
      <c r="AC97" s="34"/>
      <c r="AD97" s="35"/>
      <c r="AE97" s="36">
        <f>AE94*PI()</f>
        <v>0.25369075148723347</v>
      </c>
      <c r="AF97" s="34"/>
      <c r="AG97" s="35"/>
      <c r="AH97" s="36">
        <f>AH94*PI()</f>
        <v>0.21382557596263738</v>
      </c>
      <c r="AI97" s="34"/>
      <c r="AJ97" s="35"/>
      <c r="AK97" s="36">
        <f>AK94*PI()</f>
        <v>0.19841110316106608</v>
      </c>
      <c r="AL97" s="34"/>
      <c r="AM97" s="35"/>
      <c r="AN97" s="36">
        <f>AN94*PI()</f>
        <v>0.18637818866523401</v>
      </c>
      <c r="AO97" s="35"/>
      <c r="AP97" s="35"/>
      <c r="AQ97" s="35">
        <f>AQ94*PI()</f>
        <v>0.18525716695612701</v>
      </c>
      <c r="AR97" s="34"/>
      <c r="AS97" s="35"/>
      <c r="AT97" s="36">
        <f>AT94*PI()</f>
        <v>0.18514582936617344</v>
      </c>
      <c r="AU97" s="35"/>
      <c r="AV97" s="35"/>
      <c r="AW97" s="35">
        <f>AW94*PI()</f>
        <v>0.18513470319917982</v>
      </c>
      <c r="AX97" s="34"/>
      <c r="AY97" s="35"/>
      <c r="AZ97" s="36">
        <f>AZ94*PI()</f>
        <v>0.18513346704354999</v>
      </c>
    </row>
    <row r="99" spans="1:52" ht="15.75" thickBot="1" x14ac:dyDescent="0.3"/>
    <row r="100" spans="1:52" x14ac:dyDescent="0.25">
      <c r="A100" s="53" t="s">
        <v>84</v>
      </c>
      <c r="B100" s="46" t="s">
        <v>85</v>
      </c>
      <c r="C100" s="47" t="s">
        <v>86</v>
      </c>
      <c r="D100" s="47" t="s">
        <v>87</v>
      </c>
      <c r="E100" s="48" t="s">
        <v>88</v>
      </c>
      <c r="F100" s="54" t="s">
        <v>89</v>
      </c>
      <c r="G100" s="47" t="s">
        <v>90</v>
      </c>
      <c r="H100" s="47" t="s">
        <v>91</v>
      </c>
      <c r="I100" s="48" t="s">
        <v>92</v>
      </c>
    </row>
    <row r="101" spans="1:52" ht="15.75" thickBot="1" x14ac:dyDescent="0.3">
      <c r="A101" s="58">
        <v>0.14005635</v>
      </c>
      <c r="B101" s="55" t="s">
        <v>94</v>
      </c>
      <c r="C101" s="56">
        <v>2.0742712000000001</v>
      </c>
      <c r="D101" s="56">
        <v>0.87508730000000001</v>
      </c>
      <c r="E101" s="57">
        <v>0.99999990000000005</v>
      </c>
      <c r="F101" s="59">
        <v>2.0742712000000001</v>
      </c>
      <c r="G101" s="56">
        <v>0.99999990000000005</v>
      </c>
      <c r="H101" s="56">
        <v>0.87508488108849602</v>
      </c>
      <c r="I101" s="60">
        <v>0.29823650943262497</v>
      </c>
    </row>
    <row r="102" spans="1:52" ht="15.75" thickBot="1" x14ac:dyDescent="0.3">
      <c r="A102" s="89">
        <f>0.52/PI()</f>
        <v>0.16552114081557115</v>
      </c>
      <c r="B102" s="90" t="s">
        <v>96</v>
      </c>
      <c r="C102" s="91">
        <v>2.0742712000000001</v>
      </c>
      <c r="D102" s="92">
        <v>0.87508730000000001</v>
      </c>
      <c r="E102" s="93">
        <v>0.99999990000000005</v>
      </c>
      <c r="F102" s="94">
        <v>2.0759741152000002</v>
      </c>
      <c r="G102" s="95">
        <v>0.99903649733261801</v>
      </c>
      <c r="H102" s="96">
        <v>0.874990530026584</v>
      </c>
      <c r="I102" s="90">
        <v>0.26412177017368099</v>
      </c>
    </row>
    <row r="103" spans="1:52" ht="15.75" thickBot="1" x14ac:dyDescent="0.3"/>
    <row r="104" spans="1:52" ht="15.75" thickBot="1" x14ac:dyDescent="0.3">
      <c r="A104" s="2"/>
      <c r="B104" s="76" t="s">
        <v>2</v>
      </c>
      <c r="C104" s="77"/>
      <c r="D104" s="78"/>
      <c r="E104" s="79" t="s">
        <v>95</v>
      </c>
      <c r="F104" s="80"/>
      <c r="G104" s="81"/>
    </row>
    <row r="105" spans="1:52" ht="15.75" thickBot="1" x14ac:dyDescent="0.3">
      <c r="A105" s="3" t="s">
        <v>19</v>
      </c>
      <c r="B105" s="4" t="s">
        <v>20</v>
      </c>
      <c r="C105" s="5" t="s">
        <v>21</v>
      </c>
      <c r="D105" s="65" t="s">
        <v>22</v>
      </c>
      <c r="E105" s="4" t="s">
        <v>23</v>
      </c>
      <c r="F105" s="5" t="s">
        <v>24</v>
      </c>
      <c r="G105" s="13" t="s">
        <v>25</v>
      </c>
    </row>
    <row r="106" spans="1:52" ht="15.75" thickBot="1" x14ac:dyDescent="0.3">
      <c r="A106" s="42">
        <v>0.48</v>
      </c>
      <c r="B106" s="37">
        <v>2.0742712000000001</v>
      </c>
      <c r="C106" s="38">
        <v>0.99999990000000005</v>
      </c>
      <c r="D106" s="20">
        <v>0.29823650943262497</v>
      </c>
      <c r="E106" s="67"/>
      <c r="F106" s="68"/>
      <c r="G106" s="70">
        <v>0.26412177017368099</v>
      </c>
    </row>
    <row r="107" spans="1:52" x14ac:dyDescent="0.25">
      <c r="A107" s="23" t="s">
        <v>72</v>
      </c>
      <c r="B107" s="24"/>
      <c r="C107" s="25"/>
      <c r="D107" s="26"/>
      <c r="E107" s="24"/>
      <c r="F107" s="25"/>
      <c r="G107" s="26">
        <f>G106/D106</f>
        <v>0.88561179406288992</v>
      </c>
    </row>
    <row r="108" spans="1:52" ht="15.75" thickBot="1" x14ac:dyDescent="0.3">
      <c r="A108" s="23" t="s">
        <v>73</v>
      </c>
      <c r="B108" s="30"/>
      <c r="C108" s="31"/>
      <c r="D108" s="32"/>
      <c r="E108" s="30"/>
      <c r="F108" s="31"/>
      <c r="G108" s="32">
        <f>(G106-D106)/D106</f>
        <v>-0.11438820593711009</v>
      </c>
      <c r="H108" s="74">
        <v>-0.11495455005507972</v>
      </c>
    </row>
    <row r="109" spans="1:52" ht="15.75" thickBot="1" x14ac:dyDescent="0.3">
      <c r="A109" s="33" t="s">
        <v>74</v>
      </c>
      <c r="B109" s="34"/>
      <c r="C109" s="35"/>
      <c r="D109" s="36">
        <f>D106*PI()</f>
        <v>0.93693762706579764</v>
      </c>
      <c r="E109" s="34"/>
      <c r="F109" s="35"/>
      <c r="G109" s="36">
        <f>G106*PI()</f>
        <v>0.82976301283076792</v>
      </c>
    </row>
  </sheetData>
  <mergeCells count="40">
    <mergeCell ref="AU2:AW2"/>
    <mergeCell ref="AX2:AZ2"/>
    <mergeCell ref="AC2:AE2"/>
    <mergeCell ref="AF2:AH2"/>
    <mergeCell ref="AI2:AK2"/>
    <mergeCell ref="AL2:AN2"/>
    <mergeCell ref="AO2:AQ2"/>
    <mergeCell ref="AR2:AT2"/>
    <mergeCell ref="A1:D1"/>
    <mergeCell ref="E1:I1"/>
    <mergeCell ref="B2:D2"/>
    <mergeCell ref="E2:G2"/>
    <mergeCell ref="H2:J2"/>
    <mergeCell ref="Q2:S2"/>
    <mergeCell ref="T2:V2"/>
    <mergeCell ref="W2:Y2"/>
    <mergeCell ref="Z2:AB2"/>
    <mergeCell ref="K2:M2"/>
    <mergeCell ref="N2:P2"/>
    <mergeCell ref="A51:D51"/>
    <mergeCell ref="E51:I51"/>
    <mergeCell ref="B52:D52"/>
    <mergeCell ref="E52:G52"/>
    <mergeCell ref="H52:J52"/>
    <mergeCell ref="AO52:AQ52"/>
    <mergeCell ref="AR52:AT52"/>
    <mergeCell ref="AU52:AW52"/>
    <mergeCell ref="AX52:AZ52"/>
    <mergeCell ref="B104:D104"/>
    <mergeCell ref="E104:G104"/>
    <mergeCell ref="Z52:AB52"/>
    <mergeCell ref="AC52:AE52"/>
    <mergeCell ref="AF52:AH52"/>
    <mergeCell ref="AI52:AK52"/>
    <mergeCell ref="AL52:AN52"/>
    <mergeCell ref="K52:M52"/>
    <mergeCell ref="N52:P52"/>
    <mergeCell ref="Q52:S52"/>
    <mergeCell ref="T52:V52"/>
    <mergeCell ref="W52:Y52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9"/>
  <sheetViews>
    <sheetView topLeftCell="A53" zoomScale="90" zoomScaleNormal="90" workbookViewId="0">
      <selection activeCell="G107" sqref="G107"/>
    </sheetView>
  </sheetViews>
  <sheetFormatPr defaultRowHeight="15" x14ac:dyDescent="0.25"/>
  <cols>
    <col min="1" max="1" width="30" bestFit="1" customWidth="1"/>
    <col min="2" max="2" width="13.7109375" bestFit="1" customWidth="1"/>
    <col min="3" max="4" width="11.140625" bestFit="1" customWidth="1"/>
    <col min="5" max="5" width="8.28515625" bestFit="1" customWidth="1"/>
    <col min="6" max="8" width="11.140625" bestFit="1" customWidth="1"/>
    <col min="9" max="9" width="12.140625" bestFit="1" customWidth="1"/>
  </cols>
  <sheetData>
    <row r="1" spans="1:52" ht="15.75" thickBot="1" x14ac:dyDescent="0.3">
      <c r="A1" s="85" t="s">
        <v>75</v>
      </c>
      <c r="B1" s="85"/>
      <c r="C1" s="85"/>
      <c r="D1" s="85"/>
      <c r="E1" s="86" t="s">
        <v>1</v>
      </c>
      <c r="F1" s="87"/>
      <c r="G1" s="87"/>
      <c r="H1" s="87"/>
      <c r="I1" s="88"/>
      <c r="J1" s="1"/>
      <c r="K1" s="1"/>
      <c r="L1" s="1"/>
      <c r="M1" s="1"/>
    </row>
    <row r="2" spans="1:52" ht="15.75" thickBot="1" x14ac:dyDescent="0.3">
      <c r="A2" s="2"/>
      <c r="B2" s="76" t="s">
        <v>2</v>
      </c>
      <c r="C2" s="77"/>
      <c r="D2" s="78"/>
      <c r="E2" s="79" t="s">
        <v>3</v>
      </c>
      <c r="F2" s="80"/>
      <c r="G2" s="81"/>
      <c r="H2" s="76" t="s">
        <v>4</v>
      </c>
      <c r="I2" s="77"/>
      <c r="J2" s="78"/>
      <c r="K2" s="77" t="s">
        <v>5</v>
      </c>
      <c r="L2" s="77"/>
      <c r="M2" s="78"/>
      <c r="N2" s="76" t="s">
        <v>6</v>
      </c>
      <c r="O2" s="77"/>
      <c r="P2" s="78"/>
      <c r="Q2" s="76" t="s">
        <v>7</v>
      </c>
      <c r="R2" s="77"/>
      <c r="S2" s="78"/>
      <c r="T2" s="76" t="s">
        <v>8</v>
      </c>
      <c r="U2" s="77"/>
      <c r="V2" s="78"/>
      <c r="W2" s="82" t="s">
        <v>9</v>
      </c>
      <c r="X2" s="83"/>
      <c r="Y2" s="84"/>
      <c r="Z2" s="82" t="s">
        <v>10</v>
      </c>
      <c r="AA2" s="83"/>
      <c r="AB2" s="84"/>
      <c r="AC2" s="82" t="s">
        <v>11</v>
      </c>
      <c r="AD2" s="83"/>
      <c r="AE2" s="84"/>
      <c r="AF2" s="82" t="s">
        <v>12</v>
      </c>
      <c r="AG2" s="83"/>
      <c r="AH2" s="84"/>
      <c r="AI2" s="82" t="s">
        <v>13</v>
      </c>
      <c r="AJ2" s="83"/>
      <c r="AK2" s="84"/>
      <c r="AL2" s="83" t="s">
        <v>14</v>
      </c>
      <c r="AM2" s="83"/>
      <c r="AN2" s="84"/>
      <c r="AO2" s="82" t="s">
        <v>15</v>
      </c>
      <c r="AP2" s="83"/>
      <c r="AQ2" s="84"/>
      <c r="AR2" s="82" t="s">
        <v>16</v>
      </c>
      <c r="AS2" s="83"/>
      <c r="AT2" s="84"/>
      <c r="AU2" s="82" t="s">
        <v>17</v>
      </c>
      <c r="AV2" s="83"/>
      <c r="AW2" s="84"/>
      <c r="AX2" s="82" t="s">
        <v>18</v>
      </c>
      <c r="AY2" s="83"/>
      <c r="AZ2" s="84"/>
    </row>
    <row r="3" spans="1:52" ht="15.75" thickBot="1" x14ac:dyDescent="0.3">
      <c r="A3" s="3" t="s">
        <v>19</v>
      </c>
      <c r="B3" s="4" t="s">
        <v>20</v>
      </c>
      <c r="C3" s="5" t="s">
        <v>21</v>
      </c>
      <c r="D3" s="6" t="s">
        <v>22</v>
      </c>
      <c r="E3" s="3" t="s">
        <v>23</v>
      </c>
      <c r="F3" s="3" t="s">
        <v>24</v>
      </c>
      <c r="G3" s="3" t="s">
        <v>25</v>
      </c>
      <c r="H3" s="7" t="s">
        <v>26</v>
      </c>
      <c r="I3" s="3" t="s">
        <v>27</v>
      </c>
      <c r="J3" s="8" t="s">
        <v>28</v>
      </c>
      <c r="K3" s="3" t="s">
        <v>29</v>
      </c>
      <c r="L3" s="3" t="s">
        <v>30</v>
      </c>
      <c r="M3" s="3" t="s">
        <v>31</v>
      </c>
      <c r="N3" s="9" t="s">
        <v>32</v>
      </c>
      <c r="O3" s="10" t="s">
        <v>33</v>
      </c>
      <c r="P3" s="11" t="s">
        <v>34</v>
      </c>
      <c r="Q3" s="9" t="s">
        <v>35</v>
      </c>
      <c r="R3" s="10" t="s">
        <v>36</v>
      </c>
      <c r="S3" s="12" t="s">
        <v>37</v>
      </c>
      <c r="T3" s="9" t="s">
        <v>38</v>
      </c>
      <c r="U3" s="10" t="s">
        <v>39</v>
      </c>
      <c r="V3" s="12" t="s">
        <v>40</v>
      </c>
      <c r="W3" s="9" t="s">
        <v>41</v>
      </c>
      <c r="X3" s="10" t="s">
        <v>42</v>
      </c>
      <c r="Y3" s="12" t="s">
        <v>43</v>
      </c>
      <c r="Z3" s="9" t="s">
        <v>44</v>
      </c>
      <c r="AA3" s="10" t="s">
        <v>45</v>
      </c>
      <c r="AB3" s="12" t="s">
        <v>46</v>
      </c>
      <c r="AC3" s="9" t="s">
        <v>47</v>
      </c>
      <c r="AD3" s="10" t="s">
        <v>48</v>
      </c>
      <c r="AE3" s="12" t="s">
        <v>49</v>
      </c>
      <c r="AF3" s="9" t="s">
        <v>50</v>
      </c>
      <c r="AG3" s="10" t="s">
        <v>51</v>
      </c>
      <c r="AH3" s="12" t="s">
        <v>52</v>
      </c>
      <c r="AI3" s="7" t="s">
        <v>53</v>
      </c>
      <c r="AJ3" s="3" t="s">
        <v>54</v>
      </c>
      <c r="AK3" s="12" t="s">
        <v>55</v>
      </c>
      <c r="AL3" s="3" t="s">
        <v>56</v>
      </c>
      <c r="AM3" s="3" t="s">
        <v>57</v>
      </c>
      <c r="AN3" s="12" t="s">
        <v>58</v>
      </c>
      <c r="AO3" s="3" t="s">
        <v>59</v>
      </c>
      <c r="AP3" s="3" t="s">
        <v>60</v>
      </c>
      <c r="AQ3" s="10" t="s">
        <v>61</v>
      </c>
      <c r="AR3" s="7" t="s">
        <v>62</v>
      </c>
      <c r="AS3" s="3" t="s">
        <v>63</v>
      </c>
      <c r="AT3" s="12" t="s">
        <v>64</v>
      </c>
      <c r="AU3" s="3" t="s">
        <v>65</v>
      </c>
      <c r="AV3" s="3" t="s">
        <v>66</v>
      </c>
      <c r="AW3" s="10" t="s">
        <v>67</v>
      </c>
      <c r="AX3" s="4" t="s">
        <v>68</v>
      </c>
      <c r="AY3" s="5" t="s">
        <v>69</v>
      </c>
      <c r="AZ3" s="13" t="s">
        <v>70</v>
      </c>
    </row>
    <row r="4" spans="1:52" hidden="1" x14ac:dyDescent="0.25">
      <c r="A4" s="1">
        <v>0.4</v>
      </c>
      <c r="B4" s="14">
        <v>2.0640941000000002</v>
      </c>
      <c r="C4" s="15">
        <v>1</v>
      </c>
      <c r="D4" s="16">
        <v>5.8381738610394703E-2</v>
      </c>
      <c r="E4" s="15">
        <v>2.0640941000435902</v>
      </c>
      <c r="F4" s="15">
        <v>0.99999999997066102</v>
      </c>
      <c r="G4" s="15">
        <v>5.8380747462423797E-2</v>
      </c>
      <c r="H4" s="14">
        <v>2.0640941043599299</v>
      </c>
      <c r="I4" s="15">
        <v>0.99999999706547404</v>
      </c>
      <c r="J4" s="16">
        <v>5.8371826971846501E-2</v>
      </c>
      <c r="K4" s="15">
        <v>2.0640945367785899</v>
      </c>
      <c r="L4" s="15">
        <v>0.99999970601889798</v>
      </c>
      <c r="M4" s="15">
        <v>5.7399186693811E-2</v>
      </c>
      <c r="N4" s="14">
        <v>2.0641385711181401</v>
      </c>
      <c r="O4" s="15">
        <v>0.99997006938500599</v>
      </c>
      <c r="P4" s="16">
        <v>5.7390342268364897E-2</v>
      </c>
      <c r="Q4" s="14">
        <v>2.0717081768558998</v>
      </c>
      <c r="R4" s="15">
        <v>0.99491667930095595</v>
      </c>
      <c r="S4" s="16">
        <v>4.8518840272739901E-2</v>
      </c>
      <c r="T4" s="14">
        <v>2.08973562352941</v>
      </c>
      <c r="U4" s="15">
        <v>0.98320293238022904</v>
      </c>
      <c r="V4" s="16">
        <v>3.9132705136822203E-2</v>
      </c>
      <c r="W4" s="14">
        <v>2.19821899230769</v>
      </c>
      <c r="X4" s="15">
        <v>0.92106637444190897</v>
      </c>
      <c r="Y4" s="16">
        <v>2.4315424114900199E-2</v>
      </c>
      <c r="Z4" s="14">
        <v>2.2820470500000001</v>
      </c>
      <c r="AA4" s="15">
        <v>0.88107113373205803</v>
      </c>
      <c r="AB4" s="16">
        <v>1.9674992907713601E-2</v>
      </c>
      <c r="AC4" s="14">
        <v>2.3658751076923101</v>
      </c>
      <c r="AD4" s="15">
        <v>0.84650426315026495</v>
      </c>
      <c r="AE4" s="16">
        <v>1.67404353024793E-2</v>
      </c>
      <c r="AF4" s="14">
        <v>2.4743584764705902</v>
      </c>
      <c r="AG4" s="15">
        <v>0.80817276934014004</v>
      </c>
      <c r="AH4" s="16">
        <v>1.4198333283068999E-2</v>
      </c>
      <c r="AI4" s="14">
        <v>2.4946840743902499</v>
      </c>
      <c r="AJ4" s="15">
        <v>0.80166910752409404</v>
      </c>
      <c r="AK4" s="16">
        <v>1.3822988429065699E-2</v>
      </c>
      <c r="AL4" s="15">
        <v>2.49995552888186</v>
      </c>
      <c r="AM4" s="15">
        <v>0.80001390939912198</v>
      </c>
      <c r="AN4" s="16">
        <v>1.38229884290658E-2</v>
      </c>
      <c r="AO4" s="15">
        <v>2.49999956322142</v>
      </c>
      <c r="AP4" s="15">
        <v>0.80000013660848901</v>
      </c>
      <c r="AQ4" s="15">
        <v>1.3728930536868999E-2</v>
      </c>
      <c r="AR4" s="14">
        <v>2.4999999956400698</v>
      </c>
      <c r="AS4" s="15">
        <v>0.80000000136362803</v>
      </c>
      <c r="AT4" s="16">
        <v>1.3728922951492801E-2</v>
      </c>
      <c r="AU4" s="15">
        <v>2.49999999995641</v>
      </c>
      <c r="AV4" s="15">
        <v>0.80000000001363503</v>
      </c>
      <c r="AW4" s="15">
        <v>1.3728922875776799E-2</v>
      </c>
      <c r="AX4" s="14">
        <v>2.5</v>
      </c>
      <c r="AY4" s="15">
        <v>0.8</v>
      </c>
      <c r="AZ4" s="16">
        <v>1.37289228750121E-2</v>
      </c>
    </row>
    <row r="5" spans="1:52" hidden="1" x14ac:dyDescent="0.25">
      <c r="A5" s="1">
        <v>0.41</v>
      </c>
      <c r="B5" s="14">
        <v>2.0649524000000001</v>
      </c>
      <c r="C5" s="15">
        <v>1</v>
      </c>
      <c r="D5" s="16">
        <v>5.8382564233166401E-2</v>
      </c>
      <c r="E5" s="15">
        <v>2.0649524000435102</v>
      </c>
      <c r="F5" s="15">
        <v>0.99999999997068401</v>
      </c>
      <c r="G5" s="15">
        <v>5.8381573482834598E-2</v>
      </c>
      <c r="H5" s="14">
        <v>2.0649524043513501</v>
      </c>
      <c r="I5" s="15">
        <v>0.99999999706791298</v>
      </c>
      <c r="J5" s="16">
        <v>5.8372656713750103E-2</v>
      </c>
      <c r="K5" s="15">
        <v>2.0649528359185698</v>
      </c>
      <c r="L5" s="15">
        <v>0.99999970626323398</v>
      </c>
      <c r="M5" s="15">
        <v>5.7400416637593897E-2</v>
      </c>
      <c r="N5" s="14">
        <v>2.0649967835543799</v>
      </c>
      <c r="O5" s="15">
        <v>0.99997009425750905</v>
      </c>
      <c r="P5" s="16">
        <v>5.7391575814044103E-2</v>
      </c>
      <c r="Q5" s="14">
        <v>2.0725514847161599</v>
      </c>
      <c r="R5" s="15">
        <v>0.99492079690411495</v>
      </c>
      <c r="S5" s="16">
        <v>4.8523292693089297E-2</v>
      </c>
      <c r="T5" s="14">
        <v>2.0905434352941201</v>
      </c>
      <c r="U5" s="15">
        <v>0.98321572133371804</v>
      </c>
      <c r="V5" s="16">
        <v>3.9139415839553798E-2</v>
      </c>
      <c r="W5" s="14">
        <v>2.1988132</v>
      </c>
      <c r="X5" s="15">
        <v>0.92110609971298696</v>
      </c>
      <c r="Y5" s="16">
        <v>2.4321553709563098E-2</v>
      </c>
      <c r="Z5" s="14">
        <v>2.2824762000000001</v>
      </c>
      <c r="AA5" s="15">
        <v>0.88111122105168005</v>
      </c>
      <c r="AB5" s="16">
        <v>1.9679246778892399E-2</v>
      </c>
      <c r="AC5" s="14">
        <v>2.3661392000000001</v>
      </c>
      <c r="AD5" s="15">
        <v>0.846533945959417</v>
      </c>
      <c r="AE5" s="16">
        <v>1.6742888306091001E-2</v>
      </c>
      <c r="AF5" s="14">
        <v>2.47440896470588</v>
      </c>
      <c r="AG5" s="15">
        <v>0.80817928959607099</v>
      </c>
      <c r="AH5" s="16">
        <v>1.4198760246456599E-2</v>
      </c>
      <c r="AI5" s="14">
        <v>2.4946945414634198</v>
      </c>
      <c r="AJ5" s="15">
        <v>0.80167048432636001</v>
      </c>
      <c r="AK5" s="16">
        <v>1.3823075378174799E-2</v>
      </c>
      <c r="AL5" s="15">
        <v>2.4999556164456198</v>
      </c>
      <c r="AM5" s="15">
        <v>0.80001392096844703</v>
      </c>
      <c r="AN5" s="16">
        <v>1.38230753781749E-2</v>
      </c>
      <c r="AO5" s="15">
        <v>2.4999995640814401</v>
      </c>
      <c r="AP5" s="15">
        <v>0.800000136722123</v>
      </c>
      <c r="AQ5" s="15">
        <v>1.3728930543979801E-2</v>
      </c>
      <c r="AR5" s="14">
        <v>2.4999999956486501</v>
      </c>
      <c r="AS5" s="15">
        <v>0.80000000136476201</v>
      </c>
      <c r="AT5" s="16">
        <v>1.37289229515637E-2</v>
      </c>
      <c r="AU5" s="15">
        <v>2.4999999999564899</v>
      </c>
      <c r="AV5" s="15">
        <v>0.80000000001364602</v>
      </c>
      <c r="AW5" s="15">
        <v>1.37289228757775E-2</v>
      </c>
      <c r="AX5" s="14">
        <v>2.5</v>
      </c>
      <c r="AY5" s="15">
        <v>0.8</v>
      </c>
      <c r="AZ5" s="16">
        <v>1.37289228750121E-2</v>
      </c>
    </row>
    <row r="6" spans="1:52" hidden="1" x14ac:dyDescent="0.25">
      <c r="A6" s="1">
        <v>0.42</v>
      </c>
      <c r="B6" s="14">
        <v>2.0675995</v>
      </c>
      <c r="C6" s="15">
        <v>1</v>
      </c>
      <c r="D6" s="16">
        <v>5.8391276396426502E-2</v>
      </c>
      <c r="E6" s="15">
        <v>2.0675995000432401</v>
      </c>
      <c r="F6" s="15">
        <v>0.99999999997075995</v>
      </c>
      <c r="G6" s="15">
        <v>5.8390286920740303E-2</v>
      </c>
      <c r="H6" s="14">
        <v>2.0675995043248698</v>
      </c>
      <c r="I6" s="15">
        <v>0.99999999707541598</v>
      </c>
      <c r="J6" s="16">
        <v>5.8381381560300503E-2</v>
      </c>
      <c r="K6" s="15">
        <v>2.0675999332661701</v>
      </c>
      <c r="L6" s="15">
        <v>0.99999970701487995</v>
      </c>
      <c r="M6" s="15">
        <v>5.7410372949392899E-2</v>
      </c>
      <c r="N6" s="14">
        <v>2.0676436134972498</v>
      </c>
      <c r="O6" s="15">
        <v>0.99997017077234196</v>
      </c>
      <c r="P6" s="16">
        <v>5.7401543202675598E-2</v>
      </c>
      <c r="Q6" s="14">
        <v>2.0751523471615698</v>
      </c>
      <c r="R6" s="15">
        <v>0.99493346489706602</v>
      </c>
      <c r="S6" s="16">
        <v>4.8543084787283003E-2</v>
      </c>
      <c r="T6" s="14">
        <v>2.0930348235294098</v>
      </c>
      <c r="U6" s="15">
        <v>0.98325507493886999</v>
      </c>
      <c r="V6" s="16">
        <v>3.91658329600518E-2</v>
      </c>
      <c r="W6" s="14">
        <v>2.2006458076923101</v>
      </c>
      <c r="X6" s="15">
        <v>0.92122846940887404</v>
      </c>
      <c r="Y6" s="16">
        <v>2.4344518846629901E-2</v>
      </c>
      <c r="Z6" s="14">
        <v>2.28379975</v>
      </c>
      <c r="AA6" s="15">
        <v>0.88123478983193604</v>
      </c>
      <c r="AB6" s="16">
        <v>1.9695237248829999E-2</v>
      </c>
      <c r="AC6" s="14">
        <v>2.3669536923076899</v>
      </c>
      <c r="AD6" s="15">
        <v>0.84662549665101305</v>
      </c>
      <c r="AE6" s="16">
        <v>1.67521902898282E-2</v>
      </c>
      <c r="AF6" s="14">
        <v>2.4745646764705902</v>
      </c>
      <c r="AG6" s="15">
        <v>0.80819941312283405</v>
      </c>
      <c r="AH6" s="16">
        <v>1.4200403438233301E-2</v>
      </c>
      <c r="AI6" s="14">
        <v>2.4947268231707298</v>
      </c>
      <c r="AJ6" s="15">
        <v>0.80167473403376199</v>
      </c>
      <c r="AK6" s="16">
        <v>1.38234110290272E-2</v>
      </c>
      <c r="AL6" s="15">
        <v>2.4999558865027498</v>
      </c>
      <c r="AM6" s="15">
        <v>0.80001395667991704</v>
      </c>
      <c r="AN6" s="16">
        <v>1.38234110290273E-2</v>
      </c>
      <c r="AO6" s="15">
        <v>2.4999995667338402</v>
      </c>
      <c r="AP6" s="15">
        <v>0.80000013707287998</v>
      </c>
      <c r="AQ6" s="15">
        <v>1.37289305714519E-2</v>
      </c>
      <c r="AR6" s="14">
        <v>2.4999999956751302</v>
      </c>
      <c r="AS6" s="15">
        <v>0.80000000136826299</v>
      </c>
      <c r="AT6" s="16">
        <v>1.3728922951838E-2</v>
      </c>
      <c r="AU6" s="15">
        <v>2.4999999999567599</v>
      </c>
      <c r="AV6" s="15">
        <v>0.80000000001368099</v>
      </c>
      <c r="AW6" s="15">
        <v>1.3728922875780199E-2</v>
      </c>
      <c r="AX6" s="14">
        <v>2.5</v>
      </c>
      <c r="AY6" s="15">
        <v>0.8</v>
      </c>
      <c r="AZ6" s="16">
        <v>1.37289228750121E-2</v>
      </c>
    </row>
    <row r="7" spans="1:52" hidden="1" x14ac:dyDescent="0.25">
      <c r="A7" s="1">
        <v>0.43</v>
      </c>
      <c r="B7" s="14">
        <v>2.0678839999999998</v>
      </c>
      <c r="C7" s="15">
        <v>1</v>
      </c>
      <c r="D7" s="16">
        <v>5.8385350481188397E-2</v>
      </c>
      <c r="E7" s="15">
        <v>2.0678840000432102</v>
      </c>
      <c r="F7" s="15">
        <v>0.99999999997076805</v>
      </c>
      <c r="G7" s="15">
        <v>5.8384361140760503E-2</v>
      </c>
      <c r="H7" s="14">
        <v>2.0678840043220199</v>
      </c>
      <c r="I7" s="15">
        <v>0.999999997076221</v>
      </c>
      <c r="J7" s="16">
        <v>5.8375457006924099E-2</v>
      </c>
      <c r="K7" s="15">
        <v>2.0678844329811001</v>
      </c>
      <c r="L7" s="15">
        <v>0.99999970709549302</v>
      </c>
      <c r="M7" s="15">
        <v>5.7404581378368E-2</v>
      </c>
      <c r="N7" s="14">
        <v>2.0679280844725598</v>
      </c>
      <c r="O7" s="15">
        <v>0.99997017897838003</v>
      </c>
      <c r="P7" s="16">
        <v>5.7395752835388503E-2</v>
      </c>
      <c r="Q7" s="14">
        <v>2.07543187772926</v>
      </c>
      <c r="R7" s="15">
        <v>0.99493482360686303</v>
      </c>
      <c r="S7" s="16">
        <v>4.8538447200596399E-2</v>
      </c>
      <c r="T7" s="14">
        <v>2.0933025882352898</v>
      </c>
      <c r="U7" s="15">
        <v>0.98325929652296495</v>
      </c>
      <c r="V7" s="16">
        <v>3.9162280047433801E-2</v>
      </c>
      <c r="W7" s="14">
        <v>2.2008427692307699</v>
      </c>
      <c r="X7" s="15">
        <v>0.92124160795146803</v>
      </c>
      <c r="Y7" s="16">
        <v>2.4342463485114801E-2</v>
      </c>
      <c r="Z7" s="14">
        <v>2.2839420000000001</v>
      </c>
      <c r="AA7" s="15">
        <v>0.88124806464725902</v>
      </c>
      <c r="AB7" s="16">
        <v>1.96937648637656E-2</v>
      </c>
      <c r="AC7" s="14">
        <v>2.3670412307692299</v>
      </c>
      <c r="AD7" s="15">
        <v>0.84663533663761503</v>
      </c>
      <c r="AE7" s="16">
        <v>1.67512630583888E-2</v>
      </c>
      <c r="AF7" s="14">
        <v>2.47458141176471</v>
      </c>
      <c r="AG7" s="15">
        <v>0.80820157720392705</v>
      </c>
      <c r="AH7" s="16">
        <v>1.42002183975743E-2</v>
      </c>
      <c r="AI7" s="14">
        <v>2.49473029268293</v>
      </c>
      <c r="AJ7" s="15">
        <v>0.80167519108892704</v>
      </c>
      <c r="AK7" s="16">
        <v>1.38233723380091E-2</v>
      </c>
      <c r="AL7" s="15">
        <v>2.49995591552744</v>
      </c>
      <c r="AM7" s="15">
        <v>0.80001396052076901</v>
      </c>
      <c r="AN7" s="16">
        <v>1.3823372338009199E-2</v>
      </c>
      <c r="AO7" s="15">
        <v>2.4999995670189099</v>
      </c>
      <c r="AP7" s="15">
        <v>0.80000013711060503</v>
      </c>
      <c r="AQ7" s="15">
        <v>1.37289305682657E-2</v>
      </c>
      <c r="AR7" s="14">
        <v>2.4999999956779799</v>
      </c>
      <c r="AS7" s="15">
        <v>0.80000000136864002</v>
      </c>
      <c r="AT7" s="16">
        <v>1.3728922951806199E-2</v>
      </c>
      <c r="AU7" s="15">
        <v>2.4999999999567901</v>
      </c>
      <c r="AV7" s="15">
        <v>0.80000000001368499</v>
      </c>
      <c r="AW7" s="15">
        <v>1.3728922875779899E-2</v>
      </c>
      <c r="AX7" s="14">
        <v>2.5</v>
      </c>
      <c r="AY7" s="15">
        <v>0.8</v>
      </c>
      <c r="AZ7" s="16">
        <v>1.37289228750121E-2</v>
      </c>
    </row>
    <row r="8" spans="1:52" hidden="1" x14ac:dyDescent="0.25">
      <c r="A8" s="1">
        <v>0.44</v>
      </c>
      <c r="B8" s="14">
        <v>2.0669558000000001</v>
      </c>
      <c r="C8" s="15">
        <v>1</v>
      </c>
      <c r="D8" s="16">
        <v>5.8382487042763498E-2</v>
      </c>
      <c r="E8" s="15">
        <v>2.0669558000433099</v>
      </c>
      <c r="F8" s="15">
        <v>0.99999999997074196</v>
      </c>
      <c r="G8" s="15">
        <v>5.83814972609384E-2</v>
      </c>
      <c r="H8" s="14">
        <v>2.0669558043313101</v>
      </c>
      <c r="I8" s="15">
        <v>0.99999999707359499</v>
      </c>
      <c r="J8" s="16">
        <v>5.8372589126265598E-2</v>
      </c>
      <c r="K8" s="15">
        <v>2.06695623391116</v>
      </c>
      <c r="L8" s="15">
        <v>0.99999970683236805</v>
      </c>
      <c r="M8" s="15">
        <v>5.7401282137423501E-2</v>
      </c>
      <c r="N8" s="14">
        <v>2.06699997916752</v>
      </c>
      <c r="O8" s="15">
        <v>0.99997015219313801</v>
      </c>
      <c r="P8" s="16">
        <v>5.7392449714167397E-2</v>
      </c>
      <c r="Q8" s="14">
        <v>2.07451989082969</v>
      </c>
      <c r="R8" s="15">
        <v>0.99493038872557005</v>
      </c>
      <c r="S8" s="16">
        <v>4.85316996446543E-2</v>
      </c>
      <c r="T8" s="14">
        <v>2.09242898823529</v>
      </c>
      <c r="U8" s="15">
        <v>0.98324551761050605</v>
      </c>
      <c r="V8" s="16">
        <v>3.9153200096240903E-2</v>
      </c>
      <c r="W8" s="14">
        <v>2.20020016923077</v>
      </c>
      <c r="X8" s="15">
        <v>0.92119873308328204</v>
      </c>
      <c r="Y8" s="16">
        <v>2.43345378530926E-2</v>
      </c>
      <c r="Z8" s="14">
        <v>2.2834778999999998</v>
      </c>
      <c r="AA8" s="15">
        <v>0.881204750476001</v>
      </c>
      <c r="AB8" s="16">
        <v>1.9688246097721698E-2</v>
      </c>
      <c r="AC8" s="14">
        <v>2.3667556307692301</v>
      </c>
      <c r="AD8" s="15">
        <v>0.84660323337052401</v>
      </c>
      <c r="AE8" s="16">
        <v>1.6748054034439699E-2</v>
      </c>
      <c r="AF8" s="14">
        <v>2.4745268117647101</v>
      </c>
      <c r="AG8" s="15">
        <v>0.80819451766553696</v>
      </c>
      <c r="AH8" s="16">
        <v>1.4199652008173099E-2</v>
      </c>
      <c r="AI8" s="14">
        <v>2.49471897317073</v>
      </c>
      <c r="AJ8" s="15">
        <v>0.80167370014066197</v>
      </c>
      <c r="AK8" s="16">
        <v>1.3823256664389201E-2</v>
      </c>
      <c r="AL8" s="15">
        <v>2.4999558208324801</v>
      </c>
      <c r="AM8" s="15">
        <v>0.80001394799168701</v>
      </c>
      <c r="AN8" s="16">
        <v>1.38232566643893E-2</v>
      </c>
      <c r="AO8" s="15">
        <v>2.4999995660888499</v>
      </c>
      <c r="AP8" s="15">
        <v>0.80000013698754502</v>
      </c>
      <c r="AQ8" s="15">
        <v>1.37289305587987E-2</v>
      </c>
      <c r="AR8" s="14">
        <v>2.49999999566869</v>
      </c>
      <c r="AS8" s="15">
        <v>0.80000000136741201</v>
      </c>
      <c r="AT8" s="16">
        <v>1.37289229517117E-2</v>
      </c>
      <c r="AU8" s="15">
        <v>2.4999999999566902</v>
      </c>
      <c r="AV8" s="15">
        <v>0.800000000013672</v>
      </c>
      <c r="AW8" s="15">
        <v>1.3728922875779001E-2</v>
      </c>
      <c r="AX8" s="14">
        <v>2.5</v>
      </c>
      <c r="AY8" s="15">
        <v>0.8</v>
      </c>
      <c r="AZ8" s="16">
        <v>1.37289228750121E-2</v>
      </c>
    </row>
    <row r="9" spans="1:52" hidden="1" x14ac:dyDescent="0.25">
      <c r="A9" s="1">
        <v>0.45</v>
      </c>
      <c r="B9" s="14">
        <v>2.070713</v>
      </c>
      <c r="C9" s="15">
        <v>1</v>
      </c>
      <c r="D9" s="16">
        <v>5.8392554301413199E-2</v>
      </c>
      <c r="E9" s="15">
        <v>2.0707130000429301</v>
      </c>
      <c r="F9" s="15">
        <v>0.99999999997084699</v>
      </c>
      <c r="G9" s="15">
        <v>5.8391566310817003E-2</v>
      </c>
      <c r="H9" s="14">
        <v>2.0707130042937298</v>
      </c>
      <c r="I9" s="15">
        <v>0.99999999708420495</v>
      </c>
      <c r="J9" s="16">
        <v>5.8382674341704598E-2</v>
      </c>
      <c r="K9" s="15">
        <v>2.0707134301464398</v>
      </c>
      <c r="L9" s="15">
        <v>0.99999970789527504</v>
      </c>
      <c r="M9" s="15">
        <v>5.74131112480427E-2</v>
      </c>
      <c r="N9" s="14">
        <v>2.07075679585799</v>
      </c>
      <c r="O9" s="15">
        <v>0.99997026039333703</v>
      </c>
      <c r="P9" s="16">
        <v>5.7404294513776599E-2</v>
      </c>
      <c r="Q9" s="14">
        <v>2.0782114628820998</v>
      </c>
      <c r="R9" s="15">
        <v>0.99494830486137198</v>
      </c>
      <c r="S9" s="16">
        <v>4.8557492386815497E-2</v>
      </c>
      <c r="T9" s="14">
        <v>2.0959651764705902</v>
      </c>
      <c r="U9" s="15">
        <v>0.98330119085406897</v>
      </c>
      <c r="V9" s="16">
        <v>3.9188512200940599E-2</v>
      </c>
      <c r="W9" s="14">
        <v>2.2028013076923099</v>
      </c>
      <c r="X9" s="15">
        <v>0.92137211441733302</v>
      </c>
      <c r="Y9" s="16">
        <v>2.4365614182587599E-2</v>
      </c>
      <c r="Z9" s="14">
        <v>2.2853564999999998</v>
      </c>
      <c r="AA9" s="15">
        <v>0.88138000409866601</v>
      </c>
      <c r="AB9" s="16">
        <v>1.97098838902517E-2</v>
      </c>
      <c r="AC9" s="14">
        <v>2.3679116923076902</v>
      </c>
      <c r="AD9" s="15">
        <v>0.84673318802429998</v>
      </c>
      <c r="AE9" s="16">
        <v>1.6760623781666699E-2</v>
      </c>
      <c r="AF9" s="14">
        <v>2.4747478235294098</v>
      </c>
      <c r="AG9" s="15">
        <v>0.80822310984958901</v>
      </c>
      <c r="AH9" s="16">
        <v>1.42018664985358E-2</v>
      </c>
      <c r="AI9" s="14">
        <v>2.4947647926829299</v>
      </c>
      <c r="AJ9" s="15">
        <v>0.80167973924315805</v>
      </c>
      <c r="AK9" s="16">
        <v>1.38237087531308E-2</v>
      </c>
      <c r="AL9" s="15">
        <v>2.49995620414201</v>
      </c>
      <c r="AM9" s="15">
        <v>0.80001399874202495</v>
      </c>
      <c r="AN9" s="16">
        <v>1.38237087531309E-2</v>
      </c>
      <c r="AO9" s="15">
        <v>2.49999956985357</v>
      </c>
      <c r="AP9" s="15">
        <v>0.80000013748601395</v>
      </c>
      <c r="AQ9" s="15">
        <v>1.37289305957952E-2</v>
      </c>
      <c r="AR9" s="14">
        <v>2.4999999957062702</v>
      </c>
      <c r="AS9" s="15">
        <v>0.80000000137238703</v>
      </c>
      <c r="AT9" s="16">
        <v>1.3728922952081E-2</v>
      </c>
      <c r="AU9" s="15">
        <v>2.4999999999570699</v>
      </c>
      <c r="AV9" s="15">
        <v>0.80000000001372196</v>
      </c>
      <c r="AW9" s="15">
        <v>1.37289228757826E-2</v>
      </c>
      <c r="AX9" s="14">
        <v>2.5</v>
      </c>
      <c r="AY9" s="15">
        <v>0.8</v>
      </c>
      <c r="AZ9" s="16">
        <v>1.37289228750121E-2</v>
      </c>
    </row>
    <row r="10" spans="1:52" hidden="1" x14ac:dyDescent="0.25">
      <c r="A10" s="1">
        <v>0.46</v>
      </c>
      <c r="B10" s="14">
        <v>2.0770862000000001</v>
      </c>
      <c r="C10" s="15">
        <v>1</v>
      </c>
      <c r="D10" s="16">
        <v>5.84282899390072E-2</v>
      </c>
      <c r="E10" s="15">
        <v>2.0770862000422898</v>
      </c>
      <c r="F10" s="15">
        <v>0.99999999997102595</v>
      </c>
      <c r="G10" s="15">
        <v>5.8427304980027697E-2</v>
      </c>
      <c r="H10" s="14">
        <v>2.07708620422998</v>
      </c>
      <c r="I10" s="15">
        <v>0.99999999710206999</v>
      </c>
      <c r="J10" s="16">
        <v>5.8418440291167502E-2</v>
      </c>
      <c r="K10" s="15">
        <v>2.0770866237604801</v>
      </c>
      <c r="L10" s="15">
        <v>0.99999970968507301</v>
      </c>
      <c r="M10" s="15">
        <v>5.7451818818996601E-2</v>
      </c>
      <c r="N10" s="14">
        <v>2.07712934566415</v>
      </c>
      <c r="O10" s="15">
        <v>0.99997044258867596</v>
      </c>
      <c r="P10" s="16">
        <v>5.7443028530035099E-2</v>
      </c>
      <c r="Q10" s="14">
        <v>2.0844733406113498</v>
      </c>
      <c r="R10" s="15">
        <v>0.99497848074877004</v>
      </c>
      <c r="S10" s="16">
        <v>4.8619521579926397E-2</v>
      </c>
      <c r="T10" s="14">
        <v>2.1019634823529398</v>
      </c>
      <c r="U10" s="15">
        <v>0.983395013842009</v>
      </c>
      <c r="V10" s="16">
        <v>3.9265652088412401E-2</v>
      </c>
      <c r="W10" s="14">
        <v>2.2072135230769199</v>
      </c>
      <c r="X10" s="15">
        <v>0.92166518968427602</v>
      </c>
      <c r="Y10" s="16">
        <v>2.4430644623570499E-2</v>
      </c>
      <c r="Z10" s="14">
        <v>2.2885431000000001</v>
      </c>
      <c r="AA10" s="15">
        <v>0.88167682397588898</v>
      </c>
      <c r="AB10" s="16">
        <v>1.9755335219711699E-2</v>
      </c>
      <c r="AC10" s="14">
        <v>2.3698726769230798</v>
      </c>
      <c r="AD10" s="15">
        <v>0.84695366021193397</v>
      </c>
      <c r="AE10" s="16">
        <v>1.6787256382978E-2</v>
      </c>
      <c r="AF10" s="14">
        <v>2.4751227176470598</v>
      </c>
      <c r="AG10" s="15">
        <v>0.80827170889607902</v>
      </c>
      <c r="AH10" s="16">
        <v>1.4206624863138E-2</v>
      </c>
      <c r="AI10" s="14">
        <v>2.4948425146341502</v>
      </c>
      <c r="AJ10" s="15">
        <v>0.80169000738648699</v>
      </c>
      <c r="AK10" s="16">
        <v>1.3824682939399899E-2</v>
      </c>
      <c r="AL10" s="15">
        <v>2.4999568543358501</v>
      </c>
      <c r="AM10" s="15">
        <v>0.800014085038663</v>
      </c>
      <c r="AN10" s="16">
        <v>1.3824682939399899E-2</v>
      </c>
      <c r="AO10" s="15">
        <v>2.4999995762395302</v>
      </c>
      <c r="AP10" s="15">
        <v>0.80000013833362005</v>
      </c>
      <c r="AQ10" s="15">
        <v>1.37289306755775E-2</v>
      </c>
      <c r="AR10" s="14">
        <v>2.4999999957700201</v>
      </c>
      <c r="AS10" s="15">
        <v>0.80000000138084804</v>
      </c>
      <c r="AT10" s="16">
        <v>1.37289229528774E-2</v>
      </c>
      <c r="AU10" s="15">
        <v>2.4999999999577098</v>
      </c>
      <c r="AV10" s="15">
        <v>0.800000000013807</v>
      </c>
      <c r="AW10" s="15">
        <v>1.3728922875790601E-2</v>
      </c>
      <c r="AX10" s="14">
        <v>2.5</v>
      </c>
      <c r="AY10" s="15">
        <v>0.8</v>
      </c>
      <c r="AZ10" s="16">
        <v>1.37289228750121E-2</v>
      </c>
    </row>
    <row r="11" spans="1:52" hidden="1" x14ac:dyDescent="0.25">
      <c r="A11" s="1">
        <v>0.47</v>
      </c>
      <c r="B11" s="14">
        <v>2.0744126000000001</v>
      </c>
      <c r="C11" s="15">
        <v>0.99999990000000005</v>
      </c>
      <c r="D11" s="16">
        <v>5.8344986715668297E-2</v>
      </c>
      <c r="E11" s="15">
        <v>2.0744126000425598</v>
      </c>
      <c r="F11" s="15">
        <v>0.99999989997095196</v>
      </c>
      <c r="G11" s="15">
        <v>5.8344978321064202E-2</v>
      </c>
      <c r="H11" s="14">
        <v>2.0744126042567199</v>
      </c>
      <c r="I11" s="15">
        <v>0.99999989709459802</v>
      </c>
      <c r="J11" s="16">
        <v>5.8344153073629099E-2</v>
      </c>
      <c r="K11" s="15">
        <v>2.07441302643943</v>
      </c>
      <c r="L11" s="15">
        <v>0.99999960893639495</v>
      </c>
      <c r="M11" s="15">
        <v>5.7423442880236999E-2</v>
      </c>
      <c r="N11" s="14">
        <v>2.0744560184248102</v>
      </c>
      <c r="O11" s="15">
        <v>0.99997026637574105</v>
      </c>
      <c r="P11" s="16">
        <v>5.7414656775333597E-2</v>
      </c>
      <c r="Q11" s="14">
        <v>2.08184644104804</v>
      </c>
      <c r="R11" s="15">
        <v>0.99496575700492296</v>
      </c>
      <c r="S11" s="16">
        <v>4.8583064496146397E-2</v>
      </c>
      <c r="T11" s="14">
        <v>2.0994471529411798</v>
      </c>
      <c r="U11" s="15">
        <v>0.98335565639421596</v>
      </c>
      <c r="V11" s="16">
        <v>3.92235077346334E-2</v>
      </c>
      <c r="W11" s="14">
        <v>2.2053625692307701</v>
      </c>
      <c r="X11" s="15">
        <v>0.921542338722801</v>
      </c>
      <c r="Y11" s="16">
        <v>2.4396435542818201E-2</v>
      </c>
      <c r="Z11" s="14">
        <v>2.2872062999999998</v>
      </c>
      <c r="AA11" s="15">
        <v>0.88155233531824095</v>
      </c>
      <c r="AB11" s="16">
        <v>1.9731369505304099E-2</v>
      </c>
      <c r="AC11" s="14">
        <v>2.3690500307692299</v>
      </c>
      <c r="AD11" s="15">
        <v>0.84686114202699703</v>
      </c>
      <c r="AE11" s="16">
        <v>1.6773119676929502E-2</v>
      </c>
      <c r="AF11" s="14">
        <v>2.4749654470588198</v>
      </c>
      <c r="AG11" s="15">
        <v>0.80825130196116801</v>
      </c>
      <c r="AH11" s="16">
        <v>1.42040711641346E-2</v>
      </c>
      <c r="AI11" s="14">
        <v>2.4948099097560998</v>
      </c>
      <c r="AJ11" s="15">
        <v>0.80168569527628497</v>
      </c>
      <c r="AK11" s="16">
        <v>1.3824158955218799E-2</v>
      </c>
      <c r="AL11" s="15">
        <v>2.4999565815751899</v>
      </c>
      <c r="AM11" s="15">
        <v>0.80001404879734095</v>
      </c>
      <c r="AN11" s="16">
        <v>1.38241589552189E-2</v>
      </c>
      <c r="AO11" s="15">
        <v>2.4999995735605798</v>
      </c>
      <c r="AP11" s="15">
        <v>0.80000013797765701</v>
      </c>
      <c r="AQ11" s="15">
        <v>1.372893063264E-2</v>
      </c>
      <c r="AR11" s="14">
        <v>2.4999999957432801</v>
      </c>
      <c r="AS11" s="15">
        <v>0.80000000137729499</v>
      </c>
      <c r="AT11" s="16">
        <v>1.37289229524488E-2</v>
      </c>
      <c r="AU11" s="15">
        <v>2.4999999999574398</v>
      </c>
      <c r="AV11" s="15">
        <v>0.80000000001377103</v>
      </c>
      <c r="AW11" s="15">
        <v>1.37289228757863E-2</v>
      </c>
      <c r="AX11" s="14">
        <v>2.5</v>
      </c>
      <c r="AY11" s="15">
        <v>0.8</v>
      </c>
      <c r="AZ11" s="16">
        <v>1.37289228750121E-2</v>
      </c>
    </row>
    <row r="12" spans="1:52" hidden="1" x14ac:dyDescent="0.25">
      <c r="A12" s="1">
        <v>0.48</v>
      </c>
      <c r="B12" s="14">
        <v>2.0742712000000001</v>
      </c>
      <c r="C12" s="15">
        <v>0.99999990000000005</v>
      </c>
      <c r="D12" s="16">
        <v>5.8337942061843701E-2</v>
      </c>
      <c r="E12" s="15">
        <v>2.0742712000425798</v>
      </c>
      <c r="F12" s="15">
        <v>0.99999989997094596</v>
      </c>
      <c r="G12" s="15">
        <v>5.8337933665668501E-2</v>
      </c>
      <c r="H12" s="14">
        <v>2.0742712042581402</v>
      </c>
      <c r="I12" s="15">
        <v>0.99999989709420301</v>
      </c>
      <c r="J12" s="16">
        <v>5.8337108307354703E-2</v>
      </c>
      <c r="K12" s="15">
        <v>2.0742716265811101</v>
      </c>
      <c r="L12" s="15">
        <v>0.99999960889671102</v>
      </c>
      <c r="M12" s="15">
        <v>5.7416333171799602E-2</v>
      </c>
      <c r="N12" s="14">
        <v>2.0743146328504398</v>
      </c>
      <c r="O12" s="15">
        <v>0.99997026233604203</v>
      </c>
      <c r="P12" s="16">
        <v>5.7407546492919598E-2</v>
      </c>
      <c r="Q12" s="14">
        <v>2.0817075109170302</v>
      </c>
      <c r="R12" s="15">
        <v>0.99496508791992999</v>
      </c>
      <c r="S12" s="16">
        <v>4.85755264235425E-2</v>
      </c>
      <c r="T12" s="14">
        <v>2.0993140705882398</v>
      </c>
      <c r="U12" s="15">
        <v>0.98335357596789497</v>
      </c>
      <c r="V12" s="16">
        <v>3.9215972694580603E-2</v>
      </c>
      <c r="W12" s="14">
        <v>2.2052646769230702</v>
      </c>
      <c r="X12" s="15">
        <v>0.92153583835310204</v>
      </c>
      <c r="Y12" s="16">
        <v>2.4390864695891998E-2</v>
      </c>
      <c r="Z12" s="14">
        <v>2.2871356</v>
      </c>
      <c r="AA12" s="15">
        <v>0.88154575076425201</v>
      </c>
      <c r="AB12" s="16">
        <v>1.9727445720142602E-2</v>
      </c>
      <c r="AC12" s="14">
        <v>2.3690065230769202</v>
      </c>
      <c r="AD12" s="15">
        <v>0.846856250420152</v>
      </c>
      <c r="AE12" s="16">
        <v>1.6770766371688998E-2</v>
      </c>
      <c r="AF12" s="14">
        <v>2.47495712941177</v>
      </c>
      <c r="AG12" s="15">
        <v>0.808250223519142</v>
      </c>
      <c r="AH12" s="16">
        <v>1.4203634402872201E-2</v>
      </c>
      <c r="AI12" s="14">
        <v>2.4948081853658599</v>
      </c>
      <c r="AJ12" s="15">
        <v>0.80168546741367097</v>
      </c>
      <c r="AK12" s="16">
        <v>1.38240688559313E-2</v>
      </c>
      <c r="AL12" s="15">
        <v>2.4999565671495598</v>
      </c>
      <c r="AM12" s="15">
        <v>0.80001404688230005</v>
      </c>
      <c r="AN12" s="16">
        <v>1.3824068855931401E-2</v>
      </c>
      <c r="AO12" s="15">
        <v>2.49999957341889</v>
      </c>
      <c r="AP12" s="15">
        <v>0.80000013795884695</v>
      </c>
      <c r="AQ12" s="15">
        <v>1.37289306252464E-2</v>
      </c>
      <c r="AR12" s="14">
        <v>2.4999999957418599</v>
      </c>
      <c r="AS12" s="15">
        <v>0.80000000137710703</v>
      </c>
      <c r="AT12" s="16">
        <v>1.3728922952374999E-2</v>
      </c>
      <c r="AU12" s="15">
        <v>2.4999999999574198</v>
      </c>
      <c r="AV12" s="15">
        <v>0.80000000001377003</v>
      </c>
      <c r="AW12" s="15">
        <v>1.37289228757856E-2</v>
      </c>
      <c r="AX12" s="14">
        <v>2.5</v>
      </c>
      <c r="AY12" s="15">
        <v>0.8</v>
      </c>
      <c r="AZ12" s="16">
        <v>1.37289228750121E-2</v>
      </c>
    </row>
    <row r="13" spans="1:52" hidden="1" x14ac:dyDescent="0.25">
      <c r="A13" s="1">
        <v>0.49</v>
      </c>
      <c r="B13" s="14">
        <v>2.0792742</v>
      </c>
      <c r="C13" s="15">
        <v>1</v>
      </c>
      <c r="D13" s="16">
        <v>5.8418897607316403E-2</v>
      </c>
      <c r="E13" s="15">
        <v>2.0792742000420699</v>
      </c>
      <c r="F13" s="15">
        <v>0.99999999997108802</v>
      </c>
      <c r="G13" s="15">
        <v>5.8417913692438102E-2</v>
      </c>
      <c r="H13" s="14">
        <v>2.0792742042081001</v>
      </c>
      <c r="I13" s="15">
        <v>0.99999999710816601</v>
      </c>
      <c r="J13" s="16">
        <v>5.8409058323215302E-2</v>
      </c>
      <c r="K13" s="15">
        <v>2.0792746215680902</v>
      </c>
      <c r="L13" s="15">
        <v>0.99999971029574197</v>
      </c>
      <c r="M13" s="15">
        <v>5.7443445188871102E-2</v>
      </c>
      <c r="N13" s="14">
        <v>2.0793171224444</v>
      </c>
      <c r="O13" s="15">
        <v>0.99997050475272997</v>
      </c>
      <c r="P13" s="16">
        <v>5.7434663989023499E-2</v>
      </c>
      <c r="Q13" s="14">
        <v>2.0866231222707401</v>
      </c>
      <c r="R13" s="15">
        <v>0.99498877872160796</v>
      </c>
      <c r="S13" s="16">
        <v>4.8619434150028902E-2</v>
      </c>
      <c r="T13" s="14">
        <v>2.1040227764705901</v>
      </c>
      <c r="U13" s="15">
        <v>0.98342704767335198</v>
      </c>
      <c r="V13" s="16">
        <v>3.9271915842268697E-2</v>
      </c>
      <c r="W13" s="14">
        <v>2.2087282923076899</v>
      </c>
      <c r="X13" s="15">
        <v>0.92176550935007895</v>
      </c>
      <c r="Y13" s="16">
        <v>2.44386652343653E-2</v>
      </c>
      <c r="Z13" s="14">
        <v>2.2896371000000002</v>
      </c>
      <c r="AA13" s="15">
        <v>0.88177859319556495</v>
      </c>
      <c r="AB13" s="16">
        <v>1.9760851255024799E-2</v>
      </c>
      <c r="AC13" s="14">
        <v>2.3705459076922999</v>
      </c>
      <c r="AD13" s="15">
        <v>0.84702936075831103</v>
      </c>
      <c r="AE13" s="16">
        <v>1.6790308305339199E-2</v>
      </c>
      <c r="AF13" s="14">
        <v>2.4752514235294099</v>
      </c>
      <c r="AG13" s="15">
        <v>0.80828842230592202</v>
      </c>
      <c r="AH13" s="16">
        <v>1.42071150816366E-2</v>
      </c>
      <c r="AI13" s="14">
        <v>2.49486919756098</v>
      </c>
      <c r="AJ13" s="15">
        <v>0.80169353959998202</v>
      </c>
      <c r="AK13" s="16">
        <v>1.3824780994150399E-2</v>
      </c>
      <c r="AL13" s="15">
        <v>2.4999570775555999</v>
      </c>
      <c r="AM13" s="15">
        <v>0.80001411472652095</v>
      </c>
      <c r="AN13" s="16">
        <v>1.3824780994150399E-2</v>
      </c>
      <c r="AO13" s="15">
        <v>2.4999995784319098</v>
      </c>
      <c r="AP13" s="15">
        <v>0.80000013862521402</v>
      </c>
      <c r="AQ13" s="15">
        <v>1.3728930683557799E-2</v>
      </c>
      <c r="AR13" s="14">
        <v>2.4999999957918999</v>
      </c>
      <c r="AS13" s="15">
        <v>0.80000000138375904</v>
      </c>
      <c r="AT13" s="16">
        <v>1.3728922952957001E-2</v>
      </c>
      <c r="AU13" s="15">
        <v>2.4999999999579199</v>
      </c>
      <c r="AV13" s="15">
        <v>0.80000000001383598</v>
      </c>
      <c r="AW13" s="15">
        <v>1.3728922875791401E-2</v>
      </c>
      <c r="AX13" s="14">
        <v>2.5</v>
      </c>
      <c r="AY13" s="15">
        <v>0.8</v>
      </c>
      <c r="AZ13" s="16">
        <v>1.37289228750121E-2</v>
      </c>
    </row>
    <row r="14" spans="1:52" hidden="1" x14ac:dyDescent="0.25">
      <c r="A14" s="1">
        <v>0.5</v>
      </c>
      <c r="B14" s="14">
        <v>2.0788422</v>
      </c>
      <c r="C14" s="15">
        <v>0.99999990000000005</v>
      </c>
      <c r="D14" s="16">
        <v>5.8363536912345297E-2</v>
      </c>
      <c r="E14" s="15">
        <v>2.0788422000421098</v>
      </c>
      <c r="F14" s="15">
        <v>0.99999989997107497</v>
      </c>
      <c r="G14" s="15">
        <v>5.8363528553637301E-2</v>
      </c>
      <c r="H14" s="14">
        <v>2.0788422042124202</v>
      </c>
      <c r="I14" s="15">
        <v>0.99999989710696502</v>
      </c>
      <c r="J14" s="16">
        <v>5.8362706793317801E-2</v>
      </c>
      <c r="K14" s="15">
        <v>2.0788426220009599</v>
      </c>
      <c r="L14" s="15">
        <v>0.99999961017547001</v>
      </c>
      <c r="M14" s="15">
        <v>5.7444050435376197E-2</v>
      </c>
      <c r="N14" s="14">
        <v>2.0788851665170398</v>
      </c>
      <c r="O14" s="15">
        <v>0.99997039250932396</v>
      </c>
      <c r="P14" s="16">
        <v>5.7435282709558701E-2</v>
      </c>
      <c r="Q14" s="14">
        <v>2.08619866812227</v>
      </c>
      <c r="R14" s="15">
        <v>0.994986650480295</v>
      </c>
      <c r="S14" s="16">
        <v>4.8619937394655102E-2</v>
      </c>
      <c r="T14" s="14">
        <v>2.1036161882352902</v>
      </c>
      <c r="U14" s="15">
        <v>0.98342063831180004</v>
      </c>
      <c r="V14" s="16">
        <v>3.92712134645977E-2</v>
      </c>
      <c r="W14" s="14">
        <v>2.2084292153846201</v>
      </c>
      <c r="X14" s="15">
        <v>0.92174565330492597</v>
      </c>
      <c r="Y14" s="16">
        <v>2.44374823371706E-2</v>
      </c>
      <c r="Z14" s="14">
        <v>2.2894211000000002</v>
      </c>
      <c r="AA14" s="15">
        <v>0.88175846432967697</v>
      </c>
      <c r="AB14" s="16">
        <v>1.9760047279015699E-2</v>
      </c>
      <c r="AC14" s="14">
        <v>2.3704129846153799</v>
      </c>
      <c r="AD14" s="15">
        <v>0.84701439051199501</v>
      </c>
      <c r="AE14" s="16">
        <v>1.6789878793448499E-2</v>
      </c>
      <c r="AF14" s="14">
        <v>2.4752260117647098</v>
      </c>
      <c r="AG14" s="15">
        <v>0.80828511709472595</v>
      </c>
      <c r="AH14" s="16">
        <v>1.42070509350283E-2</v>
      </c>
      <c r="AI14" s="14">
        <v>2.4948639292683001</v>
      </c>
      <c r="AJ14" s="15">
        <v>0.801692841066592</v>
      </c>
      <c r="AK14" s="16">
        <v>1.3824768388300501E-2</v>
      </c>
      <c r="AL14" s="15">
        <v>2.4999570334829602</v>
      </c>
      <c r="AM14" s="15">
        <v>0.80001410885540303</v>
      </c>
      <c r="AN14" s="16">
        <v>1.3824768388300599E-2</v>
      </c>
      <c r="AO14" s="15">
        <v>2.4999995779990498</v>
      </c>
      <c r="AP14" s="15">
        <v>0.80000013856754804</v>
      </c>
      <c r="AQ14" s="15">
        <v>1.3728930682536901E-2</v>
      </c>
      <c r="AR14" s="14">
        <v>2.4999999957875798</v>
      </c>
      <c r="AS14" s="15">
        <v>0.80000000138318295</v>
      </c>
      <c r="AT14" s="16">
        <v>1.3728922952946801E-2</v>
      </c>
      <c r="AU14" s="15">
        <v>2.4999999999578799</v>
      </c>
      <c r="AV14" s="15">
        <v>0.80000000001382998</v>
      </c>
      <c r="AW14" s="15">
        <v>1.37289228757913E-2</v>
      </c>
      <c r="AX14" s="14">
        <v>2.5</v>
      </c>
      <c r="AY14" s="15">
        <v>0.8</v>
      </c>
      <c r="AZ14" s="16">
        <v>1.37289228750121E-2</v>
      </c>
    </row>
    <row r="15" spans="1:52" hidden="1" x14ac:dyDescent="0.25">
      <c r="A15" s="1">
        <v>0.51</v>
      </c>
      <c r="B15" s="14">
        <v>2.0755110000000001</v>
      </c>
      <c r="C15" s="15">
        <v>0.99999979999999999</v>
      </c>
      <c r="D15" s="16">
        <v>5.8311648154027597E-2</v>
      </c>
      <c r="E15" s="15">
        <v>2.0755110000424501</v>
      </c>
      <c r="F15" s="15">
        <v>0.99999979997098098</v>
      </c>
      <c r="G15" s="15">
        <v>5.8311642227013898E-2</v>
      </c>
      <c r="H15" s="14">
        <v>2.0755110042457399</v>
      </c>
      <c r="I15" s="15">
        <v>0.99999979709767395</v>
      </c>
      <c r="J15" s="16">
        <v>5.8311057469344299E-2</v>
      </c>
      <c r="K15" s="15">
        <v>2.07551142533883</v>
      </c>
      <c r="L15" s="15">
        <v>0.99999950924453296</v>
      </c>
      <c r="M15" s="15">
        <v>5.7412892818705E-2</v>
      </c>
      <c r="N15" s="14">
        <v>2.0755543063660502</v>
      </c>
      <c r="O15" s="15">
        <v>0.99997019774296003</v>
      </c>
      <c r="P15" s="16">
        <v>5.7404126475160001E-2</v>
      </c>
      <c r="Q15" s="14">
        <v>2.08292565502183</v>
      </c>
      <c r="R15" s="15">
        <v>0.99497085249429995</v>
      </c>
      <c r="S15" s="16">
        <v>4.8578288519937403E-2</v>
      </c>
      <c r="T15" s="14">
        <v>2.1004809411764702</v>
      </c>
      <c r="U15" s="15">
        <v>0.98337171265805001</v>
      </c>
      <c r="V15" s="16">
        <v>3.9222257148433901E-2</v>
      </c>
      <c r="W15" s="14">
        <v>2.2061229999999998</v>
      </c>
      <c r="X15" s="15">
        <v>0.921592751432734</v>
      </c>
      <c r="Y15" s="16">
        <v>2.4397355722294602E-2</v>
      </c>
      <c r="Z15" s="14">
        <v>2.2877554999999998</v>
      </c>
      <c r="AA15" s="15">
        <v>0.88160343390794305</v>
      </c>
      <c r="AB15" s="16">
        <v>1.97319402418045E-2</v>
      </c>
      <c r="AC15" s="14">
        <v>2.3693879999999998</v>
      </c>
      <c r="AD15" s="15">
        <v>0.84689911745566104</v>
      </c>
      <c r="AE15" s="16">
        <v>1.6773320094363001E-2</v>
      </c>
      <c r="AF15" s="14">
        <v>2.4750300588235299</v>
      </c>
      <c r="AG15" s="15">
        <v>0.80825967729577097</v>
      </c>
      <c r="AH15" s="16">
        <v>1.4204066446505801E-2</v>
      </c>
      <c r="AI15" s="14">
        <v>2.4948233048780502</v>
      </c>
      <c r="AJ15" s="15">
        <v>0.80168746498819099</v>
      </c>
      <c r="AK15" s="16">
        <v>1.38241562954386E-2</v>
      </c>
      <c r="AL15" s="15">
        <v>2.4999566936339499</v>
      </c>
      <c r="AM15" s="15">
        <v>0.80001406367085703</v>
      </c>
      <c r="AN15" s="16">
        <v>1.38241562954387E-2</v>
      </c>
      <c r="AO15" s="15">
        <v>2.4999995746611798</v>
      </c>
      <c r="AP15" s="15">
        <v>0.80000013812374504</v>
      </c>
      <c r="AQ15" s="15">
        <v>1.37289306323854E-2</v>
      </c>
      <c r="AR15" s="14">
        <v>2.4999999957542598</v>
      </c>
      <c r="AS15" s="15">
        <v>0.80000000137875305</v>
      </c>
      <c r="AT15" s="16">
        <v>1.3728922952446199E-2</v>
      </c>
      <c r="AU15" s="15">
        <v>2.49999999995755</v>
      </c>
      <c r="AV15" s="15">
        <v>0.80000000001378602</v>
      </c>
      <c r="AW15" s="15">
        <v>1.37289228757863E-2</v>
      </c>
      <c r="AX15" s="14">
        <v>2.5</v>
      </c>
      <c r="AY15" s="15">
        <v>0.8</v>
      </c>
      <c r="AZ15" s="16">
        <v>1.37289228750121E-2</v>
      </c>
    </row>
    <row r="16" spans="1:52" hidden="1" x14ac:dyDescent="0.25">
      <c r="A16" s="1">
        <v>0.52</v>
      </c>
      <c r="B16" s="14">
        <v>2.0781101999999998</v>
      </c>
      <c r="C16" s="15">
        <v>0.99999979999999999</v>
      </c>
      <c r="D16" s="16">
        <v>5.83114038472222E-2</v>
      </c>
      <c r="E16" s="15">
        <v>2.07811020004219</v>
      </c>
      <c r="F16" s="15">
        <v>0.99999979997105404</v>
      </c>
      <c r="G16" s="15">
        <v>5.8311397934834197E-2</v>
      </c>
      <c r="H16" s="14">
        <v>2.0781102042197399</v>
      </c>
      <c r="I16" s="15">
        <v>0.99999979710492903</v>
      </c>
      <c r="J16" s="16">
        <v>5.8310814633628798E-2</v>
      </c>
      <c r="K16" s="15">
        <v>2.0781106227344299</v>
      </c>
      <c r="L16" s="15">
        <v>0.99999950997140097</v>
      </c>
      <c r="M16" s="15">
        <v>5.7413854716713099E-2</v>
      </c>
      <c r="N16" s="14">
        <v>2.0781532411956798</v>
      </c>
      <c r="O16" s="15">
        <v>0.99997027173587405</v>
      </c>
      <c r="P16" s="16">
        <v>5.7405099198378502E-2</v>
      </c>
      <c r="Q16" s="14">
        <v>2.0854794541484698</v>
      </c>
      <c r="R16" s="15">
        <v>0.99498310920597899</v>
      </c>
      <c r="S16" s="16">
        <v>4.8588952604757298E-2</v>
      </c>
      <c r="T16" s="14">
        <v>2.1029272470588198</v>
      </c>
      <c r="U16" s="15">
        <v>0.98340983370245105</v>
      </c>
      <c r="V16" s="16">
        <v>3.9239876568840003E-2</v>
      </c>
      <c r="W16" s="14">
        <v>2.2079224461538498</v>
      </c>
      <c r="X16" s="15">
        <v>0.92171203716863404</v>
      </c>
      <c r="Y16" s="16">
        <v>2.4414079382119799E-2</v>
      </c>
      <c r="Z16" s="14">
        <v>2.2890551000000001</v>
      </c>
      <c r="AA16" s="15">
        <v>0.88172437945433901</v>
      </c>
      <c r="AB16" s="16">
        <v>1.9743564455009299E-2</v>
      </c>
      <c r="AC16" s="14">
        <v>2.37018775384615</v>
      </c>
      <c r="AD16" s="15">
        <v>0.84698904103495798</v>
      </c>
      <c r="AE16" s="16">
        <v>1.67800059729802E-2</v>
      </c>
      <c r="AF16" s="14">
        <v>2.47518295294118</v>
      </c>
      <c r="AG16" s="15">
        <v>0.80827952078675303</v>
      </c>
      <c r="AH16" s="16">
        <v>1.4205222728502101E-2</v>
      </c>
      <c r="AI16" s="14">
        <v>2.4948550024390301</v>
      </c>
      <c r="AJ16" s="15">
        <v>0.80169165834928002</v>
      </c>
      <c r="AK16" s="16">
        <v>1.38243914177509E-2</v>
      </c>
      <c r="AL16" s="15">
        <v>2.49995695880432</v>
      </c>
      <c r="AM16" s="15">
        <v>0.80001409891480801</v>
      </c>
      <c r="AN16" s="16">
        <v>1.3824391417751001E-2</v>
      </c>
      <c r="AO16" s="15">
        <v>2.4999995772655801</v>
      </c>
      <c r="AP16" s="15">
        <v>0.80000013846991103</v>
      </c>
      <c r="AQ16" s="15">
        <v>1.37289306516063E-2</v>
      </c>
      <c r="AR16" s="14">
        <v>2.4999999957802599</v>
      </c>
      <c r="AS16" s="15">
        <v>0.80000000138220895</v>
      </c>
      <c r="AT16" s="16">
        <v>1.37289229526381E-2</v>
      </c>
      <c r="AU16" s="15">
        <v>2.4999999999578102</v>
      </c>
      <c r="AV16" s="15">
        <v>0.80000000001381999</v>
      </c>
      <c r="AW16" s="15">
        <v>1.37289228757882E-2</v>
      </c>
      <c r="AX16" s="14">
        <v>2.5</v>
      </c>
      <c r="AY16" s="15">
        <v>0.8</v>
      </c>
      <c r="AZ16" s="16">
        <v>1.37289228750121E-2</v>
      </c>
    </row>
    <row r="17" spans="1:52" hidden="1" x14ac:dyDescent="0.25">
      <c r="A17" s="1">
        <v>0.53</v>
      </c>
      <c r="B17" s="14">
        <v>2.0835105999999999</v>
      </c>
      <c r="C17" s="15">
        <v>0.99999959999999999</v>
      </c>
      <c r="D17" s="16">
        <v>5.8334696845131498E-2</v>
      </c>
      <c r="E17" s="15">
        <v>2.0835106000416501</v>
      </c>
      <c r="F17" s="15">
        <v>0.99999959997120402</v>
      </c>
      <c r="G17" s="15">
        <v>5.8334692688951001E-2</v>
      </c>
      <c r="H17" s="14">
        <v>2.0835106041657299</v>
      </c>
      <c r="I17" s="15">
        <v>0.99999959711992004</v>
      </c>
      <c r="J17" s="16">
        <v>5.8334281890762403E-2</v>
      </c>
      <c r="K17" s="15">
        <v>2.0835110173232101</v>
      </c>
      <c r="L17" s="15">
        <v>0.99999931147323096</v>
      </c>
      <c r="M17" s="15">
        <v>5.7470144594054598E-2</v>
      </c>
      <c r="N17" s="14">
        <v>2.0835530902468902</v>
      </c>
      <c r="O17" s="15">
        <v>0.99997022461725305</v>
      </c>
      <c r="P17" s="16">
        <v>5.7461441575377303E-2</v>
      </c>
      <c r="Q17" s="14">
        <v>2.0907855240174702</v>
      </c>
      <c r="R17" s="15">
        <v>0.99500823853945597</v>
      </c>
      <c r="S17" s="16">
        <v>4.8667594433350697E-2</v>
      </c>
      <c r="T17" s="14">
        <v>2.1080099764705902</v>
      </c>
      <c r="U17" s="15">
        <v>0.98348844946889302</v>
      </c>
      <c r="V17" s="16">
        <v>3.93300093505555E-2</v>
      </c>
      <c r="W17" s="14">
        <v>2.2116611846153802</v>
      </c>
      <c r="X17" s="15">
        <v>0.921959073896087</v>
      </c>
      <c r="Y17" s="16">
        <v>2.4486919432956701E-2</v>
      </c>
      <c r="Z17" s="14">
        <v>2.2917553000000002</v>
      </c>
      <c r="AA17" s="15">
        <v>0.881975281049587</v>
      </c>
      <c r="AB17" s="16">
        <v>1.9794678046583102E-2</v>
      </c>
      <c r="AC17" s="14">
        <v>2.3718494153846099</v>
      </c>
      <c r="AD17" s="15">
        <v>0.84717585095300996</v>
      </c>
      <c r="AE17" s="16">
        <v>1.6810225410843802E-2</v>
      </c>
      <c r="AF17" s="14">
        <v>2.4755006235294101</v>
      </c>
      <c r="AG17" s="15">
        <v>0.80832080784184301</v>
      </c>
      <c r="AH17" s="16">
        <v>1.42106993294688E-2</v>
      </c>
      <c r="AI17" s="14">
        <v>2.4949208609756099</v>
      </c>
      <c r="AJ17" s="15">
        <v>0.80170038547435196</v>
      </c>
      <c r="AK17" s="16">
        <v>1.38255158372003E-2</v>
      </c>
      <c r="AL17" s="15">
        <v>2.4999575097531102</v>
      </c>
      <c r="AM17" s="15">
        <v>0.80001417226855398</v>
      </c>
      <c r="AN17" s="16">
        <v>1.3825515837200399E-2</v>
      </c>
      <c r="AO17" s="15">
        <v>2.4999995826767898</v>
      </c>
      <c r="AP17" s="15">
        <v>0.80000013919039203</v>
      </c>
      <c r="AQ17" s="15">
        <v>1.37289307437611E-2</v>
      </c>
      <c r="AR17" s="14">
        <v>2.49999999583427</v>
      </c>
      <c r="AS17" s="15">
        <v>0.80000000138939997</v>
      </c>
      <c r="AT17" s="16">
        <v>1.3728922953557999E-2</v>
      </c>
      <c r="AU17" s="15">
        <v>2.4999999999583502</v>
      </c>
      <c r="AV17" s="15">
        <v>0.80000000001389204</v>
      </c>
      <c r="AW17" s="15">
        <v>1.3728922875797399E-2</v>
      </c>
      <c r="AX17" s="14">
        <v>2.5</v>
      </c>
      <c r="AY17" s="15">
        <v>0.8</v>
      </c>
      <c r="AZ17" s="16">
        <v>1.37289228750121E-2</v>
      </c>
    </row>
    <row r="18" spans="1:52" hidden="1" x14ac:dyDescent="0.25">
      <c r="A18" s="1">
        <v>0.54</v>
      </c>
      <c r="B18" s="14">
        <v>2.0800046999999999</v>
      </c>
      <c r="C18" s="15">
        <v>0.99999950000000004</v>
      </c>
      <c r="D18" s="16">
        <v>5.8291766317487899E-2</v>
      </c>
      <c r="E18" s="15">
        <v>2.0800047000420001</v>
      </c>
      <c r="F18" s="15">
        <v>0.99999949997110704</v>
      </c>
      <c r="G18" s="15">
        <v>5.8291762588458501E-2</v>
      </c>
      <c r="H18" s="14">
        <v>2.0800047042007899</v>
      </c>
      <c r="I18" s="15">
        <v>0.99999949711020397</v>
      </c>
      <c r="J18" s="16">
        <v>5.8291393886571001E-2</v>
      </c>
      <c r="K18" s="15">
        <v>2.0800051208361299</v>
      </c>
      <c r="L18" s="15">
        <v>0.99999921049991902</v>
      </c>
      <c r="M18" s="15">
        <v>5.7437576354322999E-2</v>
      </c>
      <c r="N18" s="14">
        <v>2.0800475479187899</v>
      </c>
      <c r="O18" s="15">
        <v>0.999970025537255</v>
      </c>
      <c r="P18" s="16">
        <v>5.7428873784970601E-2</v>
      </c>
      <c r="Q18" s="14">
        <v>2.08734086244541</v>
      </c>
      <c r="R18" s="15">
        <v>0.99499172239718103</v>
      </c>
      <c r="S18" s="16">
        <v>4.8623937272437301E-2</v>
      </c>
      <c r="T18" s="14">
        <v>2.10471030588235</v>
      </c>
      <c r="U18" s="15">
        <v>0.98343726408598597</v>
      </c>
      <c r="V18" s="16">
        <v>3.9278661316381101E-2</v>
      </c>
      <c r="W18" s="14">
        <v>2.2092340230769199</v>
      </c>
      <c r="X18" s="15">
        <v>0.92179866451133796</v>
      </c>
      <c r="Y18" s="16">
        <v>2.4444754766984898E-2</v>
      </c>
      <c r="Z18" s="14">
        <v>2.29000235</v>
      </c>
      <c r="AA18" s="15">
        <v>0.88181235085641096</v>
      </c>
      <c r="AB18" s="16">
        <v>1.9765114562765699E-2</v>
      </c>
      <c r="AC18" s="14">
        <v>2.3707706769230699</v>
      </c>
      <c r="AD18" s="15">
        <v>0.84705451806163901</v>
      </c>
      <c r="AE18" s="16">
        <v>1.6792795086201601E-2</v>
      </c>
      <c r="AF18" s="14">
        <v>2.47529439411765</v>
      </c>
      <c r="AG18" s="15">
        <v>0.808293984888106</v>
      </c>
      <c r="AH18" s="16">
        <v>1.42075551407784E-2</v>
      </c>
      <c r="AI18" s="14">
        <v>2.49487810609756</v>
      </c>
      <c r="AJ18" s="15">
        <v>0.80169471545112303</v>
      </c>
      <c r="AK18" s="16">
        <v>1.38248709013012E-2</v>
      </c>
      <c r="AL18" s="15">
        <v>2.4999571520812101</v>
      </c>
      <c r="AM18" s="15">
        <v>0.80001412460995003</v>
      </c>
      <c r="AN18" s="16">
        <v>1.38248709013013E-2</v>
      </c>
      <c r="AO18" s="15">
        <v>2.4999995791638701</v>
      </c>
      <c r="AP18" s="15">
        <v>0.80000013872228903</v>
      </c>
      <c r="AQ18" s="15">
        <v>1.37289306909168E-2</v>
      </c>
      <c r="AR18" s="14">
        <v>2.4999999957992101</v>
      </c>
      <c r="AS18" s="15">
        <v>0.80000000138472804</v>
      </c>
      <c r="AT18" s="16">
        <v>1.3728922953030499E-2</v>
      </c>
      <c r="AU18" s="15">
        <v>2.4999999999579998</v>
      </c>
      <c r="AV18" s="15">
        <v>0.80000000001384497</v>
      </c>
      <c r="AW18" s="15">
        <v>1.37289228757921E-2</v>
      </c>
      <c r="AX18" s="14">
        <v>2.5</v>
      </c>
      <c r="AY18" s="15">
        <v>0.8</v>
      </c>
      <c r="AZ18" s="16">
        <v>1.37289228750121E-2</v>
      </c>
    </row>
    <row r="19" spans="1:52" hidden="1" x14ac:dyDescent="0.25">
      <c r="A19" s="1">
        <v>0.55000000000000004</v>
      </c>
      <c r="B19" s="14">
        <v>2.0854764000000001</v>
      </c>
      <c r="C19" s="15">
        <v>0.99999939999999998</v>
      </c>
      <c r="D19" s="16">
        <v>5.8272943410065697E-2</v>
      </c>
      <c r="E19" s="15">
        <v>2.0854764000414501</v>
      </c>
      <c r="F19" s="15">
        <v>0.99999939997125797</v>
      </c>
      <c r="G19" s="15">
        <v>5.8272940024619302E-2</v>
      </c>
      <c r="H19" s="14">
        <v>2.0854764041460601</v>
      </c>
      <c r="I19" s="15">
        <v>0.99999939712535002</v>
      </c>
      <c r="J19" s="16">
        <v>5.8272605208934299E-2</v>
      </c>
      <c r="K19" s="15">
        <v>2.0854768153534802</v>
      </c>
      <c r="L19" s="15">
        <v>0.99999911201720104</v>
      </c>
      <c r="M19" s="15">
        <v>5.7431926444647202E-2</v>
      </c>
      <c r="N19" s="14">
        <v>2.0855186896959799</v>
      </c>
      <c r="O19" s="15">
        <v>0.99997007999167298</v>
      </c>
      <c r="P19" s="16">
        <v>5.7423261595648603E-2</v>
      </c>
      <c r="Q19" s="14">
        <v>2.0927169868995601</v>
      </c>
      <c r="R19" s="15">
        <v>0.99501721464618198</v>
      </c>
      <c r="S19" s="16">
        <v>4.8640241859118097E-2</v>
      </c>
      <c r="T19" s="14">
        <v>2.1098601411764699</v>
      </c>
      <c r="U19" s="15">
        <v>0.98351681448598705</v>
      </c>
      <c r="V19" s="16">
        <v>3.9309983465281598E-2</v>
      </c>
      <c r="W19" s="14">
        <v>2.2130221230769198</v>
      </c>
      <c r="X19" s="15">
        <v>0.922048691406961</v>
      </c>
      <c r="Y19" s="16">
        <v>2.4475977922854799E-2</v>
      </c>
      <c r="Z19" s="14">
        <v>2.2927382000000001</v>
      </c>
      <c r="AA19" s="15">
        <v>0.88206645632242597</v>
      </c>
      <c r="AB19" s="16">
        <v>1.9786820142204901E-2</v>
      </c>
      <c r="AC19" s="14">
        <v>2.3724542769230701</v>
      </c>
      <c r="AD19" s="15">
        <v>0.84724382839610302</v>
      </c>
      <c r="AE19" s="16">
        <v>1.6805219622262099E-2</v>
      </c>
      <c r="AF19" s="14">
        <v>2.4756162588235302</v>
      </c>
      <c r="AG19" s="15">
        <v>0.80833585360478699</v>
      </c>
      <c r="AH19" s="16">
        <v>1.42096828191745E-2</v>
      </c>
      <c r="AI19" s="14">
        <v>2.4949448341463398</v>
      </c>
      <c r="AJ19" s="15">
        <v>0.80170356658086495</v>
      </c>
      <c r="AK19" s="16">
        <v>1.3825302605470101E-2</v>
      </c>
      <c r="AL19" s="15">
        <v>2.4999577103040198</v>
      </c>
      <c r="AM19" s="15">
        <v>0.80001419900824799</v>
      </c>
      <c r="AN19" s="16">
        <v>1.3825302605470199E-2</v>
      </c>
      <c r="AO19" s="15">
        <v>2.4999995846465302</v>
      </c>
      <c r="AP19" s="15">
        <v>0.80000013945302895</v>
      </c>
      <c r="AQ19" s="15">
        <v>1.37289307261871E-2</v>
      </c>
      <c r="AR19" s="14">
        <v>2.4999999958539401</v>
      </c>
      <c r="AS19" s="15">
        <v>0.80000000139202199</v>
      </c>
      <c r="AT19" s="16">
        <v>1.37289229533826E-2</v>
      </c>
      <c r="AU19" s="15">
        <v>2.4999999999585398</v>
      </c>
      <c r="AV19" s="15">
        <v>0.80000000001391902</v>
      </c>
      <c r="AW19" s="15">
        <v>1.3728922875795699E-2</v>
      </c>
      <c r="AX19" s="14">
        <v>2.5</v>
      </c>
      <c r="AY19" s="15">
        <v>0.8</v>
      </c>
      <c r="AZ19" s="16">
        <v>1.37289228750121E-2</v>
      </c>
    </row>
    <row r="20" spans="1:52" hidden="1" x14ac:dyDescent="0.25">
      <c r="A20" s="1">
        <v>0.56000000000000005</v>
      </c>
      <c r="B20" s="14">
        <v>2.0944213999999999</v>
      </c>
      <c r="C20" s="15">
        <v>0.99999930000000004</v>
      </c>
      <c r="D20" s="16">
        <v>5.8256971935262199E-2</v>
      </c>
      <c r="E20" s="15">
        <v>2.0944214000405599</v>
      </c>
      <c r="F20" s="15">
        <v>0.99999929997150405</v>
      </c>
      <c r="G20" s="15">
        <v>5.8256968828485203E-2</v>
      </c>
      <c r="H20" s="14">
        <v>2.0944214040565998</v>
      </c>
      <c r="I20" s="15">
        <v>0.99999929714985303</v>
      </c>
      <c r="J20" s="16">
        <v>5.8256661504003E-2</v>
      </c>
      <c r="K20" s="15">
        <v>2.09442180639057</v>
      </c>
      <c r="L20" s="15">
        <v>0.99999901447196005</v>
      </c>
      <c r="M20" s="15">
        <v>5.7429689573177997E-2</v>
      </c>
      <c r="N20" s="14">
        <v>2.09446277712712</v>
      </c>
      <c r="O20" s="15">
        <v>0.99997022987892104</v>
      </c>
      <c r="P20" s="16">
        <v>5.7421076693417901E-2</v>
      </c>
      <c r="Q20" s="14">
        <v>2.1015057423580799</v>
      </c>
      <c r="R20" s="15">
        <v>0.99505853369668196</v>
      </c>
      <c r="S20" s="16">
        <v>4.8672649301055602E-2</v>
      </c>
      <c r="T20" s="14">
        <v>2.1182789647058802</v>
      </c>
      <c r="U20" s="15">
        <v>0.98364572439989695</v>
      </c>
      <c r="V20" s="16">
        <v>3.9366494337014502E-2</v>
      </c>
      <c r="W20" s="14">
        <v>2.2192148153846101</v>
      </c>
      <c r="X20" s="15">
        <v>0.92245543635421201</v>
      </c>
      <c r="Y20" s="16">
        <v>2.4530894510678899E-2</v>
      </c>
      <c r="Z20" s="14">
        <v>2.2972106999999999</v>
      </c>
      <c r="AA20" s="15">
        <v>0.88248096637927098</v>
      </c>
      <c r="AB20" s="16">
        <v>1.9825107380916002E-2</v>
      </c>
      <c r="AC20" s="14">
        <v>2.37520658461538</v>
      </c>
      <c r="AD20" s="15">
        <v>0.84755338102913103</v>
      </c>
      <c r="AE20" s="16">
        <v>1.6827254202214901E-2</v>
      </c>
      <c r="AF20" s="14">
        <v>2.4761424352941201</v>
      </c>
      <c r="AG20" s="15">
        <v>0.80840449943885395</v>
      </c>
      <c r="AH20" s="16">
        <v>1.42134889762064E-2</v>
      </c>
      <c r="AI20" s="14">
        <v>2.4950539195122001</v>
      </c>
      <c r="AJ20" s="15">
        <v>0.80171808508793696</v>
      </c>
      <c r="AK20" s="16">
        <v>1.38260762429401E-2</v>
      </c>
      <c r="AL20" s="15">
        <v>2.4999586228728798</v>
      </c>
      <c r="AM20" s="15">
        <v>0.80001432105799497</v>
      </c>
      <c r="AN20" s="16">
        <v>1.3826076242940201E-2</v>
      </c>
      <c r="AO20" s="15">
        <v>2.4999995936094299</v>
      </c>
      <c r="AP20" s="15">
        <v>0.80000014065180403</v>
      </c>
      <c r="AQ20" s="15">
        <v>1.37289307894233E-2</v>
      </c>
      <c r="AR20" s="14">
        <v>2.4999999959434001</v>
      </c>
      <c r="AS20" s="15">
        <v>0.80000000140398797</v>
      </c>
      <c r="AT20" s="16">
        <v>1.37289229540138E-2</v>
      </c>
      <c r="AU20" s="15">
        <v>2.49999999995944</v>
      </c>
      <c r="AV20" s="15">
        <v>0.80000000001403804</v>
      </c>
      <c r="AW20" s="15">
        <v>1.3728922875802E-2</v>
      </c>
      <c r="AX20" s="14">
        <v>2.5</v>
      </c>
      <c r="AY20" s="15">
        <v>0.8</v>
      </c>
      <c r="AZ20" s="16">
        <v>1.37289228750121E-2</v>
      </c>
    </row>
    <row r="21" spans="1:52" hidden="1" x14ac:dyDescent="0.25">
      <c r="A21" s="1">
        <v>0.56999999999999995</v>
      </c>
      <c r="B21" s="14">
        <v>2.0766106</v>
      </c>
      <c r="C21" s="15">
        <v>0.99999919999999998</v>
      </c>
      <c r="D21" s="16">
        <v>5.8241395345550999E-2</v>
      </c>
      <c r="E21" s="15">
        <v>2.0766106000423399</v>
      </c>
      <c r="F21" s="15">
        <v>0.99999919997101305</v>
      </c>
      <c r="G21" s="15">
        <v>5.8241392389953801E-2</v>
      </c>
      <c r="H21" s="14">
        <v>2.0766106042347401</v>
      </c>
      <c r="I21" s="15">
        <v>0.99999919710075402</v>
      </c>
      <c r="J21" s="16">
        <v>5.8241099989329498E-2</v>
      </c>
      <c r="K21" s="15">
        <v>2.0766110242370299</v>
      </c>
      <c r="L21" s="15">
        <v>0.999998909553241</v>
      </c>
      <c r="M21" s="15">
        <v>5.7414881868790603E-2</v>
      </c>
      <c r="N21" s="14">
        <v>2.07665379418486</v>
      </c>
      <c r="O21" s="15">
        <v>0.99996962916851795</v>
      </c>
      <c r="P21" s="16">
        <v>5.7406209536936002E-2</v>
      </c>
      <c r="Q21" s="14">
        <v>2.0840060480349298</v>
      </c>
      <c r="R21" s="15">
        <v>0.99497545823601996</v>
      </c>
      <c r="S21" s="16">
        <v>4.8593383408227303E-2</v>
      </c>
      <c r="T21" s="14">
        <v>2.1015158588235301</v>
      </c>
      <c r="U21" s="15">
        <v>0.98338730526060403</v>
      </c>
      <c r="V21" s="16">
        <v>3.9240161147807602E-2</v>
      </c>
      <c r="W21" s="14">
        <v>2.2068842615384598</v>
      </c>
      <c r="X21" s="15">
        <v>0.92164287683068302</v>
      </c>
      <c r="Y21" s="16">
        <v>2.44119717142787E-2</v>
      </c>
      <c r="Z21" s="14">
        <v>2.2883053000000002</v>
      </c>
      <c r="AA21" s="15">
        <v>0.88165436704793199</v>
      </c>
      <c r="AB21" s="16">
        <v>1.97421975526667E-2</v>
      </c>
      <c r="AC21" s="14">
        <v>2.3697263384615401</v>
      </c>
      <c r="AD21" s="15">
        <v>0.84693701826617296</v>
      </c>
      <c r="AE21" s="16">
        <v>1.6779381202716801E-2</v>
      </c>
      <c r="AF21" s="14">
        <v>2.4750947411764699</v>
      </c>
      <c r="AG21" s="15">
        <v>0.80826804481523196</v>
      </c>
      <c r="AH21" s="16">
        <v>1.42051638600845E-2</v>
      </c>
      <c r="AI21" s="14">
        <v>2.4948367146341499</v>
      </c>
      <c r="AJ21" s="15">
        <v>0.80168923331665598</v>
      </c>
      <c r="AK21" s="16">
        <v>1.3824381566868899E-2</v>
      </c>
      <c r="AL21" s="15">
        <v>2.49995680581514</v>
      </c>
      <c r="AM21" s="15">
        <v>0.80001407853330797</v>
      </c>
      <c r="AN21" s="16">
        <v>1.3824381566869E-2</v>
      </c>
      <c r="AO21" s="15">
        <v>2.4999995757629798</v>
      </c>
      <c r="AP21" s="15">
        <v>0.80000013826972405</v>
      </c>
      <c r="AQ21" s="15">
        <v>1.37289306508473E-2</v>
      </c>
      <c r="AR21" s="14">
        <v>2.4999999957652599</v>
      </c>
      <c r="AS21" s="15">
        <v>0.80000000138020999</v>
      </c>
      <c r="AT21" s="16">
        <v>1.37289229526305E-2</v>
      </c>
      <c r="AU21" s="15">
        <v>2.4999999999576601</v>
      </c>
      <c r="AV21" s="15">
        <v>0.80000000001380001</v>
      </c>
      <c r="AW21" s="15">
        <v>1.3728922875788099E-2</v>
      </c>
      <c r="AX21" s="14">
        <v>2.5</v>
      </c>
      <c r="AY21" s="15">
        <v>0.8</v>
      </c>
      <c r="AZ21" s="16">
        <v>1.37289228750121E-2</v>
      </c>
    </row>
    <row r="22" spans="1:52" hidden="1" x14ac:dyDescent="0.25">
      <c r="A22" s="1">
        <v>0.57999999999999996</v>
      </c>
      <c r="B22" s="14">
        <v>2.0490065</v>
      </c>
      <c r="C22" s="15">
        <v>0.99999890000000002</v>
      </c>
      <c r="D22" s="16">
        <v>5.82756896707253E-2</v>
      </c>
      <c r="E22" s="15">
        <v>2.0490065000450999</v>
      </c>
      <c r="F22" s="15">
        <v>0.99999889997022695</v>
      </c>
      <c r="G22" s="15">
        <v>5.8275687083226502E-2</v>
      </c>
      <c r="H22" s="14">
        <v>2.0490065045108299</v>
      </c>
      <c r="I22" s="15">
        <v>0.99999889702211697</v>
      </c>
      <c r="J22" s="16">
        <v>5.8275431040734502E-2</v>
      </c>
      <c r="K22" s="15">
        <v>2.04900695189639</v>
      </c>
      <c r="L22" s="15">
        <v>0.99999860167522103</v>
      </c>
      <c r="M22" s="15">
        <v>5.7459618451645801E-2</v>
      </c>
      <c r="N22" s="14">
        <v>2.0490525103550299</v>
      </c>
      <c r="O22" s="15">
        <v>0.99996852721583795</v>
      </c>
      <c r="P22" s="16">
        <v>5.7450871557209203E-2</v>
      </c>
      <c r="Q22" s="14">
        <v>2.05688411572052</v>
      </c>
      <c r="R22" s="15">
        <v>0.99484240848231298</v>
      </c>
      <c r="S22" s="16">
        <v>4.85373479327793E-2</v>
      </c>
      <c r="T22" s="14">
        <v>2.0755355294117601</v>
      </c>
      <c r="U22" s="15">
        <v>0.98297478271664496</v>
      </c>
      <c r="V22" s="16">
        <v>3.9106731869010203E-2</v>
      </c>
      <c r="W22" s="14">
        <v>2.18777373076923</v>
      </c>
      <c r="X22" s="15">
        <v>0.92036355858361996</v>
      </c>
      <c r="Y22" s="16">
        <v>2.4272949752341001E-2</v>
      </c>
      <c r="Z22" s="14">
        <v>2.27450325</v>
      </c>
      <c r="AA22" s="15">
        <v>0.88036433215665599</v>
      </c>
      <c r="AB22" s="16">
        <v>1.9646258353745501E-2</v>
      </c>
      <c r="AC22" s="14">
        <v>2.36123276923077</v>
      </c>
      <c r="AD22" s="15">
        <v>0.84598237974695101</v>
      </c>
      <c r="AE22" s="16">
        <v>1.6725086914943399E-2</v>
      </c>
      <c r="AF22" s="14">
        <v>2.4734709705882398</v>
      </c>
      <c r="AG22" s="15">
        <v>0.808058479654444</v>
      </c>
      <c r="AH22" s="16">
        <v>1.4196026027997201E-2</v>
      </c>
      <c r="AI22" s="14">
        <v>2.4945000792682999</v>
      </c>
      <c r="AJ22" s="15">
        <v>0.801644986767859</v>
      </c>
      <c r="AK22" s="16">
        <v>1.3822533974602501E-2</v>
      </c>
      <c r="AL22" s="15">
        <v>2.4999539896449701</v>
      </c>
      <c r="AM22" s="15">
        <v>0.80001370673788297</v>
      </c>
      <c r="AN22" s="16">
        <v>1.38225339746026E-2</v>
      </c>
      <c r="AO22" s="15">
        <v>2.4999995481036099</v>
      </c>
      <c r="AP22" s="15">
        <v>0.80000013461795605</v>
      </c>
      <c r="AQ22" s="15">
        <v>1.37289305000381E-2</v>
      </c>
      <c r="AR22" s="14">
        <v>2.4999999954891599</v>
      </c>
      <c r="AS22" s="15">
        <v>0.80000000134375804</v>
      </c>
      <c r="AT22" s="16">
        <v>1.37289229511251E-2</v>
      </c>
      <c r="AU22" s="15">
        <v>2.4999999999549001</v>
      </c>
      <c r="AV22" s="15">
        <v>0.80000000001343596</v>
      </c>
      <c r="AW22" s="15">
        <v>1.3728922875773099E-2</v>
      </c>
      <c r="AX22" s="14">
        <v>2.5</v>
      </c>
      <c r="AY22" s="15">
        <v>0.8</v>
      </c>
      <c r="AZ22" s="16">
        <v>1.37289228750121E-2</v>
      </c>
    </row>
    <row r="23" spans="1:52" hidden="1" x14ac:dyDescent="0.25">
      <c r="A23" s="1">
        <v>0.59</v>
      </c>
      <c r="B23" s="14">
        <v>2.0770197000000001</v>
      </c>
      <c r="C23" s="15">
        <v>0.99999899999999997</v>
      </c>
      <c r="D23" s="16">
        <v>5.8246553911794202E-2</v>
      </c>
      <c r="E23" s="15">
        <v>2.0770197000423001</v>
      </c>
      <c r="F23" s="15">
        <v>0.99999899997102504</v>
      </c>
      <c r="G23" s="15">
        <v>5.8246551270198101E-2</v>
      </c>
      <c r="H23" s="14">
        <v>2.0770197042306502</v>
      </c>
      <c r="I23" s="15">
        <v>0.99999899710189999</v>
      </c>
      <c r="J23" s="16">
        <v>5.8246289892822697E-2</v>
      </c>
      <c r="K23" s="15">
        <v>2.07702012382711</v>
      </c>
      <c r="L23" s="15">
        <v>0.99999870966793503</v>
      </c>
      <c r="M23" s="15">
        <v>5.7436198680794498E-2</v>
      </c>
      <c r="N23" s="14">
        <v>2.07706285244848</v>
      </c>
      <c r="O23" s="15">
        <v>0.99996944084404205</v>
      </c>
      <c r="P23" s="16">
        <v>5.7427557247910301E-2</v>
      </c>
      <c r="Q23" s="14">
        <v>2.0844080021834102</v>
      </c>
      <c r="R23" s="15">
        <v>0.99497719237846804</v>
      </c>
      <c r="S23" s="16">
        <v>4.8618913403329203E-2</v>
      </c>
      <c r="T23" s="14">
        <v>2.1019008941176498</v>
      </c>
      <c r="U23" s="15">
        <v>0.98339312185587702</v>
      </c>
      <c r="V23" s="16">
        <v>3.9265626388545E-2</v>
      </c>
      <c r="W23" s="14">
        <v>2.2071674846153799</v>
      </c>
      <c r="X23" s="15">
        <v>0.92166152998003903</v>
      </c>
      <c r="Y23" s="16">
        <v>2.44307357381639E-2</v>
      </c>
      <c r="Z23" s="14">
        <v>2.2885098500000001</v>
      </c>
      <c r="AA23" s="15">
        <v>0.88167332146560595</v>
      </c>
      <c r="AB23" s="16">
        <v>1.97554252085195E-2</v>
      </c>
      <c r="AC23" s="14">
        <v>2.36985221538461</v>
      </c>
      <c r="AD23" s="15">
        <v>0.84695112475985501</v>
      </c>
      <c r="AE23" s="16">
        <v>1.67873256507294E-2</v>
      </c>
      <c r="AF23" s="14">
        <v>2.4751188058823499</v>
      </c>
      <c r="AG23" s="15">
        <v>0.80827115979845099</v>
      </c>
      <c r="AH23" s="16">
        <v>1.42066412722143E-2</v>
      </c>
      <c r="AI23" s="14">
        <v>2.49484170365854</v>
      </c>
      <c r="AJ23" s="15">
        <v>0.80168989163849702</v>
      </c>
      <c r="AK23" s="16">
        <v>1.3824686457383399E-2</v>
      </c>
      <c r="AL23" s="15">
        <v>2.4999568475515201</v>
      </c>
      <c r="AM23" s="15">
        <v>0.80001408406642704</v>
      </c>
      <c r="AN23" s="16">
        <v>1.38246864573835E-2</v>
      </c>
      <c r="AO23" s="15">
        <v>2.4999995761728999</v>
      </c>
      <c r="AP23" s="15">
        <v>0.80000013832407002</v>
      </c>
      <c r="AQ23" s="15">
        <v>1.3728930675869101E-2</v>
      </c>
      <c r="AR23" s="14">
        <v>2.4999999957693499</v>
      </c>
      <c r="AS23" s="15">
        <v>0.800000001380752</v>
      </c>
      <c r="AT23" s="16">
        <v>1.37289229528803E-2</v>
      </c>
      <c r="AU23" s="15">
        <v>2.4999999999577001</v>
      </c>
      <c r="AV23" s="15">
        <v>0.800000000013806</v>
      </c>
      <c r="AW23" s="15">
        <v>1.3728922875790601E-2</v>
      </c>
      <c r="AX23" s="14">
        <v>2.5</v>
      </c>
      <c r="AY23" s="15">
        <v>0.8</v>
      </c>
      <c r="AZ23" s="16">
        <v>1.37289228750121E-2</v>
      </c>
    </row>
    <row r="24" spans="1:52" hidden="1" x14ac:dyDescent="0.25">
      <c r="A24" s="1">
        <v>0.6</v>
      </c>
      <c r="B24" s="14">
        <v>2.1451096999999999</v>
      </c>
      <c r="C24" s="15">
        <v>0.99999859999999996</v>
      </c>
      <c r="D24" s="16">
        <v>5.81602438449026E-2</v>
      </c>
      <c r="E24" s="15">
        <v>2.1451097000354902</v>
      </c>
      <c r="F24" s="15">
        <v>0.99999859997283502</v>
      </c>
      <c r="G24" s="15">
        <v>5.8160241753251497E-2</v>
      </c>
      <c r="H24" s="14">
        <v>2.1451097035496098</v>
      </c>
      <c r="I24" s="15">
        <v>0.99999859728296703</v>
      </c>
      <c r="J24" s="16">
        <v>5.8160034736509297E-2</v>
      </c>
      <c r="K24" s="15">
        <v>2.14511005560079</v>
      </c>
      <c r="L24" s="15">
        <v>0.99999832780734998</v>
      </c>
      <c r="M24" s="15">
        <v>5.7406717799241197E-2</v>
      </c>
      <c r="N24" s="14">
        <v>2.14514590590696</v>
      </c>
      <c r="O24" s="15">
        <v>0.99997088739264395</v>
      </c>
      <c r="P24" s="16">
        <v>5.7398414103950898E-2</v>
      </c>
      <c r="Q24" s="14">
        <v>2.1513086572052398</v>
      </c>
      <c r="R24" s="15">
        <v>0.99528314888963598</v>
      </c>
      <c r="S24" s="16">
        <v>4.8843800534888501E-2</v>
      </c>
      <c r="T24" s="14">
        <v>2.1659856</v>
      </c>
      <c r="U24" s="15">
        <v>0.984349047636777</v>
      </c>
      <c r="V24" s="16">
        <v>3.9673010687045603E-2</v>
      </c>
      <c r="W24" s="14">
        <v>2.2543067153846201</v>
      </c>
      <c r="X24" s="15">
        <v>0.92471318416827597</v>
      </c>
      <c r="Y24" s="16">
        <v>2.4835065993868099E-2</v>
      </c>
      <c r="Z24" s="14">
        <v>2.3225548499999999</v>
      </c>
      <c r="AA24" s="15">
        <v>0.88480791171217499</v>
      </c>
      <c r="AB24" s="16">
        <v>2.00386318617004E-2</v>
      </c>
      <c r="AC24" s="14">
        <v>2.3908029846153802</v>
      </c>
      <c r="AD24" s="15">
        <v>0.84930844934825001</v>
      </c>
      <c r="AE24" s="16">
        <v>1.6950673634062399E-2</v>
      </c>
      <c r="AF24" s="14">
        <v>2.4791240999999999</v>
      </c>
      <c r="AG24" s="15">
        <v>0.80879808340611103</v>
      </c>
      <c r="AH24" s="16">
        <v>1.42348727985808E-2</v>
      </c>
      <c r="AI24" s="14">
        <v>2.4956720695121999</v>
      </c>
      <c r="AJ24" s="15">
        <v>0.80180148769416204</v>
      </c>
      <c r="AK24" s="16">
        <v>1.3830423976085899E-2</v>
      </c>
      <c r="AL24" s="15">
        <v>2.4999637940930399</v>
      </c>
      <c r="AM24" s="15">
        <v>0.80001502252515999</v>
      </c>
      <c r="AN24" s="16">
        <v>1.3830423976086E-2</v>
      </c>
      <c r="AO24" s="15">
        <v>2.4999996443992099</v>
      </c>
      <c r="AP24" s="15">
        <v>0.80000014754165605</v>
      </c>
      <c r="AQ24" s="15">
        <v>1.37289311448238E-2</v>
      </c>
      <c r="AR24" s="14">
        <v>2.4999999964503901</v>
      </c>
      <c r="AS24" s="15">
        <v>0.80000000147276296</v>
      </c>
      <c r="AT24" s="16">
        <v>1.3728922957561399E-2</v>
      </c>
      <c r="AU24" s="15">
        <v>2.4999999999645102</v>
      </c>
      <c r="AV24" s="15">
        <v>0.80000000001472604</v>
      </c>
      <c r="AW24" s="15">
        <v>1.3728922875837501E-2</v>
      </c>
      <c r="AX24" s="14">
        <v>2.5</v>
      </c>
      <c r="AY24" s="15">
        <v>0.8</v>
      </c>
      <c r="AZ24" s="16">
        <v>1.37289228750121E-2</v>
      </c>
    </row>
    <row r="25" spans="1:52" hidden="1" x14ac:dyDescent="0.25">
      <c r="A25" s="1">
        <v>0.61</v>
      </c>
      <c r="B25" s="14">
        <v>2.1453316</v>
      </c>
      <c r="C25" s="15">
        <v>0.99999859999999996</v>
      </c>
      <c r="D25" s="16">
        <v>5.81448782225477E-2</v>
      </c>
      <c r="E25" s="15">
        <v>2.1453316000354699</v>
      </c>
      <c r="F25" s="15">
        <v>0.99999859997284002</v>
      </c>
      <c r="G25" s="15">
        <v>5.8144876131112001E-2</v>
      </c>
      <c r="H25" s="14">
        <v>2.1453316035473899</v>
      </c>
      <c r="I25" s="15">
        <v>0.99999859728353002</v>
      </c>
      <c r="J25" s="16">
        <v>5.8144669157486201E-2</v>
      </c>
      <c r="K25" s="15">
        <v>2.1453319553784498</v>
      </c>
      <c r="L25" s="15">
        <v>0.99999832786365594</v>
      </c>
      <c r="M25" s="15">
        <v>5.7391448334133101E-2</v>
      </c>
      <c r="N25" s="14">
        <v>2.1453677832687199</v>
      </c>
      <c r="O25" s="15">
        <v>0.99997089312440002</v>
      </c>
      <c r="P25" s="16">
        <v>5.7383145554369103E-2</v>
      </c>
      <c r="Q25" s="14">
        <v>2.1515266812227098</v>
      </c>
      <c r="R25" s="15">
        <v>0.99528410132077305</v>
      </c>
      <c r="S25" s="16">
        <v>4.8829519642834503E-2</v>
      </c>
      <c r="T25" s="14">
        <v>2.1661944470588201</v>
      </c>
      <c r="U25" s="15">
        <v>0.98435203159885198</v>
      </c>
      <c r="V25" s="16">
        <v>3.9660085213595202E-2</v>
      </c>
      <c r="W25" s="14">
        <v>2.25446033846154</v>
      </c>
      <c r="X25" s="15">
        <v>0.9247228959853</v>
      </c>
      <c r="Y25" s="16">
        <v>2.48261045133128E-2</v>
      </c>
      <c r="Z25" s="14">
        <v>2.3226657999999998</v>
      </c>
      <c r="AA25" s="15">
        <v>0.88481801700585605</v>
      </c>
      <c r="AB25" s="16">
        <v>2.0032204288225799E-2</v>
      </c>
      <c r="AC25" s="14">
        <v>2.39087126153846</v>
      </c>
      <c r="AD25" s="15">
        <v>0.849316135648709</v>
      </c>
      <c r="AE25" s="16">
        <v>1.6946706473538499E-2</v>
      </c>
      <c r="AF25" s="14">
        <v>2.4791371529411799</v>
      </c>
      <c r="AG25" s="15">
        <v>0.80879982363542902</v>
      </c>
      <c r="AH25" s="16">
        <v>1.4234105060187401E-2</v>
      </c>
      <c r="AI25" s="14">
        <v>2.4956747756097601</v>
      </c>
      <c r="AJ25" s="15">
        <v>0.80180185706372897</v>
      </c>
      <c r="AK25" s="16">
        <v>1.38302643191769E-2</v>
      </c>
      <c r="AL25" s="15">
        <v>2.4999638167312801</v>
      </c>
      <c r="AM25" s="15">
        <v>0.80001502563308602</v>
      </c>
      <c r="AN25" s="16">
        <v>1.3830264319176999E-2</v>
      </c>
      <c r="AO25" s="15">
        <v>2.49999964462156</v>
      </c>
      <c r="AP25" s="15">
        <v>0.80000014757218196</v>
      </c>
      <c r="AQ25" s="15">
        <v>1.37289311316947E-2</v>
      </c>
      <c r="AR25" s="14">
        <v>2.4999999964526101</v>
      </c>
      <c r="AS25" s="15">
        <v>0.80000000147306805</v>
      </c>
      <c r="AT25" s="16">
        <v>1.3728922957430299E-2</v>
      </c>
      <c r="AU25" s="15">
        <v>2.4999999999645302</v>
      </c>
      <c r="AV25" s="15">
        <v>0.80000000001472904</v>
      </c>
      <c r="AW25" s="15">
        <v>1.3728922875836099E-2</v>
      </c>
      <c r="AX25" s="14">
        <v>2.5</v>
      </c>
      <c r="AY25" s="15">
        <v>0.8</v>
      </c>
      <c r="AZ25" s="16">
        <v>1.37289228750121E-2</v>
      </c>
    </row>
    <row r="26" spans="1:52" hidden="1" x14ac:dyDescent="0.25">
      <c r="A26" s="1">
        <v>0.62</v>
      </c>
      <c r="B26" s="14">
        <v>2.0678619999999999</v>
      </c>
      <c r="C26" s="15">
        <v>0.99999819999999995</v>
      </c>
      <c r="D26" s="16">
        <v>5.8145606807619099E-2</v>
      </c>
      <c r="E26" s="15">
        <v>2.0678620000432102</v>
      </c>
      <c r="F26" s="15">
        <v>0.999998199970768</v>
      </c>
      <c r="G26" s="15">
        <v>5.8145604823733502E-2</v>
      </c>
      <c r="H26" s="14">
        <v>2.0678620043222402</v>
      </c>
      <c r="I26" s="15">
        <v>0.99999819707618498</v>
      </c>
      <c r="J26" s="16">
        <v>5.8145408452574703E-2</v>
      </c>
      <c r="K26" s="15">
        <v>2.0678624330031399</v>
      </c>
      <c r="L26" s="15">
        <v>0.99999790709189595</v>
      </c>
      <c r="M26" s="15">
        <v>5.7380347758066899E-2</v>
      </c>
      <c r="N26" s="14">
        <v>2.067906086717</v>
      </c>
      <c r="O26" s="15">
        <v>0.99996837861233201</v>
      </c>
      <c r="P26" s="16">
        <v>5.7371781275730803E-2</v>
      </c>
      <c r="Q26" s="14">
        <v>2.07541026200873</v>
      </c>
      <c r="R26" s="15">
        <v>0.99493296414653798</v>
      </c>
      <c r="S26" s="16">
        <v>4.8541231037586903E-2</v>
      </c>
      <c r="T26" s="14">
        <v>2.0932818823529402</v>
      </c>
      <c r="U26" s="15">
        <v>0.98325732079807004</v>
      </c>
      <c r="V26" s="16">
        <v>3.9166175089023501E-2</v>
      </c>
      <c r="W26" s="14">
        <v>2.2008275384615401</v>
      </c>
      <c r="X26" s="15">
        <v>0.921239500892296</v>
      </c>
      <c r="Y26" s="16">
        <v>2.4345575111853101E-2</v>
      </c>
      <c r="Z26" s="14">
        <v>2.2839309999999999</v>
      </c>
      <c r="AA26" s="15">
        <v>0.88124630694112505</v>
      </c>
      <c r="AB26" s="16">
        <v>1.96959998233018E-2</v>
      </c>
      <c r="AC26" s="14">
        <v>2.3670344615384602</v>
      </c>
      <c r="AD26" s="15">
        <v>0.84663415601033198</v>
      </c>
      <c r="AE26" s="16">
        <v>1.6752627150018198E-2</v>
      </c>
      <c r="AF26" s="14">
        <v>2.4745801176470601</v>
      </c>
      <c r="AG26" s="15">
        <v>0.80820133603689503</v>
      </c>
      <c r="AH26" s="16">
        <v>1.4200476859334401E-2</v>
      </c>
      <c r="AI26" s="14">
        <v>2.4947300243902499</v>
      </c>
      <c r="AJ26" s="15">
        <v>0.80167514066690004</v>
      </c>
      <c r="AK26" s="16">
        <v>1.38234258509009E-2</v>
      </c>
      <c r="AL26" s="15">
        <v>2.4999559132829998</v>
      </c>
      <c r="AM26" s="15">
        <v>0.8000139600981</v>
      </c>
      <c r="AN26" s="16">
        <v>1.3823425850900999E-2</v>
      </c>
      <c r="AO26" s="15">
        <v>2.49999956699686</v>
      </c>
      <c r="AP26" s="15">
        <v>0.80000013710645401</v>
      </c>
      <c r="AQ26" s="15">
        <v>1.37289305726612E-2</v>
      </c>
      <c r="AR26" s="14">
        <v>2.4999999956777601</v>
      </c>
      <c r="AS26" s="15">
        <v>0.80000000136859795</v>
      </c>
      <c r="AT26" s="16">
        <v>1.37289229518501E-2</v>
      </c>
      <c r="AU26" s="15">
        <v>2.4999999999567799</v>
      </c>
      <c r="AV26" s="15">
        <v>0.80000000001368399</v>
      </c>
      <c r="AW26" s="15">
        <v>1.3728922875780401E-2</v>
      </c>
      <c r="AX26" s="14">
        <v>2.5</v>
      </c>
      <c r="AY26" s="15">
        <v>0.8</v>
      </c>
      <c r="AZ26" s="16">
        <v>1.37289228750121E-2</v>
      </c>
    </row>
    <row r="27" spans="1:52" hidden="1" x14ac:dyDescent="0.25">
      <c r="A27" s="1">
        <v>0.63</v>
      </c>
      <c r="B27" s="14">
        <v>2.0130701000000002</v>
      </c>
      <c r="C27" s="15">
        <v>0.99999760000000004</v>
      </c>
      <c r="D27" s="16">
        <v>5.8200289635081101E-2</v>
      </c>
      <c r="E27" s="15">
        <v>2.0130701000486901</v>
      </c>
      <c r="F27" s="15">
        <v>0.99999759996915405</v>
      </c>
      <c r="G27" s="15">
        <v>5.8200287823434699E-2</v>
      </c>
      <c r="H27" s="14">
        <v>2.0130701048702702</v>
      </c>
      <c r="I27" s="15">
        <v>0.999997596914866</v>
      </c>
      <c r="J27" s="16">
        <v>5.8200108494381203E-2</v>
      </c>
      <c r="K27" s="15">
        <v>2.0130705879047301</v>
      </c>
      <c r="L27" s="15">
        <v>0.99999729093106504</v>
      </c>
      <c r="M27" s="15">
        <v>5.7437784942780401E-2</v>
      </c>
      <c r="N27" s="14">
        <v>2.0131197765864099</v>
      </c>
      <c r="O27" s="15">
        <v>0.999966133511487</v>
      </c>
      <c r="P27" s="16">
        <v>5.7429057098305897E-2</v>
      </c>
      <c r="Q27" s="14">
        <v>2.02157542576419</v>
      </c>
      <c r="R27" s="15">
        <v>0.99466035421184495</v>
      </c>
      <c r="S27" s="16">
        <v>4.83944829048156E-2</v>
      </c>
      <c r="T27" s="14">
        <v>2.0417130352941202</v>
      </c>
      <c r="U27" s="15">
        <v>0.98241427293119898</v>
      </c>
      <c r="V27" s="16">
        <v>3.8866081533845798E-2</v>
      </c>
      <c r="W27" s="14">
        <v>2.16289468461538</v>
      </c>
      <c r="X27" s="15">
        <v>0.91866081195695404</v>
      </c>
      <c r="Y27" s="16">
        <v>2.4047111292181501E-2</v>
      </c>
      <c r="Z27" s="14">
        <v>2.2565350500000001</v>
      </c>
      <c r="AA27" s="15">
        <v>0.87866870725438295</v>
      </c>
      <c r="AB27" s="16">
        <v>1.9490948246511899E-2</v>
      </c>
      <c r="AC27" s="14">
        <v>2.3501754153846099</v>
      </c>
      <c r="AD27" s="15">
        <v>0.84474097166703299</v>
      </c>
      <c r="AE27" s="16">
        <v>1.6636532641150802E-2</v>
      </c>
      <c r="AF27" s="14">
        <v>2.47135706470588</v>
      </c>
      <c r="AG27" s="15">
        <v>0.80778915354764502</v>
      </c>
      <c r="AH27" s="16">
        <v>1.4180843571494E-2</v>
      </c>
      <c r="AI27" s="14">
        <v>2.4940618304878099</v>
      </c>
      <c r="AJ27" s="15">
        <v>0.80158823559963299</v>
      </c>
      <c r="AK27" s="16">
        <v>1.38194508455633E-2</v>
      </c>
      <c r="AL27" s="15">
        <v>2.4999503234135898</v>
      </c>
      <c r="AM27" s="15">
        <v>0.80001323010966596</v>
      </c>
      <c r="AN27" s="16">
        <v>1.3819450845563399E-2</v>
      </c>
      <c r="AO27" s="15">
        <v>2.49999951209527</v>
      </c>
      <c r="AP27" s="15">
        <v>0.80000012993654201</v>
      </c>
      <c r="AQ27" s="15">
        <v>1.37289302480821E-2</v>
      </c>
      <c r="AR27" s="14">
        <v>2.49999999512973</v>
      </c>
      <c r="AS27" s="15">
        <v>0.80000000129702797</v>
      </c>
      <c r="AT27" s="16">
        <v>1.3728922948610099E-2</v>
      </c>
      <c r="AU27" s="15">
        <v>2.4999999999512998</v>
      </c>
      <c r="AV27" s="15">
        <v>0.800000000012968</v>
      </c>
      <c r="AW27" s="15">
        <v>1.3728922875747901E-2</v>
      </c>
      <c r="AX27" s="14">
        <v>2.5</v>
      </c>
      <c r="AY27" s="15">
        <v>0.8</v>
      </c>
      <c r="AZ27" s="16">
        <v>1.37289228750121E-2</v>
      </c>
    </row>
    <row r="28" spans="1:52" hidden="1" x14ac:dyDescent="0.25">
      <c r="A28" s="1">
        <v>0.64</v>
      </c>
      <c r="B28" s="14">
        <v>2.0478844999999999</v>
      </c>
      <c r="C28" s="15">
        <v>0.99999760000000004</v>
      </c>
      <c r="D28" s="16">
        <v>5.8205949861006197E-2</v>
      </c>
      <c r="E28" s="15">
        <v>2.0478845000452099</v>
      </c>
      <c r="F28" s="15">
        <v>0.999997599970193</v>
      </c>
      <c r="G28" s="15">
        <v>5.8205948110431401E-2</v>
      </c>
      <c r="H28" s="14">
        <v>2.0478845045220599</v>
      </c>
      <c r="I28" s="15">
        <v>0.99999759701887303</v>
      </c>
      <c r="J28" s="16">
        <v>5.8205774825012803E-2</v>
      </c>
      <c r="K28" s="15">
        <v>2.04788495302064</v>
      </c>
      <c r="L28" s="15">
        <v>0.99999730135017895</v>
      </c>
      <c r="M28" s="15">
        <v>5.7459754386911401E-2</v>
      </c>
      <c r="N28" s="14">
        <v>2.0479306248214701</v>
      </c>
      <c r="O28" s="15">
        <v>0.99996719412798996</v>
      </c>
      <c r="P28" s="16">
        <v>5.7451182741389203E-2</v>
      </c>
      <c r="Q28" s="14">
        <v>2.0557817139738002</v>
      </c>
      <c r="R28" s="15">
        <v>0.99483563606009195</v>
      </c>
      <c r="S28" s="16">
        <v>4.8552023565569001E-2</v>
      </c>
      <c r="T28" s="14">
        <v>2.0744795294117702</v>
      </c>
      <c r="U28" s="15">
        <v>0.98295652385655197</v>
      </c>
      <c r="V28" s="16">
        <v>3.9118214921501498E-2</v>
      </c>
      <c r="W28" s="14">
        <v>2.1869969615384601</v>
      </c>
      <c r="X28" s="15">
        <v>0.92031026920640202</v>
      </c>
      <c r="Y28" s="16">
        <v>2.4279464531176201E-2</v>
      </c>
      <c r="Z28" s="14">
        <v>2.2739422500000002</v>
      </c>
      <c r="AA28" s="15">
        <v>0.880311154582053</v>
      </c>
      <c r="AB28" s="16">
        <v>1.9650929478901499E-2</v>
      </c>
      <c r="AC28" s="14">
        <v>2.3608875384615402</v>
      </c>
      <c r="AD28" s="15">
        <v>0.84594330171292098</v>
      </c>
      <c r="AE28" s="16">
        <v>1.6728038381081702E-2</v>
      </c>
      <c r="AF28" s="14">
        <v>2.4734049705882399</v>
      </c>
      <c r="AG28" s="15">
        <v>0.80804995950743896</v>
      </c>
      <c r="AH28" s="16">
        <v>1.4196617002449501E-2</v>
      </c>
      <c r="AI28" s="14">
        <v>2.4944863963414701</v>
      </c>
      <c r="AJ28" s="15">
        <v>0.80164318984589</v>
      </c>
      <c r="AK28" s="16">
        <v>1.3822657592636499E-2</v>
      </c>
      <c r="AL28" s="15">
        <v>2.4999538751785302</v>
      </c>
      <c r="AM28" s="15">
        <v>0.80001369164288505</v>
      </c>
      <c r="AN28" s="16">
        <v>1.38226575926366E-2</v>
      </c>
      <c r="AO28" s="15">
        <v>2.4999995469793701</v>
      </c>
      <c r="AP28" s="15">
        <v>0.80000013446969298</v>
      </c>
      <c r="AQ28" s="15">
        <v>1.37289305102188E-2</v>
      </c>
      <c r="AR28" s="14">
        <v>2.4999999954779399</v>
      </c>
      <c r="AS28" s="15">
        <v>0.800000001342279</v>
      </c>
      <c r="AT28" s="16">
        <v>1.37289229512268E-2</v>
      </c>
      <c r="AU28" s="15">
        <v>2.4999999999547899</v>
      </c>
      <c r="AV28" s="15">
        <v>0.80000000001342098</v>
      </c>
      <c r="AW28" s="15">
        <v>1.37289228757741E-2</v>
      </c>
      <c r="AX28" s="14">
        <v>2.5</v>
      </c>
      <c r="AY28" s="15">
        <v>0.8</v>
      </c>
      <c r="AZ28" s="16">
        <v>1.37289228750121E-2</v>
      </c>
    </row>
    <row r="29" spans="1:52" hidden="1" x14ac:dyDescent="0.25">
      <c r="A29" s="1">
        <v>0.65</v>
      </c>
      <c r="B29" s="14">
        <v>2.1078855999999999</v>
      </c>
      <c r="C29" s="15">
        <v>0.99999729999999998</v>
      </c>
      <c r="D29" s="16">
        <v>5.8112168274580003E-2</v>
      </c>
      <c r="E29" s="15">
        <v>2.1078856000392099</v>
      </c>
      <c r="F29" s="15">
        <v>0.99999729997186804</v>
      </c>
      <c r="G29" s="15">
        <v>5.8112166717273497E-2</v>
      </c>
      <c r="H29" s="14">
        <v>2.1078856039219298</v>
      </c>
      <c r="I29" s="15">
        <v>0.99999729718617503</v>
      </c>
      <c r="J29" s="16">
        <v>5.8112012555487001E-2</v>
      </c>
      <c r="K29" s="15">
        <v>2.1078859928994098</v>
      </c>
      <c r="L29" s="15">
        <v>0.99999701811076802</v>
      </c>
      <c r="M29" s="15">
        <v>5.7405036844521799E-2</v>
      </c>
      <c r="N29" s="14">
        <v>2.1079256035094902</v>
      </c>
      <c r="O29" s="15">
        <v>0.99996860029974299</v>
      </c>
      <c r="P29" s="16">
        <v>5.7396763972733002E-2</v>
      </c>
      <c r="Q29" s="14">
        <v>2.1147347598253301</v>
      </c>
      <c r="R29" s="15">
        <v>0.99511796458377499</v>
      </c>
      <c r="S29" s="16">
        <v>4.8727561000285503E-2</v>
      </c>
      <c r="T29" s="14">
        <v>2.1309511529411802</v>
      </c>
      <c r="U29" s="15">
        <v>0.98383530798880303</v>
      </c>
      <c r="V29" s="16">
        <v>3.9458560096708499E-2</v>
      </c>
      <c r="W29" s="14">
        <v>2.2285361846153799</v>
      </c>
      <c r="X29" s="15">
        <v>0.92306181004766397</v>
      </c>
      <c r="Y29" s="16">
        <v>2.4619264473833499E-2</v>
      </c>
      <c r="Z29" s="14">
        <v>2.3039428000000002</v>
      </c>
      <c r="AA29" s="15">
        <v>0.88310195867368002</v>
      </c>
      <c r="AB29" s="16">
        <v>1.9886992389171101E-2</v>
      </c>
      <c r="AC29" s="14">
        <v>2.3793494153846102</v>
      </c>
      <c r="AD29" s="15">
        <v>0.848019000770874</v>
      </c>
      <c r="AE29" s="16">
        <v>1.68630856169723E-2</v>
      </c>
      <c r="AF29" s="14">
        <v>2.4769344470588202</v>
      </c>
      <c r="AG29" s="15">
        <v>0.80850820828569303</v>
      </c>
      <c r="AH29" s="16">
        <v>1.42197333133846E-2</v>
      </c>
      <c r="AI29" s="14">
        <v>2.4952181170731702</v>
      </c>
      <c r="AJ29" s="15">
        <v>0.80174003565307805</v>
      </c>
      <c r="AK29" s="16">
        <v>1.38273476850925E-2</v>
      </c>
      <c r="AL29" s="15">
        <v>2.4999599964905102</v>
      </c>
      <c r="AM29" s="15">
        <v>0.80001450562012599</v>
      </c>
      <c r="AN29" s="16">
        <v>1.3827347685092599E-2</v>
      </c>
      <c r="AO29" s="15">
        <v>2.4999996071005901</v>
      </c>
      <c r="AP29" s="15">
        <v>0.80000014246457996</v>
      </c>
      <c r="AQ29" s="15">
        <v>1.37289308933974E-2</v>
      </c>
      <c r="AR29" s="14">
        <v>2.4999999960780701</v>
      </c>
      <c r="AS29" s="15">
        <v>0.80000000142208305</v>
      </c>
      <c r="AT29" s="16">
        <v>1.37289229550516E-2</v>
      </c>
      <c r="AU29" s="15">
        <v>2.49999999996079</v>
      </c>
      <c r="AV29" s="15">
        <v>0.800000000014219</v>
      </c>
      <c r="AW29" s="15">
        <v>1.3728922875812399E-2</v>
      </c>
      <c r="AX29" s="14">
        <v>2.5</v>
      </c>
      <c r="AY29" s="15">
        <v>0.8</v>
      </c>
      <c r="AZ29" s="16">
        <v>1.37289228750121E-2</v>
      </c>
    </row>
    <row r="30" spans="1:52" hidden="1" x14ac:dyDescent="0.25">
      <c r="A30" s="1">
        <v>0.66</v>
      </c>
      <c r="B30" s="14">
        <v>2.1379454</v>
      </c>
      <c r="C30" s="15">
        <v>0.99999689999999997</v>
      </c>
      <c r="D30" s="16">
        <v>5.8088319995340802E-2</v>
      </c>
      <c r="E30" s="15">
        <v>2.1379454000362101</v>
      </c>
      <c r="F30" s="15">
        <v>0.99999689997265295</v>
      </c>
      <c r="G30" s="15">
        <v>5.8088318583207198E-2</v>
      </c>
      <c r="H30" s="14">
        <v>2.1379454036212699</v>
      </c>
      <c r="I30" s="15">
        <v>0.99999689726475205</v>
      </c>
      <c r="J30" s="16">
        <v>5.8088178781375503E-2</v>
      </c>
      <c r="K30" s="15">
        <v>2.13794576277943</v>
      </c>
      <c r="L30" s="15">
        <v>0.99999662598237904</v>
      </c>
      <c r="M30" s="15">
        <v>5.7408827717184599E-2</v>
      </c>
      <c r="N30" s="14">
        <v>2.1379823368088098</v>
      </c>
      <c r="O30" s="15">
        <v>0.99996900161348201</v>
      </c>
      <c r="P30" s="16">
        <v>5.7400733413552799E-2</v>
      </c>
      <c r="Q30" s="14">
        <v>2.1442694978165902</v>
      </c>
      <c r="R30" s="15">
        <v>0.99525058439176695</v>
      </c>
      <c r="S30" s="16">
        <v>4.8845894045220398E-2</v>
      </c>
      <c r="T30" s="14">
        <v>2.1592427294117602</v>
      </c>
      <c r="U30" s="15">
        <v>0.98425069337555204</v>
      </c>
      <c r="V30" s="16">
        <v>3.9656196034188497E-2</v>
      </c>
      <c r="W30" s="14">
        <v>2.2493468153846199</v>
      </c>
      <c r="X30" s="15">
        <v>0.92439776164565202</v>
      </c>
      <c r="Y30" s="16">
        <v>2.4811309217806998E-2</v>
      </c>
      <c r="Z30" s="14">
        <v>2.3189727000000002</v>
      </c>
      <c r="AA30" s="15">
        <v>0.88448054185437597</v>
      </c>
      <c r="AB30" s="16">
        <v>2.0022077835953701E-2</v>
      </c>
      <c r="AC30" s="14">
        <v>2.3885985846153801</v>
      </c>
      <c r="AD30" s="15">
        <v>0.84905987776707303</v>
      </c>
      <c r="AE30" s="16">
        <v>1.6941506265027498E-2</v>
      </c>
      <c r="AF30" s="14">
        <v>2.4787026705882398</v>
      </c>
      <c r="AG30" s="15">
        <v>0.80874190352452002</v>
      </c>
      <c r="AH30" s="16">
        <v>1.4233421358769399E-2</v>
      </c>
      <c r="AI30" s="14">
        <v>2.4955847000000002</v>
      </c>
      <c r="AJ30" s="15">
        <v>0.80178956674887303</v>
      </c>
      <c r="AK30" s="16">
        <v>1.38301350752346E-2</v>
      </c>
      <c r="AL30" s="15">
        <v>2.49996306319118</v>
      </c>
      <c r="AM30" s="15">
        <v>0.80001492222802595</v>
      </c>
      <c r="AN30" s="16">
        <v>1.38301350752348E-2</v>
      </c>
      <c r="AO30" s="15">
        <v>2.4999996372205699</v>
      </c>
      <c r="AP30" s="15">
        <v>0.80000014655652896</v>
      </c>
      <c r="AQ30" s="15">
        <v>1.3728931121344601E-2</v>
      </c>
      <c r="AR30" s="14">
        <v>2.49999999637873</v>
      </c>
      <c r="AS30" s="15">
        <v>0.80000000146292904</v>
      </c>
      <c r="AT30" s="16">
        <v>1.3728922957327E-2</v>
      </c>
      <c r="AU30" s="15">
        <v>2.4999999999637899</v>
      </c>
      <c r="AV30" s="15">
        <v>0.80000000001462801</v>
      </c>
      <c r="AW30" s="15">
        <v>1.37289228758351E-2</v>
      </c>
      <c r="AX30" s="14">
        <v>2.5</v>
      </c>
      <c r="AY30" s="15">
        <v>0.8</v>
      </c>
      <c r="AZ30" s="16">
        <v>1.37289228750121E-2</v>
      </c>
    </row>
    <row r="31" spans="1:52" hidden="1" x14ac:dyDescent="0.25">
      <c r="A31" s="1">
        <v>0.67</v>
      </c>
      <c r="B31" s="14">
        <v>2.1153993999999998</v>
      </c>
      <c r="C31" s="15">
        <v>0.99999649999999995</v>
      </c>
      <c r="D31" s="16">
        <v>5.8071682262048001E-2</v>
      </c>
      <c r="E31" s="15">
        <v>2.1153994000384602</v>
      </c>
      <c r="F31" s="15">
        <v>0.99999649997206697</v>
      </c>
      <c r="G31" s="15">
        <v>5.8071680905077597E-2</v>
      </c>
      <c r="H31" s="14">
        <v>2.1153994038467698</v>
      </c>
      <c r="I31" s="15">
        <v>0.99999649720614103</v>
      </c>
      <c r="J31" s="16">
        <v>5.8071546564808403E-2</v>
      </c>
      <c r="K31" s="15">
        <v>2.1153997853705699</v>
      </c>
      <c r="L31" s="15">
        <v>0.99999622011084099</v>
      </c>
      <c r="M31" s="15">
        <v>5.7396311247401202E-2</v>
      </c>
      <c r="N31" s="14">
        <v>2.11543863695164</v>
      </c>
      <c r="O31" s="15">
        <v>0.99996800390264096</v>
      </c>
      <c r="P31" s="16">
        <v>5.7388176370716103E-2</v>
      </c>
      <c r="Q31" s="14">
        <v>2.1221173144104801</v>
      </c>
      <c r="R31" s="15">
        <v>0.99515094643600199</v>
      </c>
      <c r="S31" s="16">
        <v>4.8758049792919797E-2</v>
      </c>
      <c r="T31" s="14">
        <v>2.1380229647058799</v>
      </c>
      <c r="U31" s="15">
        <v>0.98393998029415697</v>
      </c>
      <c r="V31" s="16">
        <v>3.9509461387443899E-2</v>
      </c>
      <c r="W31" s="14">
        <v>2.2337380461538499</v>
      </c>
      <c r="X31" s="15">
        <v>0.92339793456420605</v>
      </c>
      <c r="Y31" s="16">
        <v>2.4668335009323802E-2</v>
      </c>
      <c r="Z31" s="14">
        <v>2.3076997000000001</v>
      </c>
      <c r="AA31" s="15">
        <v>0.88344749526556399</v>
      </c>
      <c r="AB31" s="16">
        <v>1.9921438490536202E-2</v>
      </c>
      <c r="AC31" s="14">
        <v>2.38166135384615</v>
      </c>
      <c r="AD31" s="15">
        <v>0.84827896879772802</v>
      </c>
      <c r="AE31" s="16">
        <v>1.68830652136224E-2</v>
      </c>
      <c r="AF31" s="14">
        <v>2.4773764352941199</v>
      </c>
      <c r="AG31" s="15">
        <v>0.80856633638175401</v>
      </c>
      <c r="AH31" s="16">
        <v>1.4223220786259001E-2</v>
      </c>
      <c r="AI31" s="14">
        <v>2.4953097487804898</v>
      </c>
      <c r="AJ31" s="15">
        <v>0.80175234698069497</v>
      </c>
      <c r="AK31" s="16">
        <v>1.38280579525243E-2</v>
      </c>
      <c r="AL31" s="15">
        <v>2.4999607630483598</v>
      </c>
      <c r="AM31" s="15">
        <v>0.80001460915233003</v>
      </c>
      <c r="AN31" s="16">
        <v>1.3828057952524399E-2</v>
      </c>
      <c r="AO31" s="15">
        <v>2.4999996146294299</v>
      </c>
      <c r="AP31" s="15">
        <v>0.80000014348147797</v>
      </c>
      <c r="AQ31" s="15">
        <v>1.3728930951483901E-2</v>
      </c>
      <c r="AR31" s="14">
        <v>2.49999999615323</v>
      </c>
      <c r="AS31" s="15">
        <v>0.80000000143223404</v>
      </c>
      <c r="AT31" s="16">
        <v>1.37289229556315E-2</v>
      </c>
      <c r="AU31" s="15">
        <v>2.4999999999615401</v>
      </c>
      <c r="AV31" s="15">
        <v>0.80000000001432103</v>
      </c>
      <c r="AW31" s="15">
        <v>1.37289228758181E-2</v>
      </c>
      <c r="AX31" s="14">
        <v>2.5</v>
      </c>
      <c r="AY31" s="15">
        <v>0.8</v>
      </c>
      <c r="AZ31" s="16">
        <v>1.37289228750121E-2</v>
      </c>
    </row>
    <row r="32" spans="1:52" hidden="1" x14ac:dyDescent="0.25">
      <c r="A32" s="1">
        <v>0.68</v>
      </c>
      <c r="B32" s="14">
        <v>2.0954518000000002</v>
      </c>
      <c r="C32" s="15">
        <v>0.99999610000000005</v>
      </c>
      <c r="D32" s="16">
        <v>5.81122922039864E-2</v>
      </c>
      <c r="E32" s="15">
        <v>2.0954518000404501</v>
      </c>
      <c r="F32" s="15">
        <v>0.99999609997153305</v>
      </c>
      <c r="G32" s="15">
        <v>5.8112290894368299E-2</v>
      </c>
      <c r="H32" s="14">
        <v>2.0954518040462902</v>
      </c>
      <c r="I32" s="15">
        <v>0.99999609715270199</v>
      </c>
      <c r="J32" s="16">
        <v>5.8112161240554197E-2</v>
      </c>
      <c r="K32" s="15">
        <v>2.0954522053581099</v>
      </c>
      <c r="L32" s="15">
        <v>0.99999581475726296</v>
      </c>
      <c r="M32" s="15">
        <v>5.7440980858005801E-2</v>
      </c>
      <c r="N32" s="14">
        <v>2.0954930720057101</v>
      </c>
      <c r="O32" s="15">
        <v>0.99996705892180704</v>
      </c>
      <c r="P32" s="16">
        <v>5.7432812806894301E-2</v>
      </c>
      <c r="Q32" s="14">
        <v>2.1025181441048102</v>
      </c>
      <c r="R32" s="15">
        <v>0.99506015064791897</v>
      </c>
      <c r="S32" s="16">
        <v>4.8734564209752397E-2</v>
      </c>
      <c r="T32" s="14">
        <v>2.1192487529411799</v>
      </c>
      <c r="U32" s="15">
        <v>0.98365755143080302</v>
      </c>
      <c r="V32" s="16">
        <v>3.9430423555748197E-2</v>
      </c>
      <c r="W32" s="14">
        <v>2.2199281692307702</v>
      </c>
      <c r="X32" s="15">
        <v>0.92250017600350298</v>
      </c>
      <c r="Y32" s="16">
        <v>2.4578807541720399E-2</v>
      </c>
      <c r="Z32" s="14">
        <v>2.2977259000000001</v>
      </c>
      <c r="AA32" s="15">
        <v>0.88252732558709701</v>
      </c>
      <c r="AB32" s="16">
        <v>1.9859046375475298E-2</v>
      </c>
      <c r="AC32" s="14">
        <v>2.37552363076923</v>
      </c>
      <c r="AD32" s="15">
        <v>0.84758828488743498</v>
      </c>
      <c r="AE32" s="16">
        <v>1.68477145213962E-2</v>
      </c>
      <c r="AF32" s="14">
        <v>2.4762030470588199</v>
      </c>
      <c r="AG32" s="15">
        <v>0.80841228853426805</v>
      </c>
      <c r="AH32" s="16">
        <v>1.4217310062498699E-2</v>
      </c>
      <c r="AI32" s="14">
        <v>2.49506648536586</v>
      </c>
      <c r="AJ32" s="15">
        <v>0.80171973395249796</v>
      </c>
      <c r="AK32" s="16">
        <v>1.3826865384675801E-2</v>
      </c>
      <c r="AL32" s="15">
        <v>2.4999587279942901</v>
      </c>
      <c r="AM32" s="15">
        <v>0.80001433492225205</v>
      </c>
      <c r="AN32" s="16">
        <v>1.3826865384675899E-2</v>
      </c>
      <c r="AO32" s="15">
        <v>2.4999995946419</v>
      </c>
      <c r="AP32" s="15">
        <v>0.80000014078797899</v>
      </c>
      <c r="AQ32" s="15">
        <v>1.37289308541993E-2</v>
      </c>
      <c r="AR32" s="14">
        <v>2.49999999595371</v>
      </c>
      <c r="AS32" s="15">
        <v>0.80000000140534799</v>
      </c>
      <c r="AT32" s="16">
        <v>1.37289229546604E-2</v>
      </c>
      <c r="AU32" s="15">
        <v>2.4999999999595399</v>
      </c>
      <c r="AV32" s="15">
        <v>0.80000000001405203</v>
      </c>
      <c r="AW32" s="15">
        <v>1.3728922875808401E-2</v>
      </c>
      <c r="AX32" s="14">
        <v>2.5</v>
      </c>
      <c r="AY32" s="15">
        <v>0.8</v>
      </c>
      <c r="AZ32" s="16">
        <v>1.37289228750121E-2</v>
      </c>
    </row>
    <row r="33" spans="1:52" hidden="1" x14ac:dyDescent="0.25">
      <c r="A33" s="1">
        <v>0.69</v>
      </c>
      <c r="B33" s="14">
        <v>2.0809836000000002</v>
      </c>
      <c r="C33" s="15">
        <v>0.99999559999999998</v>
      </c>
      <c r="D33" s="16">
        <v>5.80731351897881E-2</v>
      </c>
      <c r="E33" s="15">
        <v>2.0809836000419</v>
      </c>
      <c r="F33" s="15">
        <v>0.99999559997113496</v>
      </c>
      <c r="G33" s="15">
        <v>5.80731339401378E-2</v>
      </c>
      <c r="H33" s="14">
        <v>2.0809836041910001</v>
      </c>
      <c r="I33" s="15">
        <v>0.99999559711297903</v>
      </c>
      <c r="J33" s="16">
        <v>5.8073010224149901E-2</v>
      </c>
      <c r="K33" s="15">
        <v>2.0809840198552698</v>
      </c>
      <c r="L33" s="15">
        <v>0.99999531077785797</v>
      </c>
      <c r="M33" s="15">
        <v>5.7410090224533201E-2</v>
      </c>
      <c r="N33" s="14">
        <v>2.0810263480514202</v>
      </c>
      <c r="O33" s="15">
        <v>0.99996615383058796</v>
      </c>
      <c r="P33" s="16">
        <v>5.7401922468706998E-2</v>
      </c>
      <c r="Q33" s="14">
        <v>2.08830266375546</v>
      </c>
      <c r="R33" s="15">
        <v>0.99499251236299402</v>
      </c>
      <c r="S33" s="16">
        <v>4.8657235622571203E-2</v>
      </c>
      <c r="T33" s="14">
        <v>2.1056316235294101</v>
      </c>
      <c r="U33" s="15">
        <v>0.98344797600606904</v>
      </c>
      <c r="V33" s="16">
        <v>3.9315871752413599E-2</v>
      </c>
      <c r="W33" s="14">
        <v>2.2099117230769201</v>
      </c>
      <c r="X33" s="15">
        <v>0.92184109931339797</v>
      </c>
      <c r="Y33" s="16">
        <v>2.4473602966309599E-2</v>
      </c>
      <c r="Z33" s="14">
        <v>2.2904917999999999</v>
      </c>
      <c r="AA33" s="15">
        <v>0.88185625334513196</v>
      </c>
      <c r="AB33" s="16">
        <v>1.9785511616878401E-2</v>
      </c>
      <c r="AC33" s="14">
        <v>2.3710718769230699</v>
      </c>
      <c r="AD33" s="15">
        <v>0.847087470027588</v>
      </c>
      <c r="AE33" s="16">
        <v>1.6805027098255501E-2</v>
      </c>
      <c r="AF33" s="14">
        <v>2.47535197647059</v>
      </c>
      <c r="AG33" s="15">
        <v>0.80830130742941397</v>
      </c>
      <c r="AH33" s="16">
        <v>1.42098205212784E-2</v>
      </c>
      <c r="AI33" s="14">
        <v>2.4948900439024402</v>
      </c>
      <c r="AJ33" s="15">
        <v>0.80169626436347297</v>
      </c>
      <c r="AK33" s="16">
        <v>1.3825337985100701E-2</v>
      </c>
      <c r="AL33" s="15">
        <v>2.49995725194858</v>
      </c>
      <c r="AM33" s="15">
        <v>0.80001413763120699</v>
      </c>
      <c r="AN33" s="16">
        <v>1.38253379851008E-2</v>
      </c>
      <c r="AO33" s="15">
        <v>2.4999995801447299</v>
      </c>
      <c r="AP33" s="15">
        <v>0.80000013885018395</v>
      </c>
      <c r="AQ33" s="15">
        <v>1.3728930729240399E-2</v>
      </c>
      <c r="AR33" s="14">
        <v>2.499999995809</v>
      </c>
      <c r="AS33" s="15">
        <v>0.80000000138600502</v>
      </c>
      <c r="AT33" s="16">
        <v>1.3728922953413001E-2</v>
      </c>
      <c r="AU33" s="15">
        <v>2.4999999999581002</v>
      </c>
      <c r="AV33" s="15">
        <v>0.80000000001385796</v>
      </c>
      <c r="AW33" s="15">
        <v>1.3728922875795999E-2</v>
      </c>
      <c r="AX33" s="14">
        <v>2.5</v>
      </c>
      <c r="AY33" s="15">
        <v>0.8</v>
      </c>
      <c r="AZ33" s="16">
        <v>1.37289228750121E-2</v>
      </c>
    </row>
    <row r="34" spans="1:52" hidden="1" x14ac:dyDescent="0.25">
      <c r="A34" s="1">
        <v>0.7</v>
      </c>
      <c r="B34" s="14">
        <v>2.0904508000000002</v>
      </c>
      <c r="C34" s="15">
        <v>0.99999479999999996</v>
      </c>
      <c r="D34" s="16">
        <v>5.80540655759842E-2</v>
      </c>
      <c r="E34" s="15">
        <v>2.0904508000409598</v>
      </c>
      <c r="F34" s="15">
        <v>0.99999479997139495</v>
      </c>
      <c r="G34" s="15">
        <v>5.8054064437641599E-2</v>
      </c>
      <c r="H34" s="14">
        <v>2.0904508040963101</v>
      </c>
      <c r="I34" s="15">
        <v>0.99999479713908002</v>
      </c>
      <c r="J34" s="16">
        <v>5.8053951734536299E-2</v>
      </c>
      <c r="K34" s="15">
        <v>2.0904512103691202</v>
      </c>
      <c r="L34" s="15">
        <v>0.99999451339271905</v>
      </c>
      <c r="M34" s="15">
        <v>5.7415867155155197E-2</v>
      </c>
      <c r="N34" s="14">
        <v>2.0904925822077201</v>
      </c>
      <c r="O34" s="15">
        <v>0.99996562001522504</v>
      </c>
      <c r="P34" s="16">
        <v>5.7407838357805101E-2</v>
      </c>
      <c r="Q34" s="14">
        <v>2.0976044978165902</v>
      </c>
      <c r="R34" s="15">
        <v>0.99503582430772097</v>
      </c>
      <c r="S34" s="16">
        <v>4.8709545136909303E-2</v>
      </c>
      <c r="T34" s="14">
        <v>2.1145419294117702</v>
      </c>
      <c r="U34" s="15">
        <v>0.98358451304512695</v>
      </c>
      <c r="V34" s="16">
        <v>3.93933154428905E-2</v>
      </c>
      <c r="W34" s="14">
        <v>2.2164659384615399</v>
      </c>
      <c r="X34" s="15">
        <v>0.92227241838580298</v>
      </c>
      <c r="Y34" s="16">
        <v>2.4544400790229501E-2</v>
      </c>
      <c r="Z34" s="14">
        <v>2.2952254000000001</v>
      </c>
      <c r="AA34" s="15">
        <v>0.88229524079234201</v>
      </c>
      <c r="AB34" s="16">
        <v>1.9835006029044099E-2</v>
      </c>
      <c r="AC34" s="14">
        <v>2.3739848615384598</v>
      </c>
      <c r="AD34" s="15">
        <v>0.84741488773721996</v>
      </c>
      <c r="AE34" s="16">
        <v>1.68337860853662E-2</v>
      </c>
      <c r="AF34" s="14">
        <v>2.4759088705882402</v>
      </c>
      <c r="AG34" s="15">
        <v>0.80837380775053402</v>
      </c>
      <c r="AH34" s="16">
        <v>1.4214875466218101E-2</v>
      </c>
      <c r="AI34" s="14">
        <v>2.4950054975609799</v>
      </c>
      <c r="AJ34" s="15">
        <v>0.80171159416390503</v>
      </c>
      <c r="AK34" s="16">
        <v>1.3826369284701E-2</v>
      </c>
      <c r="AL34" s="15">
        <v>2.4999582177922899</v>
      </c>
      <c r="AM34" s="15">
        <v>0.80001426649266305</v>
      </c>
      <c r="AN34" s="16">
        <v>1.3826369284701099E-2</v>
      </c>
      <c r="AO34" s="15">
        <v>2.4999995896308902</v>
      </c>
      <c r="AP34" s="15">
        <v>0.80000014011586296</v>
      </c>
      <c r="AQ34" s="15">
        <v>1.37289308136215E-2</v>
      </c>
      <c r="AR34" s="14">
        <v>2.49999999590369</v>
      </c>
      <c r="AS34" s="15">
        <v>0.80000000139863903</v>
      </c>
      <c r="AT34" s="16">
        <v>1.3728922954255301E-2</v>
      </c>
      <c r="AU34" s="15">
        <v>2.4999999999590399</v>
      </c>
      <c r="AV34" s="15">
        <v>0.80000000001398497</v>
      </c>
      <c r="AW34" s="15">
        <v>1.3728922875804401E-2</v>
      </c>
      <c r="AX34" s="14">
        <v>2.5</v>
      </c>
      <c r="AY34" s="15">
        <v>0.8</v>
      </c>
      <c r="AZ34" s="16">
        <v>1.37289228750121E-2</v>
      </c>
    </row>
    <row r="35" spans="1:52" hidden="1" x14ac:dyDescent="0.25">
      <c r="A35" s="1">
        <v>0.71</v>
      </c>
      <c r="B35" s="14">
        <v>2.0973239000000001</v>
      </c>
      <c r="C35" s="15">
        <v>0.99999389999999999</v>
      </c>
      <c r="D35" s="16">
        <v>5.8000810281682497E-2</v>
      </c>
      <c r="E35" s="15">
        <v>2.0973239000402701</v>
      </c>
      <c r="F35" s="15">
        <v>0.99999389997158405</v>
      </c>
      <c r="G35" s="15">
        <v>5.8000809238269502E-2</v>
      </c>
      <c r="H35" s="14">
        <v>2.09732390402757</v>
      </c>
      <c r="I35" s="15">
        <v>0.99999389715781295</v>
      </c>
      <c r="J35" s="16">
        <v>5.8000705929920501E-2</v>
      </c>
      <c r="K35" s="15">
        <v>2.0973243034822602</v>
      </c>
      <c r="L35" s="15">
        <v>0.99999361526938901</v>
      </c>
      <c r="M35" s="15">
        <v>5.7386077468510897E-2</v>
      </c>
      <c r="N35" s="14">
        <v>2.09736498101408</v>
      </c>
      <c r="O35" s="15">
        <v>0.99996491105497098</v>
      </c>
      <c r="P35" s="16">
        <v>5.7378184755315802E-2</v>
      </c>
      <c r="Q35" s="14">
        <v>2.1043575436681201</v>
      </c>
      <c r="R35" s="15">
        <v>0.99506659570733802</v>
      </c>
      <c r="S35" s="16">
        <v>4.87182116743975E-2</v>
      </c>
      <c r="T35" s="14">
        <v>2.1210107294117599</v>
      </c>
      <c r="U35" s="15">
        <v>0.98368230797441802</v>
      </c>
      <c r="V35" s="16">
        <v>3.9421993944138298E-2</v>
      </c>
      <c r="W35" s="14">
        <v>2.2212242384615402</v>
      </c>
      <c r="X35" s="15">
        <v>0.92258358815845898</v>
      </c>
      <c r="Y35" s="16">
        <v>2.4576413358039201E-2</v>
      </c>
      <c r="Z35" s="14">
        <v>2.2986619500000001</v>
      </c>
      <c r="AA35" s="15">
        <v>0.88261300402989096</v>
      </c>
      <c r="AB35" s="16">
        <v>1.98572956312001E-2</v>
      </c>
      <c r="AC35" s="14">
        <v>2.37609966153846</v>
      </c>
      <c r="AD35" s="15">
        <v>0.84765256090038998</v>
      </c>
      <c r="AE35" s="16">
        <v>1.6846434380813801E-2</v>
      </c>
      <c r="AF35" s="14">
        <v>2.4763131705882402</v>
      </c>
      <c r="AG35" s="15">
        <v>0.80842660020359403</v>
      </c>
      <c r="AH35" s="16">
        <v>1.42170001906645E-2</v>
      </c>
      <c r="AI35" s="14">
        <v>2.4950893158536598</v>
      </c>
      <c r="AJ35" s="15">
        <v>0.80172276275150001</v>
      </c>
      <c r="AK35" s="16">
        <v>1.3826798493750099E-2</v>
      </c>
      <c r="AL35" s="15">
        <v>2.4999589189859202</v>
      </c>
      <c r="AM35" s="15">
        <v>0.80001436038784401</v>
      </c>
      <c r="AN35" s="16">
        <v>1.38267984937502E-2</v>
      </c>
      <c r="AO35" s="15">
        <v>2.4999995965177502</v>
      </c>
      <c r="AP35" s="15">
        <v>0.80000014103810302</v>
      </c>
      <c r="AQ35" s="15">
        <v>1.37289308486462E-2</v>
      </c>
      <c r="AR35" s="14">
        <v>2.4999999959724302</v>
      </c>
      <c r="AS35" s="15">
        <v>0.800000001407844</v>
      </c>
      <c r="AT35" s="16">
        <v>1.3728922954605E-2</v>
      </c>
      <c r="AU35" s="15">
        <v>2.49999999995973</v>
      </c>
      <c r="AV35" s="15">
        <v>0.80000000001407701</v>
      </c>
      <c r="AW35" s="15">
        <v>1.3728922875807899E-2</v>
      </c>
      <c r="AX35" s="14">
        <v>2.5</v>
      </c>
      <c r="AY35" s="15">
        <v>0.8</v>
      </c>
      <c r="AZ35" s="16">
        <v>1.37289228750121E-2</v>
      </c>
    </row>
    <row r="36" spans="1:52" hidden="1" x14ac:dyDescent="0.25">
      <c r="A36" s="1">
        <v>0.72</v>
      </c>
      <c r="B36" s="14">
        <v>2.0968664000000001</v>
      </c>
      <c r="C36" s="15">
        <v>0.99999300000000002</v>
      </c>
      <c r="D36" s="16">
        <v>5.7953354714371602E-2</v>
      </c>
      <c r="E36" s="15">
        <v>2.0968664000403101</v>
      </c>
      <c r="F36" s="15">
        <v>0.99999299997157198</v>
      </c>
      <c r="G36" s="15">
        <v>5.7953353740565199E-2</v>
      </c>
      <c r="H36" s="14">
        <v>2.0968664040321401</v>
      </c>
      <c r="I36" s="15">
        <v>0.99999299715658496</v>
      </c>
      <c r="J36" s="16">
        <v>5.7953257319265601E-2</v>
      </c>
      <c r="K36" s="15">
        <v>2.0968668039406801</v>
      </c>
      <c r="L36" s="15">
        <v>0.99999271514640997</v>
      </c>
      <c r="M36" s="15">
        <v>5.7356714441750598E-2</v>
      </c>
      <c r="N36" s="14">
        <v>2.0969075276882299</v>
      </c>
      <c r="O36" s="15">
        <v>0.99996399853616502</v>
      </c>
      <c r="P36" s="16">
        <v>5.7348921910168098E-2</v>
      </c>
      <c r="Q36" s="14">
        <v>2.1039080349344998</v>
      </c>
      <c r="R36" s="15">
        <v>0.99506362055158704</v>
      </c>
      <c r="S36" s="16">
        <v>4.8699863921782098E-2</v>
      </c>
      <c r="T36" s="14">
        <v>2.12058014117647</v>
      </c>
      <c r="U36" s="15">
        <v>0.98367494364514496</v>
      </c>
      <c r="V36" s="16">
        <v>3.9403996054967499E-2</v>
      </c>
      <c r="W36" s="14">
        <v>2.2209075076923099</v>
      </c>
      <c r="X36" s="15">
        <v>0.92256233334795101</v>
      </c>
      <c r="Y36" s="16">
        <v>2.4563039452265401E-2</v>
      </c>
      <c r="Z36" s="14">
        <v>2.2984331999999998</v>
      </c>
      <c r="AA36" s="15">
        <v>0.88259147723160603</v>
      </c>
      <c r="AB36" s="16">
        <v>1.9847867499245699E-2</v>
      </c>
      <c r="AC36" s="14">
        <v>2.3759588923076902</v>
      </c>
      <c r="AD36" s="15">
        <v>0.84763651070609902</v>
      </c>
      <c r="AE36" s="16">
        <v>1.6840781962316E-2</v>
      </c>
      <c r="AF36" s="14">
        <v>2.4762862588235302</v>
      </c>
      <c r="AG36" s="15">
        <v>0.80842304124026299</v>
      </c>
      <c r="AH36" s="16">
        <v>1.42159523471776E-2</v>
      </c>
      <c r="AI36" s="14">
        <v>2.4950837365853702</v>
      </c>
      <c r="AJ36" s="15">
        <v>0.80172200996478904</v>
      </c>
      <c r="AK36" s="16">
        <v>1.3826582387346501E-2</v>
      </c>
      <c r="AL36" s="15">
        <v>2.4999588723117698</v>
      </c>
      <c r="AM36" s="15">
        <v>0.80001435405937105</v>
      </c>
      <c r="AN36" s="16">
        <v>1.38265823873466E-2</v>
      </c>
      <c r="AO36" s="15">
        <v>2.4999995960593302</v>
      </c>
      <c r="AP36" s="15">
        <v>0.80000014097594496</v>
      </c>
      <c r="AQ36" s="15">
        <v>1.3728930830913699E-2</v>
      </c>
      <c r="AR36" s="14">
        <v>2.49999999596786</v>
      </c>
      <c r="AS36" s="15">
        <v>0.80000000140722405</v>
      </c>
      <c r="AT36" s="16">
        <v>1.3728922954427999E-2</v>
      </c>
      <c r="AU36" s="15">
        <v>2.4999999999596798</v>
      </c>
      <c r="AV36" s="15">
        <v>0.80000000001407101</v>
      </c>
      <c r="AW36" s="15">
        <v>1.3728922875806101E-2</v>
      </c>
      <c r="AX36" s="14">
        <v>2.5</v>
      </c>
      <c r="AY36" s="15">
        <v>0.8</v>
      </c>
      <c r="AZ36" s="16">
        <v>1.37289228750121E-2</v>
      </c>
    </row>
    <row r="37" spans="1:52" hidden="1" x14ac:dyDescent="0.25">
      <c r="A37" s="1">
        <v>0.73</v>
      </c>
      <c r="B37" s="14">
        <v>2.1035279999999998</v>
      </c>
      <c r="C37" s="15">
        <v>0.99999199999999999</v>
      </c>
      <c r="D37" s="16">
        <v>5.7935216832039303E-2</v>
      </c>
      <c r="E37" s="15">
        <v>2.1035280000396499</v>
      </c>
      <c r="F37" s="15">
        <v>0.99999199997175203</v>
      </c>
      <c r="G37" s="15">
        <v>5.7935215927429999E-2</v>
      </c>
      <c r="H37" s="14">
        <v>2.10352800396551</v>
      </c>
      <c r="I37" s="15">
        <v>0.99999199717458098</v>
      </c>
      <c r="J37" s="16">
        <v>5.7935126361243601E-2</v>
      </c>
      <c r="K37" s="15">
        <v>2.1035283972657401</v>
      </c>
      <c r="L37" s="15">
        <v>0.99999171694915501</v>
      </c>
      <c r="M37" s="15">
        <v>5.7359421374758301E-2</v>
      </c>
      <c r="N37" s="14">
        <v>2.1035684480718202</v>
      </c>
      <c r="O37" s="15">
        <v>0.99996318205071399</v>
      </c>
      <c r="P37" s="16">
        <v>5.7351767087685697E-2</v>
      </c>
      <c r="Q37" s="14">
        <v>2.1104532751091698</v>
      </c>
      <c r="R37" s="15">
        <v>0.99509305343966903</v>
      </c>
      <c r="S37" s="16">
        <v>4.8740735692669603E-2</v>
      </c>
      <c r="T37" s="14">
        <v>2.12684988235294</v>
      </c>
      <c r="U37" s="15">
        <v>0.98376884471331905</v>
      </c>
      <c r="V37" s="16">
        <v>3.9462551259017702E-2</v>
      </c>
      <c r="W37" s="14">
        <v>2.2255193846153798</v>
      </c>
      <c r="X37" s="15">
        <v>0.92286252872171004</v>
      </c>
      <c r="Y37" s="16">
        <v>2.4616057437511399E-2</v>
      </c>
      <c r="Z37" s="14">
        <v>2.3017639999999999</v>
      </c>
      <c r="AA37" s="15">
        <v>0.88289880090250505</v>
      </c>
      <c r="AB37" s="16">
        <v>1.98850863357143E-2</v>
      </c>
      <c r="AC37" s="14">
        <v>2.3780086153846098</v>
      </c>
      <c r="AD37" s="15">
        <v>0.84786686928166699</v>
      </c>
      <c r="AE37" s="16">
        <v>1.6862521639486101E-2</v>
      </c>
      <c r="AF37" s="14">
        <v>2.4766781176470598</v>
      </c>
      <c r="AG37" s="15">
        <v>0.80847433134743996</v>
      </c>
      <c r="AH37" s="16">
        <v>1.42198011122635E-2</v>
      </c>
      <c r="AI37" s="14">
        <v>2.49516497560976</v>
      </c>
      <c r="AJ37" s="15">
        <v>0.80173286513971098</v>
      </c>
      <c r="AK37" s="16">
        <v>1.38273686812189E-2</v>
      </c>
      <c r="AL37" s="15">
        <v>2.4999595519281801</v>
      </c>
      <c r="AM37" s="15">
        <v>0.80001444532913202</v>
      </c>
      <c r="AN37" s="16">
        <v>1.3827368681218999E-2</v>
      </c>
      <c r="AO37" s="15">
        <v>2.4999996027342699</v>
      </c>
      <c r="AP37" s="15">
        <v>0.80000014187239998</v>
      </c>
      <c r="AQ37" s="15">
        <v>1.37289308952715E-2</v>
      </c>
      <c r="AR37" s="14">
        <v>2.4999999960344899</v>
      </c>
      <c r="AS37" s="15">
        <v>0.800000001416172</v>
      </c>
      <c r="AT37" s="16">
        <v>1.3728922955070401E-2</v>
      </c>
      <c r="AU37" s="15">
        <v>2.4999999999603499</v>
      </c>
      <c r="AV37" s="15">
        <v>0.80000000001416005</v>
      </c>
      <c r="AW37" s="15">
        <v>1.37289228758125E-2</v>
      </c>
      <c r="AX37" s="14">
        <v>2.5</v>
      </c>
      <c r="AY37" s="15">
        <v>0.8</v>
      </c>
      <c r="AZ37" s="16">
        <v>1.37289228750121E-2</v>
      </c>
    </row>
    <row r="38" spans="1:52" hidden="1" x14ac:dyDescent="0.25">
      <c r="A38" s="1">
        <v>0.74</v>
      </c>
      <c r="B38" s="14">
        <v>2.0964624999999999</v>
      </c>
      <c r="C38" s="15">
        <v>0.9999903</v>
      </c>
      <c r="D38" s="16">
        <v>5.78757835744238E-2</v>
      </c>
      <c r="E38" s="15">
        <v>2.0964625000403498</v>
      </c>
      <c r="F38" s="15">
        <v>0.99999029997155997</v>
      </c>
      <c r="G38" s="15">
        <v>5.7875782748152499E-2</v>
      </c>
      <c r="H38" s="14">
        <v>2.0964625040361802</v>
      </c>
      <c r="I38" s="15">
        <v>0.99999029715553001</v>
      </c>
      <c r="J38" s="16">
        <v>5.7875700942008002E-2</v>
      </c>
      <c r="K38" s="15">
        <v>2.0964629043453802</v>
      </c>
      <c r="L38" s="15">
        <v>0.99999001504048901</v>
      </c>
      <c r="M38" s="15">
        <v>5.7324041486924701E-2</v>
      </c>
      <c r="N38" s="14">
        <v>2.0965036688941101</v>
      </c>
      <c r="O38" s="15">
        <v>0.99996128775367199</v>
      </c>
      <c r="P38" s="16">
        <v>5.7316531751738099E-2</v>
      </c>
      <c r="Q38" s="14">
        <v>2.1035111899563299</v>
      </c>
      <c r="R38" s="15">
        <v>0.99505913441235805</v>
      </c>
      <c r="S38" s="16">
        <v>4.8702039383311697E-2</v>
      </c>
      <c r="T38" s="14">
        <v>2.1202000000000001</v>
      </c>
      <c r="U38" s="15">
        <v>0.98366668907126797</v>
      </c>
      <c r="V38" s="16">
        <v>3.9406914965964303E-2</v>
      </c>
      <c r="W38" s="14">
        <v>2.22062788461538</v>
      </c>
      <c r="X38" s="15">
        <v>0.92254239587978204</v>
      </c>
      <c r="Y38" s="16">
        <v>2.4565048036429098E-2</v>
      </c>
      <c r="Z38" s="14">
        <v>2.2982312500000002</v>
      </c>
      <c r="AA38" s="15">
        <v>0.88257168342117698</v>
      </c>
      <c r="AB38" s="16">
        <v>1.98493730382822E-2</v>
      </c>
      <c r="AC38" s="14">
        <v>2.3758346153846102</v>
      </c>
      <c r="AD38" s="15">
        <v>0.84762188745620104</v>
      </c>
      <c r="AE38" s="16">
        <v>1.6841763818376199E-2</v>
      </c>
      <c r="AF38" s="14">
        <v>2.4762624999999998</v>
      </c>
      <c r="AG38" s="15">
        <v>0.80841981957554099</v>
      </c>
      <c r="AH38" s="16">
        <v>1.4216155486607301E-2</v>
      </c>
      <c r="AI38" s="14">
        <v>2.4950788109756101</v>
      </c>
      <c r="AJ38" s="15">
        <v>0.80172132910916105</v>
      </c>
      <c r="AK38" s="16">
        <v>1.38266251139786E-2</v>
      </c>
      <c r="AL38" s="15">
        <v>2.4999588311059</v>
      </c>
      <c r="AM38" s="15">
        <v>0.80001434833680896</v>
      </c>
      <c r="AN38" s="16">
        <v>1.38266251139786E-2</v>
      </c>
      <c r="AO38" s="15">
        <v>2.4999995956546202</v>
      </c>
      <c r="AP38" s="15">
        <v>0.80000014091973803</v>
      </c>
      <c r="AQ38" s="15">
        <v>1.37289308344374E-2</v>
      </c>
      <c r="AR38" s="14">
        <v>2.4999999959638202</v>
      </c>
      <c r="AS38" s="15">
        <v>0.80000000140666305</v>
      </c>
      <c r="AT38" s="16">
        <v>1.37289229544631E-2</v>
      </c>
      <c r="AU38" s="15">
        <v>2.4999999999596398</v>
      </c>
      <c r="AV38" s="15">
        <v>0.80000000001406502</v>
      </c>
      <c r="AW38" s="15">
        <v>1.37289228758065E-2</v>
      </c>
      <c r="AX38" s="14">
        <v>2.5</v>
      </c>
      <c r="AY38" s="15">
        <v>0.8</v>
      </c>
      <c r="AZ38" s="16">
        <v>1.37289228750121E-2</v>
      </c>
    </row>
    <row r="39" spans="1:52" hidden="1" x14ac:dyDescent="0.25">
      <c r="A39" s="1">
        <v>0.75</v>
      </c>
      <c r="B39" s="14">
        <v>2.0980886999999999</v>
      </c>
      <c r="C39" s="15">
        <v>0.99999020000000005</v>
      </c>
      <c r="D39" s="16">
        <v>5.7863737662556598E-2</v>
      </c>
      <c r="E39" s="15">
        <v>2.09808870004019</v>
      </c>
      <c r="F39" s="15">
        <v>0.99999019997160599</v>
      </c>
      <c r="G39" s="15">
        <v>5.78637368418944E-2</v>
      </c>
      <c r="H39" s="14">
        <v>2.0980887040199101</v>
      </c>
      <c r="I39" s="15">
        <v>0.99999019715993998</v>
      </c>
      <c r="J39" s="16">
        <v>5.7863655584988502E-2</v>
      </c>
      <c r="K39" s="15">
        <v>2.0980891027159299</v>
      </c>
      <c r="L39" s="15">
        <v>0.99998991548219596</v>
      </c>
      <c r="M39" s="15">
        <v>5.7314085876781898E-2</v>
      </c>
      <c r="N39" s="14">
        <v>2.0981297029891901</v>
      </c>
      <c r="O39" s="15">
        <v>0.99996123271821102</v>
      </c>
      <c r="P39" s="16">
        <v>5.7306593316234597E-2</v>
      </c>
      <c r="Q39" s="14">
        <v>2.1051089847161601</v>
      </c>
      <c r="R39" s="15">
        <v>0.99506648994618396</v>
      </c>
      <c r="S39" s="16">
        <v>4.86995906460558E-2</v>
      </c>
      <c r="T39" s="14">
        <v>2.1217305411764702</v>
      </c>
      <c r="U39" s="15">
        <v>0.98368983017411205</v>
      </c>
      <c r="V39" s="16">
        <v>3.9409352078303199E-2</v>
      </c>
      <c r="W39" s="14">
        <v>2.2217537153846201</v>
      </c>
      <c r="X39" s="15">
        <v>0.922615914531564</v>
      </c>
      <c r="Y39" s="16">
        <v>2.4569502310283799E-2</v>
      </c>
      <c r="Z39" s="14">
        <v>2.29904435</v>
      </c>
      <c r="AA39" s="15">
        <v>0.88264683315944503</v>
      </c>
      <c r="AB39" s="16">
        <v>1.98524346764264E-2</v>
      </c>
      <c r="AC39" s="14">
        <v>2.3763349846153798</v>
      </c>
      <c r="AD39" s="15">
        <v>0.84767815182200401</v>
      </c>
      <c r="AE39" s="16">
        <v>1.6843413768427299E-2</v>
      </c>
      <c r="AF39" s="14">
        <v>2.4763581588235302</v>
      </c>
      <c r="AG39" s="15">
        <v>0.80843233175604701</v>
      </c>
      <c r="AH39" s="16">
        <v>1.4216404422003399E-2</v>
      </c>
      <c r="AI39" s="14">
        <v>2.49509864268293</v>
      </c>
      <c r="AJ39" s="15">
        <v>0.80172397668135797</v>
      </c>
      <c r="AK39" s="16">
        <v>1.3826674126094301E-2</v>
      </c>
      <c r="AL39" s="15">
        <v>2.4999589970108098</v>
      </c>
      <c r="AM39" s="15">
        <v>0.80001437059631098</v>
      </c>
      <c r="AN39" s="16">
        <v>1.3826674126094399E-2</v>
      </c>
      <c r="AO39" s="15">
        <v>2.4999995972840798</v>
      </c>
      <c r="AP39" s="15">
        <v>0.80000014113837203</v>
      </c>
      <c r="AQ39" s="15">
        <v>1.37289308384089E-2</v>
      </c>
      <c r="AR39" s="14">
        <v>2.49999999598008</v>
      </c>
      <c r="AS39" s="15">
        <v>0.80000000140884497</v>
      </c>
      <c r="AT39" s="16">
        <v>1.3728922954502801E-2</v>
      </c>
      <c r="AU39" s="15">
        <v>2.4999999999598099</v>
      </c>
      <c r="AV39" s="15">
        <v>0.800000000014086</v>
      </c>
      <c r="AW39" s="15">
        <v>1.37289228758069E-2</v>
      </c>
      <c r="AX39" s="14">
        <v>2.5</v>
      </c>
      <c r="AY39" s="15">
        <v>0.8</v>
      </c>
      <c r="AZ39" s="16">
        <v>1.37289228750121E-2</v>
      </c>
    </row>
    <row r="40" spans="1:52" hidden="1" x14ac:dyDescent="0.25">
      <c r="A40" s="1">
        <v>0.76</v>
      </c>
      <c r="B40" s="14">
        <v>2.1014781</v>
      </c>
      <c r="C40" s="15">
        <v>0.99998730000000002</v>
      </c>
      <c r="D40" s="16">
        <v>5.7820767684702602E-2</v>
      </c>
      <c r="E40" s="15">
        <v>2.1014781000398499</v>
      </c>
      <c r="F40" s="15">
        <v>0.999987299971696</v>
      </c>
      <c r="G40" s="15">
        <v>5.7820766967199899E-2</v>
      </c>
      <c r="H40" s="14">
        <v>2.1014781039860102</v>
      </c>
      <c r="I40" s="15">
        <v>0.99998729716913304</v>
      </c>
      <c r="J40" s="16">
        <v>5.7820695926945199E-2</v>
      </c>
      <c r="K40" s="15">
        <v>2.10147849931974</v>
      </c>
      <c r="L40" s="15">
        <v>0.99998701640334497</v>
      </c>
      <c r="M40" s="15">
        <v>5.7309541806806502E-2</v>
      </c>
      <c r="N40" s="14">
        <v>2.1015187572026099</v>
      </c>
      <c r="O40" s="15">
        <v>0.99995842648868605</v>
      </c>
      <c r="P40" s="16">
        <v>5.7302337262237497E-2</v>
      </c>
      <c r="Q40" s="14">
        <v>2.1084391812227099</v>
      </c>
      <c r="R40" s="15">
        <v>0.99507914138684594</v>
      </c>
      <c r="S40" s="16">
        <v>4.87447414758959E-2</v>
      </c>
      <c r="T40" s="14">
        <v>2.1249205647058802</v>
      </c>
      <c r="U40" s="15">
        <v>0.98373543453458401</v>
      </c>
      <c r="V40" s="16">
        <v>3.9463987485877997E-2</v>
      </c>
      <c r="W40" s="14">
        <v>2.22410022307692</v>
      </c>
      <c r="X40" s="15">
        <v>0.92276722691610003</v>
      </c>
      <c r="Y40" s="16">
        <v>2.46147081394422E-2</v>
      </c>
      <c r="Z40" s="14">
        <v>2.3007390499999998</v>
      </c>
      <c r="AA40" s="15">
        <v>0.88280222667002795</v>
      </c>
      <c r="AB40" s="16">
        <v>1.9884342383476299E-2</v>
      </c>
      <c r="AC40" s="14">
        <v>2.3773778769230698</v>
      </c>
      <c r="AD40" s="15">
        <v>0.847794783580615</v>
      </c>
      <c r="AE40" s="16">
        <v>1.68623571711564E-2</v>
      </c>
      <c r="AF40" s="14">
        <v>2.4765575352941198</v>
      </c>
      <c r="AG40" s="15">
        <v>0.80845832226006198</v>
      </c>
      <c r="AH40" s="16">
        <v>1.4219852216747301E-2</v>
      </c>
      <c r="AI40" s="14">
        <v>2.4951399768292699</v>
      </c>
      <c r="AJ40" s="15">
        <v>0.80172947795925598</v>
      </c>
      <c r="AK40" s="16">
        <v>1.38273825122189E-2</v>
      </c>
      <c r="AL40" s="15">
        <v>2.4999593427973901</v>
      </c>
      <c r="AM40" s="15">
        <v>0.80001441685194996</v>
      </c>
      <c r="AN40" s="16">
        <v>1.3827382512219001E-2</v>
      </c>
      <c r="AO40" s="15">
        <v>2.4999996006802601</v>
      </c>
      <c r="AP40" s="15">
        <v>0.80000014159269595</v>
      </c>
      <c r="AQ40" s="15">
        <v>1.3728930896477301E-2</v>
      </c>
      <c r="AR40" s="14">
        <v>2.49999999601398</v>
      </c>
      <c r="AS40" s="15">
        <v>0.80000000141338001</v>
      </c>
      <c r="AT40" s="16">
        <v>1.37289229550824E-2</v>
      </c>
      <c r="AU40" s="15">
        <v>2.4999999999601501</v>
      </c>
      <c r="AV40" s="15">
        <v>0.80000000001413196</v>
      </c>
      <c r="AW40" s="15">
        <v>1.3728922875812699E-2</v>
      </c>
      <c r="AX40" s="14">
        <v>2.5</v>
      </c>
      <c r="AY40" s="15">
        <v>0.8</v>
      </c>
      <c r="AZ40" s="16">
        <v>1.37289228750121E-2</v>
      </c>
    </row>
    <row r="41" spans="1:52" hidden="1" x14ac:dyDescent="0.25">
      <c r="A41" s="1">
        <v>0.77</v>
      </c>
      <c r="B41" s="14">
        <v>2.1019956999999998</v>
      </c>
      <c r="C41" s="15">
        <v>0.99998589999999998</v>
      </c>
      <c r="D41" s="16">
        <v>5.7787071627337802E-2</v>
      </c>
      <c r="E41" s="15">
        <v>2.1019957000398</v>
      </c>
      <c r="F41" s="15">
        <v>0.99998589997171305</v>
      </c>
      <c r="G41" s="15">
        <v>5.7787070947241302E-2</v>
      </c>
      <c r="H41" s="14">
        <v>2.1019957039808399</v>
      </c>
      <c r="I41" s="15">
        <v>0.99998589717054598</v>
      </c>
      <c r="J41" s="16">
        <v>5.7787003604946201E-2</v>
      </c>
      <c r="K41" s="15">
        <v>2.1019960988011102</v>
      </c>
      <c r="L41" s="15">
        <v>0.99998561654497797</v>
      </c>
      <c r="M41" s="15">
        <v>5.7291216900953901E-2</v>
      </c>
      <c r="N41" s="14">
        <v>2.10203630439706</v>
      </c>
      <c r="O41" s="15">
        <v>0.99995704090666404</v>
      </c>
      <c r="P41" s="16">
        <v>5.7284136433491999E-2</v>
      </c>
      <c r="Q41" s="14">
        <v>2.1089477401746701</v>
      </c>
      <c r="R41" s="15">
        <v>0.99508013333559997</v>
      </c>
      <c r="S41" s="16">
        <v>4.8745948985379303E-2</v>
      </c>
      <c r="T41" s="14">
        <v>2.12540771764706</v>
      </c>
      <c r="U41" s="15">
        <v>0.98374150100792801</v>
      </c>
      <c r="V41" s="16">
        <v>3.9467668111994501E-2</v>
      </c>
      <c r="W41" s="14">
        <v>2.22445856153846</v>
      </c>
      <c r="X41" s="15">
        <v>0.92278971436530499</v>
      </c>
      <c r="Y41" s="16">
        <v>2.4618507300546998E-2</v>
      </c>
      <c r="Z41" s="14">
        <v>2.3009978499999999</v>
      </c>
      <c r="AA41" s="15">
        <v>0.88282554565562099</v>
      </c>
      <c r="AB41" s="16">
        <v>1.9887038058304399E-2</v>
      </c>
      <c r="AC41" s="14">
        <v>2.3775371384615398</v>
      </c>
      <c r="AD41" s="15">
        <v>0.84781236619350597</v>
      </c>
      <c r="AE41" s="16">
        <v>1.68639369715246E-2</v>
      </c>
      <c r="AF41" s="14">
        <v>2.4765879823529402</v>
      </c>
      <c r="AG41" s="15">
        <v>0.80846225382161496</v>
      </c>
      <c r="AH41" s="16">
        <v>1.42201320350566E-2</v>
      </c>
      <c r="AI41" s="14">
        <v>2.4951462890243898</v>
      </c>
      <c r="AJ41" s="15">
        <v>0.80173031052965005</v>
      </c>
      <c r="AK41" s="16">
        <v>1.3827439668640199E-2</v>
      </c>
      <c r="AL41" s="15">
        <v>2.4999593956029398</v>
      </c>
      <c r="AM41" s="15">
        <v>0.80001442385316102</v>
      </c>
      <c r="AN41" s="16">
        <v>1.38274396686403E-2</v>
      </c>
      <c r="AO41" s="15">
        <v>2.4999996011988999</v>
      </c>
      <c r="AP41" s="15">
        <v>0.80000014166146205</v>
      </c>
      <c r="AQ41" s="15">
        <v>1.3728930901155199E-2</v>
      </c>
      <c r="AR41" s="14">
        <v>2.4999999960191599</v>
      </c>
      <c r="AS41" s="15">
        <v>0.80000000141406702</v>
      </c>
      <c r="AT41" s="16">
        <v>1.37289229551291E-2</v>
      </c>
      <c r="AU41" s="15">
        <v>2.4999999999601998</v>
      </c>
      <c r="AV41" s="15">
        <v>0.80000000001413896</v>
      </c>
      <c r="AW41" s="15">
        <v>1.37289228758131E-2</v>
      </c>
      <c r="AX41" s="14">
        <v>2.5</v>
      </c>
      <c r="AY41" s="15">
        <v>0.8</v>
      </c>
      <c r="AZ41" s="16">
        <v>1.37289228750121E-2</v>
      </c>
    </row>
    <row r="42" spans="1:52" hidden="1" x14ac:dyDescent="0.25">
      <c r="A42" s="1">
        <v>0.78</v>
      </c>
      <c r="B42" s="14">
        <v>2.1001865999999998</v>
      </c>
      <c r="C42" s="15">
        <v>0.99998379999999998</v>
      </c>
      <c r="D42" s="16">
        <v>5.7712424990694698E-2</v>
      </c>
      <c r="E42" s="15">
        <v>2.1001866000399798</v>
      </c>
      <c r="F42" s="15">
        <v>0.99998379997166298</v>
      </c>
      <c r="G42" s="15">
        <v>5.7712424355723602E-2</v>
      </c>
      <c r="H42" s="14">
        <v>2.1001866039989299</v>
      </c>
      <c r="I42" s="15">
        <v>0.99998379716569896</v>
      </c>
      <c r="J42" s="16">
        <v>5.7712361482163299E-2</v>
      </c>
      <c r="K42" s="15">
        <v>2.1001870006138299</v>
      </c>
      <c r="L42" s="15">
        <v>0.99998351605941305</v>
      </c>
      <c r="M42" s="15">
        <v>5.7236174854624997E-2</v>
      </c>
      <c r="N42" s="14">
        <v>2.1002273889614398</v>
      </c>
      <c r="O42" s="15">
        <v>0.99995489147757799</v>
      </c>
      <c r="P42" s="16">
        <v>5.7229258295284399E-2</v>
      </c>
      <c r="Q42" s="14">
        <v>2.1071702401746801</v>
      </c>
      <c r="R42" s="15">
        <v>0.995069837406654</v>
      </c>
      <c r="S42" s="16">
        <v>4.8710328682998301E-2</v>
      </c>
      <c r="T42" s="14">
        <v>2.1237050352941198</v>
      </c>
      <c r="U42" s="15">
        <v>0.98371385176937098</v>
      </c>
      <c r="V42" s="16">
        <v>3.9430341451437097E-2</v>
      </c>
      <c r="W42" s="14">
        <v>2.22320610769231</v>
      </c>
      <c r="X42" s="15">
        <v>0.92270678803640704</v>
      </c>
      <c r="Y42" s="16">
        <v>2.45893646854215E-2</v>
      </c>
      <c r="Z42" s="14">
        <v>2.3000932999999999</v>
      </c>
      <c r="AA42" s="15">
        <v>0.88274113016018196</v>
      </c>
      <c r="AB42" s="16">
        <v>1.98665287036753E-2</v>
      </c>
      <c r="AC42" s="14">
        <v>2.3769804923076898</v>
      </c>
      <c r="AD42" s="15">
        <v>0.84774924198503498</v>
      </c>
      <c r="AE42" s="16">
        <v>1.6851737671977299E-2</v>
      </c>
      <c r="AF42" s="14">
        <v>2.47648156470588</v>
      </c>
      <c r="AG42" s="15">
        <v>0.808448220236892</v>
      </c>
      <c r="AH42" s="16">
        <v>1.42179006070611E-2</v>
      </c>
      <c r="AI42" s="14">
        <v>2.4951242268292702</v>
      </c>
      <c r="AJ42" s="15">
        <v>0.80172734097531595</v>
      </c>
      <c r="AK42" s="16">
        <v>1.3826980695530899E-2</v>
      </c>
      <c r="AL42" s="15">
        <v>2.49995921103856</v>
      </c>
      <c r="AM42" s="15">
        <v>0.80001439888641401</v>
      </c>
      <c r="AN42" s="16">
        <v>1.3826980695531E-2</v>
      </c>
      <c r="AO42" s="15">
        <v>2.4999995993861801</v>
      </c>
      <c r="AP42" s="15">
        <v>0.80000014141623799</v>
      </c>
      <c r="AQ42" s="15">
        <v>1.3728930863520899E-2</v>
      </c>
      <c r="AR42" s="14">
        <v>2.4999999960010699</v>
      </c>
      <c r="AS42" s="15">
        <v>0.80000000141161898</v>
      </c>
      <c r="AT42" s="16">
        <v>1.3728922954753401E-2</v>
      </c>
      <c r="AU42" s="15">
        <v>2.49999999996002</v>
      </c>
      <c r="AV42" s="15">
        <v>0.80000000001411498</v>
      </c>
      <c r="AW42" s="15">
        <v>1.37289228758094E-2</v>
      </c>
      <c r="AX42" s="14">
        <v>2.5</v>
      </c>
      <c r="AY42" s="15">
        <v>0.8</v>
      </c>
      <c r="AZ42" s="16">
        <v>1.37289228750121E-2</v>
      </c>
    </row>
    <row r="43" spans="1:52" ht="15.75" hidden="1" thickBot="1" x14ac:dyDescent="0.3">
      <c r="A43" s="1">
        <v>0.79</v>
      </c>
      <c r="B43" s="14">
        <v>2.1049039</v>
      </c>
      <c r="C43" s="15">
        <v>0.99998100000000001</v>
      </c>
      <c r="D43" s="16">
        <v>5.7676704065788197E-2</v>
      </c>
      <c r="E43" s="15">
        <v>2.1049039000395098</v>
      </c>
      <c r="F43" s="15">
        <v>0.99998099997179202</v>
      </c>
      <c r="G43" s="15">
        <v>5.7676703482812001E-2</v>
      </c>
      <c r="H43" s="14">
        <v>2.1049039039517501</v>
      </c>
      <c r="I43" s="15">
        <v>0.99998099717842903</v>
      </c>
      <c r="J43" s="16">
        <v>5.7676645755067701E-2</v>
      </c>
      <c r="K43" s="15">
        <v>2.1049042958870801</v>
      </c>
      <c r="L43" s="15">
        <v>0.99998071733462301</v>
      </c>
      <c r="M43" s="15">
        <v>5.7225432265852597E-2</v>
      </c>
      <c r="N43" s="14">
        <v>2.10494420770251</v>
      </c>
      <c r="O43" s="15">
        <v>0.99995222129047501</v>
      </c>
      <c r="P43" s="16">
        <v>5.7218747684114599E-2</v>
      </c>
      <c r="Q43" s="14">
        <v>2.1118051419213999</v>
      </c>
      <c r="R43" s="15">
        <v>0.99508856835391701</v>
      </c>
      <c r="S43" s="16">
        <v>4.8750270792978501E-2</v>
      </c>
      <c r="T43" s="14">
        <v>2.1281448470588198</v>
      </c>
      <c r="U43" s="15">
        <v>0.98377822018142702</v>
      </c>
      <c r="V43" s="16">
        <v>3.94837896985255E-2</v>
      </c>
      <c r="W43" s="14">
        <v>2.2264719307692298</v>
      </c>
      <c r="X43" s="15">
        <v>0.92291772437318997</v>
      </c>
      <c r="Y43" s="16">
        <v>2.4635956992593602E-2</v>
      </c>
      <c r="Z43" s="14">
        <v>2.30245195</v>
      </c>
      <c r="AA43" s="15">
        <v>0.88295771859063299</v>
      </c>
      <c r="AB43" s="16">
        <v>1.9899364143843499E-2</v>
      </c>
      <c r="AC43" s="14">
        <v>2.3784319692307698</v>
      </c>
      <c r="AD43" s="15">
        <v>0.84791186578259203</v>
      </c>
      <c r="AE43" s="16">
        <v>1.6871086232742302E-2</v>
      </c>
      <c r="AF43" s="14">
        <v>2.4767590529411798</v>
      </c>
      <c r="AG43" s="15">
        <v>0.808484483767554</v>
      </c>
      <c r="AH43" s="16">
        <v>1.42213760562431E-2</v>
      </c>
      <c r="AI43" s="14">
        <v>2.4951817548780499</v>
      </c>
      <c r="AJ43" s="15">
        <v>0.80173501767722399</v>
      </c>
      <c r="AK43" s="16">
        <v>1.38276928298477E-2</v>
      </c>
      <c r="AL43" s="15">
        <v>2.49995969229749</v>
      </c>
      <c r="AM43" s="15">
        <v>0.80001446343551696</v>
      </c>
      <c r="AN43" s="16">
        <v>1.3827692829847801E-2</v>
      </c>
      <c r="AO43" s="15">
        <v>2.49999960411292</v>
      </c>
      <c r="AP43" s="15">
        <v>0.80000014205024195</v>
      </c>
      <c r="AQ43" s="15">
        <v>1.3728930921854701E-2</v>
      </c>
      <c r="AR43" s="14">
        <v>2.49999999604825</v>
      </c>
      <c r="AS43" s="15">
        <v>0.80000000141794703</v>
      </c>
      <c r="AT43" s="16">
        <v>1.37289229553357E-2</v>
      </c>
      <c r="AU43" s="15">
        <v>2.4999999999604898</v>
      </c>
      <c r="AV43" s="15">
        <v>0.80000000001417804</v>
      </c>
      <c r="AW43" s="15">
        <v>1.3728922875815199E-2</v>
      </c>
      <c r="AX43" s="14">
        <v>2.5</v>
      </c>
      <c r="AY43" s="15">
        <v>0.8</v>
      </c>
      <c r="AZ43" s="16">
        <v>1.37289228750121E-2</v>
      </c>
    </row>
    <row r="44" spans="1:52" ht="15.75" thickBot="1" x14ac:dyDescent="0.3">
      <c r="A44" s="17" t="s">
        <v>71</v>
      </c>
      <c r="B44" s="18">
        <f>AVERAGE(Table577[Q(H20)])</f>
        <v>2.0858491150000003</v>
      </c>
      <c r="C44" s="19">
        <f>AVERAGE(Table577[W(H20)])</f>
        <v>0.99999648500000016</v>
      </c>
      <c r="D44" s="20">
        <f>AVERAGE(Table577[A(H20)])</f>
        <v>5.8168679926132061E-2</v>
      </c>
      <c r="E44" s="19">
        <f>AVERAGE(Table577[Qmix])</f>
        <v>2.0858491150414147</v>
      </c>
      <c r="F44" s="19">
        <f>AVERAGE(Table577[Wmix])</f>
        <v>0.99999648497125759</v>
      </c>
      <c r="G44" s="19">
        <f>AVERAGE(Table577[Amix])</f>
        <v>5.8168480129901202E-2</v>
      </c>
      <c r="H44" s="18">
        <f>AVERAGE(Table577[Qmix9])</f>
        <v>2.0858491191423356</v>
      </c>
      <c r="I44" s="19">
        <f>AVERAGE(Table577[Wmix9])</f>
        <v>0.99999648212520076</v>
      </c>
      <c r="J44" s="20">
        <f>AVERAGE(Table577[Amix9])</f>
        <v>5.8166492442475758E-2</v>
      </c>
      <c r="K44" s="19">
        <f>AVERAGE(Table577[Qmix8])</f>
        <v>2.0858495299800177</v>
      </c>
      <c r="L44" s="19">
        <f>AVERAGE(Table577[Wmix8])</f>
        <v>0.99999619700225373</v>
      </c>
      <c r="M44" s="19">
        <f>AVERAGE(Table577[Amix8])</f>
        <v>5.7396767469691599E-2</v>
      </c>
      <c r="N44" s="18">
        <f>AVERAGE(Table577[Qmix2])</f>
        <v>2.085891366671599</v>
      </c>
      <c r="O44" s="19">
        <f>AVERAGE(Table577[Wmix2])</f>
        <v>0.99996716347260095</v>
      </c>
      <c r="P44" s="20">
        <f>AVERAGE(Table577[Amix2])</f>
        <v>5.738844902926804E-2</v>
      </c>
      <c r="Q44" s="18">
        <f>AVERAGE(Table577[Qmix12])</f>
        <v>2.0930831915938866</v>
      </c>
      <c r="R44" s="19">
        <f>AVERAGE(Table577[Wmix1])</f>
        <v>0.99501411762868153</v>
      </c>
      <c r="S44" s="20">
        <f>AVERAGE(Table577[Amix1])</f>
        <v>4.8646432212832304E-2</v>
      </c>
      <c r="T44" s="18">
        <f>AVERAGE(Table577[Qmix3])</f>
        <v>2.1102109317647058</v>
      </c>
      <c r="U44" s="19">
        <f>AVERAGE(Table577[Wmix3])</f>
        <v>0.98351383791243896</v>
      </c>
      <c r="V44" s="20">
        <f>AVERAGE(Table577[Amix3])</f>
        <v>3.9318700011550911E-2</v>
      </c>
      <c r="W44" s="18">
        <f>AVERAGE(Table577[Qmix4])</f>
        <v>2.2132801565384614</v>
      </c>
      <c r="X44" s="19">
        <f>AVERAGE(Table577[Wmix4])</f>
        <v>0.92205421562738166</v>
      </c>
      <c r="Y44" s="20">
        <f>AVERAGE(Table577[Amix4])</f>
        <v>2.4484037068063173E-2</v>
      </c>
      <c r="Z44" s="18">
        <f>AVERAGE(Table577[Qmix5])</f>
        <v>2.292924557500001</v>
      </c>
      <c r="AA44" s="19">
        <f>AVERAGE(Table577[Wmix5])</f>
        <v>0.88207815382240662</v>
      </c>
      <c r="AB44" s="20">
        <f>AVERAGE(Table577[Amix5])</f>
        <v>1.9792891090411432E-2</v>
      </c>
      <c r="AC44" s="18">
        <f>AVERAGE(Table577[Qmix6])</f>
        <v>2.3725689584615361</v>
      </c>
      <c r="AD44" s="19">
        <f>AVERAGE(Table577[Wmix6])</f>
        <v>0.84725630673773189</v>
      </c>
      <c r="AE44" s="20">
        <f>AVERAGE(Table577[Amix6])</f>
        <v>1.680900487894612E-2</v>
      </c>
      <c r="AF44" s="18">
        <f>AVERAGE(Table577[Qmix7])</f>
        <v>2.4756381832352949</v>
      </c>
      <c r="AG44" s="19">
        <f>AVERAGE(Table577[Wmix7])</f>
        <v>0.80833952727320235</v>
      </c>
      <c r="AH44" s="19">
        <f>AVERAGE(Table577[Amix7])</f>
        <v>1.4210403704851562E-2</v>
      </c>
      <c r="AI44" s="18">
        <f>AVERAGE(Table577[Qmix10])</f>
        <v>2.4949493794512221</v>
      </c>
      <c r="AJ44" s="19">
        <f>AVERAGE(Table577[Wmix10])</f>
        <v>0.8017043759568887</v>
      </c>
      <c r="AK44" s="20">
        <f>AVERAGE(Table577[Amix80])</f>
        <v>1.3825451712101807E-2</v>
      </c>
      <c r="AL44" s="18">
        <f>AVERAGE(Table577[Qmix11])</f>
        <v>2.4999577483284017</v>
      </c>
      <c r="AM44" s="19">
        <f>AVERAGE(Table577[Wmix11])</f>
        <v>0.80001420588155603</v>
      </c>
      <c r="AN44" s="20">
        <f>AVERAGE(Table577[Amix77])</f>
        <v>1.3825451712101897E-2</v>
      </c>
      <c r="AO44" s="19">
        <f>AVERAGE(Table577[Qmix13])</f>
        <v>2.4999995850199879</v>
      </c>
      <c r="AP44" s="19">
        <f>AVERAGE(Table577[Wmix12])</f>
        <v>0.80000013952054494</v>
      </c>
      <c r="AQ44" s="19">
        <f>AVERAGE(Table577[Amix74])</f>
        <v>1.3728930738430173E-2</v>
      </c>
      <c r="AR44" s="18">
        <f>AVERAGE(Table577[Qmix14])</f>
        <v>2.4999999958576633</v>
      </c>
      <c r="AS44" s="19">
        <f>AVERAGE(Table577[Wmix13])</f>
        <v>0.80000000139269623</v>
      </c>
      <c r="AT44" s="20">
        <f>AVERAGE(Table577[Amix744])</f>
        <v>1.3728922953504769E-2</v>
      </c>
      <c r="AU44" s="18">
        <f>AVERAGE(Table577[Qmix15])</f>
        <v>2.4999999999585834</v>
      </c>
      <c r="AV44" s="19">
        <f>AVERAGE(Table577[Wmix14])</f>
        <v>0.80000000001392524</v>
      </c>
      <c r="AW44" s="20">
        <f>AVERAGE(Table577[Amix762])</f>
        <v>1.3728922875796887E-2</v>
      </c>
      <c r="AX44" s="21">
        <f>AVERAGE(Table577[Q(Dust)])</f>
        <v>2.5</v>
      </c>
      <c r="AY44" s="22">
        <f>AVERAGE(Table577[W(Dust)])</f>
        <v>0.80000000000000038</v>
      </c>
      <c r="AZ44" s="20">
        <f>AVERAGE(Table577[A(Dust)])</f>
        <v>1.37289228750121E-2</v>
      </c>
    </row>
    <row r="45" spans="1:52" x14ac:dyDescent="0.25">
      <c r="A45" s="23" t="s">
        <v>72</v>
      </c>
      <c r="B45" s="24"/>
      <c r="C45" s="25"/>
      <c r="D45" s="26"/>
      <c r="E45" s="24"/>
      <c r="F45" s="25"/>
      <c r="G45" s="26">
        <f>G44/D44</f>
        <v>0.99999656522666303</v>
      </c>
      <c r="H45" s="24"/>
      <c r="I45" s="25"/>
      <c r="J45" s="26">
        <f>J44/D44</f>
        <v>0.99996239413273469</v>
      </c>
      <c r="K45" s="25"/>
      <c r="L45" s="25"/>
      <c r="M45" s="25">
        <f>M44/D44</f>
        <v>0.98672975805157159</v>
      </c>
      <c r="N45" s="24"/>
      <c r="O45" s="25"/>
      <c r="P45" s="26">
        <f>P44/D44</f>
        <v>0.98658675256418349</v>
      </c>
      <c r="Q45" s="24"/>
      <c r="R45" s="25"/>
      <c r="S45" s="26">
        <f>S44/D44</f>
        <v>0.83629940157844418</v>
      </c>
      <c r="T45" s="24"/>
      <c r="U45" s="25"/>
      <c r="V45" s="26">
        <f>V44/G44</f>
        <v>0.67594511535705981</v>
      </c>
      <c r="W45" s="24"/>
      <c r="X45" s="25"/>
      <c r="Y45" s="26">
        <f>Y44/D44</f>
        <v>0.42091443538267082</v>
      </c>
      <c r="Z45" s="24"/>
      <c r="AA45" s="25"/>
      <c r="AB45" s="26">
        <f>AB44/D44</f>
        <v>0.34026715262485352</v>
      </c>
      <c r="AC45" s="24"/>
      <c r="AD45" s="25"/>
      <c r="AE45" s="26">
        <f>AE44/D44</f>
        <v>0.28897002476748207</v>
      </c>
      <c r="AF45" s="24"/>
      <c r="AG45" s="25"/>
      <c r="AH45" s="26">
        <f>AH44/D44</f>
        <v>0.2442964791860025</v>
      </c>
      <c r="AI45" s="27"/>
      <c r="AJ45" s="28"/>
      <c r="AK45" s="29">
        <f>AK44/D44</f>
        <v>0.23767862240743021</v>
      </c>
      <c r="AL45" s="24"/>
      <c r="AM45" s="25"/>
      <c r="AN45" s="26">
        <f>AN44/D44</f>
        <v>0.23767862240743176</v>
      </c>
      <c r="AO45" s="25"/>
      <c r="AP45" s="25"/>
      <c r="AQ45" s="25">
        <f>AQ44/D44</f>
        <v>0.23601929347312733</v>
      </c>
      <c r="AR45" s="24"/>
      <c r="AS45" s="25"/>
      <c r="AT45" s="26">
        <f>AT44/D44</f>
        <v>0.23601915963950046</v>
      </c>
      <c r="AU45" s="25"/>
      <c r="AV45" s="25"/>
      <c r="AW45" s="25">
        <f>AW44/D44</f>
        <v>0.23601915830359457</v>
      </c>
      <c r="AX45" s="24"/>
      <c r="AY45" s="25"/>
      <c r="AZ45" s="26">
        <f>AZ44/D44</f>
        <v>0.236019158290103</v>
      </c>
    </row>
    <row r="46" spans="1:52" ht="15.75" thickBot="1" x14ac:dyDescent="0.3">
      <c r="A46" s="23" t="s">
        <v>73</v>
      </c>
      <c r="B46" s="30"/>
      <c r="C46" s="31"/>
      <c r="D46" s="32"/>
      <c r="E46" s="30"/>
      <c r="F46" s="31"/>
      <c r="G46" s="32">
        <f>(G44-D44)/D44</f>
        <v>-3.4347733369930677E-6</v>
      </c>
      <c r="H46" s="30"/>
      <c r="I46" s="31"/>
      <c r="J46" s="32">
        <f>(J44-D44)/D44</f>
        <v>-3.7605867265358124E-5</v>
      </c>
      <c r="K46" s="31"/>
      <c r="L46" s="31"/>
      <c r="M46" s="31">
        <f>(M44-D44)/D44</f>
        <v>-1.3270241948428378E-2</v>
      </c>
      <c r="N46" s="30"/>
      <c r="O46" s="31"/>
      <c r="P46" s="32">
        <f>(P44-D44)/D44</f>
        <v>-1.341324743581648E-2</v>
      </c>
      <c r="Q46" s="30"/>
      <c r="R46" s="31"/>
      <c r="S46" s="32">
        <f>(S44-D44)/D44</f>
        <v>-0.16370059842155577</v>
      </c>
      <c r="T46" s="30"/>
      <c r="U46" s="31"/>
      <c r="V46" s="32">
        <f>(V44-G44)/G44</f>
        <v>-0.32405488464294019</v>
      </c>
      <c r="W46" s="30"/>
      <c r="X46" s="31"/>
      <c r="Y46" s="32">
        <f>(Y44-D44)/D44</f>
        <v>-0.57908556461732918</v>
      </c>
      <c r="Z46" s="30"/>
      <c r="AA46" s="31"/>
      <c r="AB46" s="32">
        <f>(AB44-D44)/D44</f>
        <v>-0.65973284737514637</v>
      </c>
      <c r="AC46" s="30"/>
      <c r="AD46" s="31"/>
      <c r="AE46" s="32">
        <f>(AE44-D44)/D44</f>
        <v>-0.71102997523251787</v>
      </c>
      <c r="AF46" s="30"/>
      <c r="AG46" s="31"/>
      <c r="AH46" s="32">
        <f>(AH44-D44)/D44</f>
        <v>-0.7557035208139975</v>
      </c>
      <c r="AI46" s="30"/>
      <c r="AJ46" s="31"/>
      <c r="AK46" s="32">
        <f>(AK44-D44)/D44</f>
        <v>-0.76232137759256968</v>
      </c>
      <c r="AL46" s="30"/>
      <c r="AM46" s="31"/>
      <c r="AN46" s="32">
        <f>(AN44-D44)/D44</f>
        <v>-0.76232137759256835</v>
      </c>
      <c r="AO46" s="31"/>
      <c r="AP46" s="31"/>
      <c r="AQ46" s="31">
        <f>(AQ44-D44)/D44</f>
        <v>-0.76398070652687267</v>
      </c>
      <c r="AR46" s="30"/>
      <c r="AS46" s="31"/>
      <c r="AT46" s="32">
        <f>(AT44-D44)/D44</f>
        <v>-0.76398084036049962</v>
      </c>
      <c r="AU46" s="31"/>
      <c r="AV46" s="31"/>
      <c r="AW46" s="31">
        <f>(AW44-D44)/D44</f>
        <v>-0.76398084169640545</v>
      </c>
      <c r="AX46" s="30"/>
      <c r="AY46" s="31"/>
      <c r="AZ46" s="32">
        <f>(AZ44-D44)/D44</f>
        <v>-0.763980841709897</v>
      </c>
    </row>
    <row r="47" spans="1:52" ht="15.75" thickBot="1" x14ac:dyDescent="0.3">
      <c r="A47" s="33" t="s">
        <v>74</v>
      </c>
      <c r="B47" s="34"/>
      <c r="C47" s="35"/>
      <c r="D47" s="36">
        <f>D44*PI()</f>
        <v>0.18274229752495255</v>
      </c>
      <c r="E47" s="34"/>
      <c r="F47" s="35"/>
      <c r="G47" s="36">
        <f>G44*PI()</f>
        <v>0.18274166984658147</v>
      </c>
      <c r="H47" s="34"/>
      <c r="I47" s="35"/>
      <c r="J47" s="36">
        <f>J44*PI()</f>
        <v>0.18273542534236806</v>
      </c>
      <c r="K47" s="35"/>
      <c r="L47" s="35"/>
      <c r="M47" s="35">
        <f>M44*PI()</f>
        <v>0.18031726302258475</v>
      </c>
      <c r="N47" s="34"/>
      <c r="O47" s="35"/>
      <c r="P47" s="36">
        <f>P44*PI()</f>
        <v>0.18029112987126078</v>
      </c>
      <c r="Q47" s="34"/>
      <c r="R47" s="35"/>
      <c r="S47" s="36">
        <f>S44*PI()</f>
        <v>0.15282727406318783</v>
      </c>
      <c r="T47" s="34"/>
      <c r="U47" s="35"/>
      <c r="V47" s="36">
        <f>V44*PI()</f>
        <v>0.12352333910498925</v>
      </c>
      <c r="W47" s="34"/>
      <c r="X47" s="35"/>
      <c r="Y47" s="36">
        <f>Y44*PI()</f>
        <v>7.6918870983247442E-2</v>
      </c>
      <c r="Z47" s="34"/>
      <c r="AA47" s="35"/>
      <c r="AB47" s="36">
        <f>AB44*PI()</f>
        <v>6.2181201242939424E-2</v>
      </c>
      <c r="AC47" s="34"/>
      <c r="AD47" s="35"/>
      <c r="AE47" s="36">
        <f>AE44*PI()</f>
        <v>5.2807046241852118E-2</v>
      </c>
      <c r="AF47" s="34"/>
      <c r="AG47" s="35"/>
      <c r="AH47" s="36">
        <f>AH44*PI()</f>
        <v>4.4643299883706848E-2</v>
      </c>
      <c r="AI47" s="34"/>
      <c r="AJ47" s="35"/>
      <c r="AK47" s="36">
        <f>AK44*PI()</f>
        <v>4.3433937531299462E-2</v>
      </c>
      <c r="AL47" s="34"/>
      <c r="AM47" s="35"/>
      <c r="AN47" s="36">
        <f>AN44*PI()</f>
        <v>4.3433937531299746E-2</v>
      </c>
      <c r="AO47" s="35"/>
      <c r="AP47" s="35"/>
      <c r="AQ47" s="35">
        <f>AQ44*PI()</f>
        <v>4.3130707949495327E-2</v>
      </c>
      <c r="AR47" s="34"/>
      <c r="AS47" s="35"/>
      <c r="AT47" s="36">
        <f>AT44*PI()</f>
        <v>4.313068349243087E-2</v>
      </c>
      <c r="AU47" s="35"/>
      <c r="AV47" s="35"/>
      <c r="AW47" s="35">
        <f>AW44*PI()</f>
        <v>4.3130683248304359E-2</v>
      </c>
      <c r="AX47" s="34"/>
      <c r="AY47" s="35"/>
      <c r="AZ47" s="36">
        <f>AZ44*PI()</f>
        <v>4.3130683245838873E-2</v>
      </c>
    </row>
    <row r="50" spans="1:52" x14ac:dyDescent="0.25">
      <c r="A50" t="s">
        <v>83</v>
      </c>
    </row>
    <row r="51" spans="1:52" ht="15.75" thickBot="1" x14ac:dyDescent="0.3">
      <c r="A51" s="85" t="s">
        <v>75</v>
      </c>
      <c r="B51" s="85"/>
      <c r="C51" s="85"/>
      <c r="D51" s="85"/>
      <c r="E51" s="86" t="s">
        <v>1</v>
      </c>
      <c r="F51" s="87"/>
      <c r="G51" s="87"/>
      <c r="H51" s="87"/>
      <c r="I51" s="88"/>
      <c r="J51" s="1"/>
      <c r="K51" s="1"/>
      <c r="L51" s="1"/>
      <c r="M51" s="1"/>
    </row>
    <row r="52" spans="1:52" ht="15.75" thickBot="1" x14ac:dyDescent="0.3">
      <c r="A52" s="2"/>
      <c r="B52" s="76" t="s">
        <v>2</v>
      </c>
      <c r="C52" s="77"/>
      <c r="D52" s="78"/>
      <c r="E52" s="79" t="s">
        <v>3</v>
      </c>
      <c r="F52" s="80"/>
      <c r="G52" s="81"/>
      <c r="H52" s="76" t="s">
        <v>4</v>
      </c>
      <c r="I52" s="77"/>
      <c r="J52" s="78"/>
      <c r="K52" s="77" t="s">
        <v>5</v>
      </c>
      <c r="L52" s="77"/>
      <c r="M52" s="78"/>
      <c r="N52" s="76" t="s">
        <v>6</v>
      </c>
      <c r="O52" s="77"/>
      <c r="P52" s="78"/>
      <c r="Q52" s="76" t="s">
        <v>7</v>
      </c>
      <c r="R52" s="77"/>
      <c r="S52" s="78"/>
      <c r="T52" s="76" t="s">
        <v>8</v>
      </c>
      <c r="U52" s="77"/>
      <c r="V52" s="78"/>
      <c r="W52" s="82" t="s">
        <v>9</v>
      </c>
      <c r="X52" s="83"/>
      <c r="Y52" s="84"/>
      <c r="Z52" s="82" t="s">
        <v>10</v>
      </c>
      <c r="AA52" s="83"/>
      <c r="AB52" s="84"/>
      <c r="AC52" s="82" t="s">
        <v>11</v>
      </c>
      <c r="AD52" s="83"/>
      <c r="AE52" s="84"/>
      <c r="AF52" s="82" t="s">
        <v>12</v>
      </c>
      <c r="AG52" s="83"/>
      <c r="AH52" s="84"/>
      <c r="AI52" s="82" t="s">
        <v>13</v>
      </c>
      <c r="AJ52" s="83"/>
      <c r="AK52" s="84"/>
      <c r="AL52" s="83" t="s">
        <v>14</v>
      </c>
      <c r="AM52" s="83"/>
      <c r="AN52" s="84"/>
      <c r="AO52" s="82" t="s">
        <v>15</v>
      </c>
      <c r="AP52" s="83"/>
      <c r="AQ52" s="84"/>
      <c r="AR52" s="82" t="s">
        <v>16</v>
      </c>
      <c r="AS52" s="83"/>
      <c r="AT52" s="84"/>
      <c r="AU52" s="82" t="s">
        <v>17</v>
      </c>
      <c r="AV52" s="83"/>
      <c r="AW52" s="84"/>
      <c r="AX52" s="82" t="s">
        <v>18</v>
      </c>
      <c r="AY52" s="83"/>
      <c r="AZ52" s="84"/>
    </row>
    <row r="53" spans="1:52" ht="15.75" thickBot="1" x14ac:dyDescent="0.3">
      <c r="A53" s="3" t="s">
        <v>19</v>
      </c>
      <c r="B53" s="4" t="s">
        <v>20</v>
      </c>
      <c r="C53" s="5" t="s">
        <v>21</v>
      </c>
      <c r="D53" s="6" t="s">
        <v>22</v>
      </c>
      <c r="E53" s="3" t="s">
        <v>23</v>
      </c>
      <c r="F53" s="3" t="s">
        <v>24</v>
      </c>
      <c r="G53" s="3" t="s">
        <v>25</v>
      </c>
      <c r="H53" s="7" t="s">
        <v>26</v>
      </c>
      <c r="I53" s="3" t="s">
        <v>27</v>
      </c>
      <c r="J53" s="8" t="s">
        <v>28</v>
      </c>
      <c r="K53" s="3" t="s">
        <v>29</v>
      </c>
      <c r="L53" s="3" t="s">
        <v>30</v>
      </c>
      <c r="M53" s="3" t="s">
        <v>31</v>
      </c>
      <c r="N53" s="9" t="s">
        <v>32</v>
      </c>
      <c r="O53" s="10" t="s">
        <v>33</v>
      </c>
      <c r="P53" s="11" t="s">
        <v>34</v>
      </c>
      <c r="Q53" s="9" t="s">
        <v>35</v>
      </c>
      <c r="R53" s="10" t="s">
        <v>36</v>
      </c>
      <c r="S53" s="12" t="s">
        <v>37</v>
      </c>
      <c r="T53" s="9" t="s">
        <v>38</v>
      </c>
      <c r="U53" s="10" t="s">
        <v>39</v>
      </c>
      <c r="V53" s="12" t="s">
        <v>40</v>
      </c>
      <c r="W53" s="9" t="s">
        <v>41</v>
      </c>
      <c r="X53" s="10" t="s">
        <v>42</v>
      </c>
      <c r="Y53" s="12" t="s">
        <v>43</v>
      </c>
      <c r="Z53" s="9" t="s">
        <v>44</v>
      </c>
      <c r="AA53" s="10" t="s">
        <v>45</v>
      </c>
      <c r="AB53" s="12" t="s">
        <v>46</v>
      </c>
      <c r="AC53" s="9" t="s">
        <v>47</v>
      </c>
      <c r="AD53" s="10" t="s">
        <v>48</v>
      </c>
      <c r="AE53" s="12" t="s">
        <v>49</v>
      </c>
      <c r="AF53" s="9" t="s">
        <v>50</v>
      </c>
      <c r="AG53" s="10" t="s">
        <v>51</v>
      </c>
      <c r="AH53" s="12" t="s">
        <v>52</v>
      </c>
      <c r="AI53" s="7" t="s">
        <v>53</v>
      </c>
      <c r="AJ53" s="3" t="s">
        <v>54</v>
      </c>
      <c r="AK53" s="12" t="s">
        <v>55</v>
      </c>
      <c r="AL53" s="3" t="s">
        <v>56</v>
      </c>
      <c r="AM53" s="3" t="s">
        <v>57</v>
      </c>
      <c r="AN53" s="12" t="s">
        <v>58</v>
      </c>
      <c r="AO53" s="3" t="s">
        <v>59</v>
      </c>
      <c r="AP53" s="3" t="s">
        <v>60</v>
      </c>
      <c r="AQ53" s="10" t="s">
        <v>61</v>
      </c>
      <c r="AR53" s="7" t="s">
        <v>62</v>
      </c>
      <c r="AS53" s="3" t="s">
        <v>63</v>
      </c>
      <c r="AT53" s="12" t="s">
        <v>64</v>
      </c>
      <c r="AU53" s="3" t="s">
        <v>65</v>
      </c>
      <c r="AV53" s="3" t="s">
        <v>66</v>
      </c>
      <c r="AW53" s="10" t="s">
        <v>67</v>
      </c>
      <c r="AX53" s="4" t="s">
        <v>68</v>
      </c>
      <c r="AY53" s="5" t="s">
        <v>69</v>
      </c>
      <c r="AZ53" s="13" t="s">
        <v>70</v>
      </c>
    </row>
    <row r="54" spans="1:52" hidden="1" x14ac:dyDescent="0.25">
      <c r="A54" s="1">
        <v>0.4</v>
      </c>
      <c r="B54" s="14">
        <v>2.0640941000000002</v>
      </c>
      <c r="C54" s="15">
        <v>1</v>
      </c>
      <c r="D54" s="16">
        <v>5.8381738610394703E-2</v>
      </c>
      <c r="E54" s="15">
        <v>2.0640941000435902</v>
      </c>
      <c r="F54" s="15">
        <v>0.99999999997066102</v>
      </c>
      <c r="G54" s="15">
        <v>5.8380747462423797E-2</v>
      </c>
      <c r="H54" s="14">
        <v>2.0640941043599299</v>
      </c>
      <c r="I54" s="15">
        <v>0.99999999706547404</v>
      </c>
      <c r="J54" s="16">
        <v>5.8371826971846501E-2</v>
      </c>
      <c r="K54" s="15">
        <v>2.0640945367785899</v>
      </c>
      <c r="L54" s="15">
        <v>0.99999970601889798</v>
      </c>
      <c r="M54" s="15">
        <v>5.7399186693811E-2</v>
      </c>
      <c r="N54" s="14">
        <v>2.0641385711181401</v>
      </c>
      <c r="O54" s="15">
        <v>0.99997006938500599</v>
      </c>
      <c r="P54" s="16">
        <v>5.7390342268364897E-2</v>
      </c>
      <c r="Q54" s="14">
        <v>2.0717081768558998</v>
      </c>
      <c r="R54" s="15">
        <v>0.99491667930095595</v>
      </c>
      <c r="S54" s="16">
        <v>4.8518840272739901E-2</v>
      </c>
      <c r="T54" s="14">
        <v>2.08973562352941</v>
      </c>
      <c r="U54" s="15">
        <v>0.98320293238022904</v>
      </c>
      <c r="V54" s="16">
        <v>3.9132705136822203E-2</v>
      </c>
      <c r="W54" s="14">
        <v>2.19821899230769</v>
      </c>
      <c r="X54" s="15">
        <v>0.92106637444190897</v>
      </c>
      <c r="Y54" s="16">
        <v>2.4315424114900199E-2</v>
      </c>
      <c r="Z54" s="14">
        <v>2.2820470500000001</v>
      </c>
      <c r="AA54" s="15">
        <v>0.88107113373205803</v>
      </c>
      <c r="AB54" s="16">
        <v>1.9674992907713601E-2</v>
      </c>
      <c r="AC54" s="14">
        <v>2.3658751076923101</v>
      </c>
      <c r="AD54" s="15">
        <v>0.84650426315026495</v>
      </c>
      <c r="AE54" s="16">
        <v>1.67404353024793E-2</v>
      </c>
      <c r="AF54" s="14">
        <v>2.4743584764705902</v>
      </c>
      <c r="AG54" s="15">
        <v>0.80817276934014004</v>
      </c>
      <c r="AH54" s="16">
        <v>1.4198333283068999E-2</v>
      </c>
      <c r="AI54" s="14">
        <v>2.4946840743902499</v>
      </c>
      <c r="AJ54" s="15">
        <v>0.80166910752409404</v>
      </c>
      <c r="AK54" s="16">
        <v>1.3822988429065699E-2</v>
      </c>
      <c r="AL54" s="15">
        <v>2.49995552888186</v>
      </c>
      <c r="AM54" s="15">
        <v>0.80001390939912198</v>
      </c>
      <c r="AN54" s="16">
        <v>1.38229884290658E-2</v>
      </c>
      <c r="AO54" s="15">
        <v>2.49999956322142</v>
      </c>
      <c r="AP54" s="15">
        <v>0.80000013660848901</v>
      </c>
      <c r="AQ54" s="15">
        <v>1.3728930536868999E-2</v>
      </c>
      <c r="AR54" s="14">
        <v>2.4999999956400698</v>
      </c>
      <c r="AS54" s="15">
        <v>0.80000000136362803</v>
      </c>
      <c r="AT54" s="16">
        <v>1.3728922951492801E-2</v>
      </c>
      <c r="AU54" s="15">
        <v>2.49999999995641</v>
      </c>
      <c r="AV54" s="15">
        <v>0.80000000001363503</v>
      </c>
      <c r="AW54" s="15">
        <v>1.3728922875776799E-2</v>
      </c>
      <c r="AX54" s="14">
        <v>2.5</v>
      </c>
      <c r="AY54" s="15">
        <v>0.8</v>
      </c>
      <c r="AZ54" s="16">
        <v>1.37289228750121E-2</v>
      </c>
    </row>
    <row r="55" spans="1:52" hidden="1" x14ac:dyDescent="0.25">
      <c r="A55" s="1">
        <v>0.41</v>
      </c>
      <c r="B55" s="14">
        <v>2.0649524000000001</v>
      </c>
      <c r="C55" s="15">
        <v>1</v>
      </c>
      <c r="D55" s="16">
        <v>5.8382564233166401E-2</v>
      </c>
      <c r="E55" s="15">
        <v>2.0649524000435102</v>
      </c>
      <c r="F55" s="15">
        <v>0.99999999997068401</v>
      </c>
      <c r="G55" s="15">
        <v>5.8381573482834598E-2</v>
      </c>
      <c r="H55" s="14">
        <v>2.0649524043513501</v>
      </c>
      <c r="I55" s="15">
        <v>0.99999999706791298</v>
      </c>
      <c r="J55" s="16">
        <v>5.8372656713750103E-2</v>
      </c>
      <c r="K55" s="15">
        <v>2.0649528359185698</v>
      </c>
      <c r="L55" s="15">
        <v>0.99999970626323398</v>
      </c>
      <c r="M55" s="15">
        <v>5.7400416637593897E-2</v>
      </c>
      <c r="N55" s="14">
        <v>2.0649967835543799</v>
      </c>
      <c r="O55" s="15">
        <v>0.99997009425750905</v>
      </c>
      <c r="P55" s="16">
        <v>5.7391575814044103E-2</v>
      </c>
      <c r="Q55" s="14">
        <v>2.0725514847161599</v>
      </c>
      <c r="R55" s="15">
        <v>0.99492079690411495</v>
      </c>
      <c r="S55" s="16">
        <v>4.8523292693089297E-2</v>
      </c>
      <c r="T55" s="14">
        <v>2.0905434352941201</v>
      </c>
      <c r="U55" s="15">
        <v>0.98321572133371804</v>
      </c>
      <c r="V55" s="16">
        <v>3.9139415839553798E-2</v>
      </c>
      <c r="W55" s="14">
        <v>2.1988132</v>
      </c>
      <c r="X55" s="15">
        <v>0.92110609971298696</v>
      </c>
      <c r="Y55" s="16">
        <v>2.4321553709563098E-2</v>
      </c>
      <c r="Z55" s="14">
        <v>2.2824762000000001</v>
      </c>
      <c r="AA55" s="15">
        <v>0.88111122105168005</v>
      </c>
      <c r="AB55" s="16">
        <v>1.9679246778892399E-2</v>
      </c>
      <c r="AC55" s="14">
        <v>2.3661392000000001</v>
      </c>
      <c r="AD55" s="15">
        <v>0.846533945959417</v>
      </c>
      <c r="AE55" s="16">
        <v>1.6742888306091001E-2</v>
      </c>
      <c r="AF55" s="14">
        <v>2.47440896470588</v>
      </c>
      <c r="AG55" s="15">
        <v>0.80817928959607099</v>
      </c>
      <c r="AH55" s="16">
        <v>1.4198760246456599E-2</v>
      </c>
      <c r="AI55" s="14">
        <v>2.4946945414634198</v>
      </c>
      <c r="AJ55" s="15">
        <v>0.80167048432636001</v>
      </c>
      <c r="AK55" s="16">
        <v>1.3823075378174799E-2</v>
      </c>
      <c r="AL55" s="15">
        <v>2.4999556164456198</v>
      </c>
      <c r="AM55" s="15">
        <v>0.80001392096844703</v>
      </c>
      <c r="AN55" s="16">
        <v>1.38230753781749E-2</v>
      </c>
      <c r="AO55" s="15">
        <v>2.4999995640814401</v>
      </c>
      <c r="AP55" s="15">
        <v>0.800000136722123</v>
      </c>
      <c r="AQ55" s="15">
        <v>1.3728930543979801E-2</v>
      </c>
      <c r="AR55" s="14">
        <v>2.4999999956486501</v>
      </c>
      <c r="AS55" s="15">
        <v>0.80000000136476201</v>
      </c>
      <c r="AT55" s="16">
        <v>1.37289229515637E-2</v>
      </c>
      <c r="AU55" s="15">
        <v>2.4999999999564899</v>
      </c>
      <c r="AV55" s="15">
        <v>0.80000000001364602</v>
      </c>
      <c r="AW55" s="15">
        <v>1.37289228757775E-2</v>
      </c>
      <c r="AX55" s="14">
        <v>2.5</v>
      </c>
      <c r="AY55" s="15">
        <v>0.8</v>
      </c>
      <c r="AZ55" s="16">
        <v>1.37289228750121E-2</v>
      </c>
    </row>
    <row r="56" spans="1:52" hidden="1" x14ac:dyDescent="0.25">
      <c r="A56" s="1">
        <v>0.42</v>
      </c>
      <c r="B56" s="14">
        <v>2.0675995</v>
      </c>
      <c r="C56" s="15">
        <v>1</v>
      </c>
      <c r="D56" s="16">
        <v>5.8391276396426502E-2</v>
      </c>
      <c r="E56" s="15">
        <v>2.0675995000432401</v>
      </c>
      <c r="F56" s="15">
        <v>0.99999999997075995</v>
      </c>
      <c r="G56" s="15">
        <v>5.8390286920740303E-2</v>
      </c>
      <c r="H56" s="14">
        <v>2.0675995043248698</v>
      </c>
      <c r="I56" s="15">
        <v>0.99999999707541598</v>
      </c>
      <c r="J56" s="16">
        <v>5.8381381560300503E-2</v>
      </c>
      <c r="K56" s="15">
        <v>2.0675999332661701</v>
      </c>
      <c r="L56" s="15">
        <v>0.99999970701487995</v>
      </c>
      <c r="M56" s="15">
        <v>5.7410372949392899E-2</v>
      </c>
      <c r="N56" s="14">
        <v>2.0676436134972498</v>
      </c>
      <c r="O56" s="15">
        <v>0.99997017077234196</v>
      </c>
      <c r="P56" s="16">
        <v>5.7401543202675598E-2</v>
      </c>
      <c r="Q56" s="14">
        <v>2.0751523471615698</v>
      </c>
      <c r="R56" s="15">
        <v>0.99493346489706602</v>
      </c>
      <c r="S56" s="16">
        <v>4.8543084787283003E-2</v>
      </c>
      <c r="T56" s="14">
        <v>2.0930348235294098</v>
      </c>
      <c r="U56" s="15">
        <v>0.98325507493886999</v>
      </c>
      <c r="V56" s="16">
        <v>3.91658329600518E-2</v>
      </c>
      <c r="W56" s="14">
        <v>2.2006458076923101</v>
      </c>
      <c r="X56" s="15">
        <v>0.92122846940887404</v>
      </c>
      <c r="Y56" s="16">
        <v>2.4344518846629901E-2</v>
      </c>
      <c r="Z56" s="14">
        <v>2.28379975</v>
      </c>
      <c r="AA56" s="15">
        <v>0.88123478983193604</v>
      </c>
      <c r="AB56" s="16">
        <v>1.9695237248829999E-2</v>
      </c>
      <c r="AC56" s="14">
        <v>2.3669536923076899</v>
      </c>
      <c r="AD56" s="15">
        <v>0.84662549665101305</v>
      </c>
      <c r="AE56" s="16">
        <v>1.67521902898282E-2</v>
      </c>
      <c r="AF56" s="14">
        <v>2.4745646764705902</v>
      </c>
      <c r="AG56" s="15">
        <v>0.80819941312283405</v>
      </c>
      <c r="AH56" s="16">
        <v>1.4200403438233301E-2</v>
      </c>
      <c r="AI56" s="14">
        <v>2.4947268231707298</v>
      </c>
      <c r="AJ56" s="15">
        <v>0.80167473403376199</v>
      </c>
      <c r="AK56" s="16">
        <v>1.38234110290272E-2</v>
      </c>
      <c r="AL56" s="15">
        <v>2.4999558865027498</v>
      </c>
      <c r="AM56" s="15">
        <v>0.80001395667991704</v>
      </c>
      <c r="AN56" s="16">
        <v>1.38234110290273E-2</v>
      </c>
      <c r="AO56" s="15">
        <v>2.4999995667338402</v>
      </c>
      <c r="AP56" s="15">
        <v>0.80000013707287998</v>
      </c>
      <c r="AQ56" s="15">
        <v>1.37289305714519E-2</v>
      </c>
      <c r="AR56" s="14">
        <v>2.4999999956751302</v>
      </c>
      <c r="AS56" s="15">
        <v>0.80000000136826299</v>
      </c>
      <c r="AT56" s="16">
        <v>1.3728922951838E-2</v>
      </c>
      <c r="AU56" s="15">
        <v>2.4999999999567599</v>
      </c>
      <c r="AV56" s="15">
        <v>0.80000000001368099</v>
      </c>
      <c r="AW56" s="15">
        <v>1.3728922875780199E-2</v>
      </c>
      <c r="AX56" s="14">
        <v>2.5</v>
      </c>
      <c r="AY56" s="15">
        <v>0.8</v>
      </c>
      <c r="AZ56" s="16">
        <v>1.37289228750121E-2</v>
      </c>
    </row>
    <row r="57" spans="1:52" hidden="1" x14ac:dyDescent="0.25">
      <c r="A57" s="1">
        <v>0.43</v>
      </c>
      <c r="B57" s="14">
        <v>2.0678839999999998</v>
      </c>
      <c r="C57" s="15">
        <v>1</v>
      </c>
      <c r="D57" s="16">
        <v>5.8385350481188397E-2</v>
      </c>
      <c r="E57" s="15">
        <v>2.0678840000432102</v>
      </c>
      <c r="F57" s="15">
        <v>0.99999999997076805</v>
      </c>
      <c r="G57" s="15">
        <v>5.8384361140760503E-2</v>
      </c>
      <c r="H57" s="14">
        <v>2.0678840043220199</v>
      </c>
      <c r="I57" s="15">
        <v>0.999999997076221</v>
      </c>
      <c r="J57" s="16">
        <v>5.8375457006924099E-2</v>
      </c>
      <c r="K57" s="15">
        <v>2.0678844329811001</v>
      </c>
      <c r="L57" s="15">
        <v>0.99999970709549302</v>
      </c>
      <c r="M57" s="15">
        <v>5.7404581378368E-2</v>
      </c>
      <c r="N57" s="14">
        <v>2.0679280844725598</v>
      </c>
      <c r="O57" s="15">
        <v>0.99997017897838003</v>
      </c>
      <c r="P57" s="16">
        <v>5.7395752835388503E-2</v>
      </c>
      <c r="Q57" s="14">
        <v>2.07543187772926</v>
      </c>
      <c r="R57" s="15">
        <v>0.99493482360686303</v>
      </c>
      <c r="S57" s="16">
        <v>4.8538447200596399E-2</v>
      </c>
      <c r="T57" s="14">
        <v>2.0933025882352898</v>
      </c>
      <c r="U57" s="15">
        <v>0.98325929652296495</v>
      </c>
      <c r="V57" s="16">
        <v>3.9162280047433801E-2</v>
      </c>
      <c r="W57" s="14">
        <v>2.2008427692307699</v>
      </c>
      <c r="X57" s="15">
        <v>0.92124160795146803</v>
      </c>
      <c r="Y57" s="16">
        <v>2.4342463485114801E-2</v>
      </c>
      <c r="Z57" s="14">
        <v>2.2839420000000001</v>
      </c>
      <c r="AA57" s="15">
        <v>0.88124806464725902</v>
      </c>
      <c r="AB57" s="16">
        <v>1.96937648637656E-2</v>
      </c>
      <c r="AC57" s="14">
        <v>2.3670412307692299</v>
      </c>
      <c r="AD57" s="15">
        <v>0.84663533663761503</v>
      </c>
      <c r="AE57" s="16">
        <v>1.67512630583888E-2</v>
      </c>
      <c r="AF57" s="14">
        <v>2.47458141176471</v>
      </c>
      <c r="AG57" s="15">
        <v>0.80820157720392705</v>
      </c>
      <c r="AH57" s="16">
        <v>1.42002183975743E-2</v>
      </c>
      <c r="AI57" s="14">
        <v>2.49473029268293</v>
      </c>
      <c r="AJ57" s="15">
        <v>0.80167519108892704</v>
      </c>
      <c r="AK57" s="16">
        <v>1.38233723380091E-2</v>
      </c>
      <c r="AL57" s="15">
        <v>2.49995591552744</v>
      </c>
      <c r="AM57" s="15">
        <v>0.80001396052076901</v>
      </c>
      <c r="AN57" s="16">
        <v>1.3823372338009199E-2</v>
      </c>
      <c r="AO57" s="15">
        <v>2.4999995670189099</v>
      </c>
      <c r="AP57" s="15">
        <v>0.80000013711060503</v>
      </c>
      <c r="AQ57" s="15">
        <v>1.37289305682657E-2</v>
      </c>
      <c r="AR57" s="14">
        <v>2.4999999956779799</v>
      </c>
      <c r="AS57" s="15">
        <v>0.80000000136864002</v>
      </c>
      <c r="AT57" s="16">
        <v>1.3728922951806199E-2</v>
      </c>
      <c r="AU57" s="15">
        <v>2.4999999999567901</v>
      </c>
      <c r="AV57" s="15">
        <v>0.80000000001368499</v>
      </c>
      <c r="AW57" s="15">
        <v>1.3728922875779899E-2</v>
      </c>
      <c r="AX57" s="14">
        <v>2.5</v>
      </c>
      <c r="AY57" s="15">
        <v>0.8</v>
      </c>
      <c r="AZ57" s="16">
        <v>1.37289228750121E-2</v>
      </c>
    </row>
    <row r="58" spans="1:52" hidden="1" x14ac:dyDescent="0.25">
      <c r="A58" s="1">
        <v>0.44</v>
      </c>
      <c r="B58" s="14">
        <v>2.0669558000000001</v>
      </c>
      <c r="C58" s="15">
        <v>1</v>
      </c>
      <c r="D58" s="16">
        <v>5.8382487042763498E-2</v>
      </c>
      <c r="E58" s="15">
        <v>2.0669558000433099</v>
      </c>
      <c r="F58" s="15">
        <v>0.99999999997074196</v>
      </c>
      <c r="G58" s="15">
        <v>5.83814972609384E-2</v>
      </c>
      <c r="H58" s="14">
        <v>2.0669558043313101</v>
      </c>
      <c r="I58" s="15">
        <v>0.99999999707359499</v>
      </c>
      <c r="J58" s="16">
        <v>5.8372589126265598E-2</v>
      </c>
      <c r="K58" s="15">
        <v>2.06695623391116</v>
      </c>
      <c r="L58" s="15">
        <v>0.99999970683236805</v>
      </c>
      <c r="M58" s="15">
        <v>5.7401282137423501E-2</v>
      </c>
      <c r="N58" s="14">
        <v>2.06699997916752</v>
      </c>
      <c r="O58" s="15">
        <v>0.99997015219313801</v>
      </c>
      <c r="P58" s="16">
        <v>5.7392449714167397E-2</v>
      </c>
      <c r="Q58" s="14">
        <v>2.07451989082969</v>
      </c>
      <c r="R58" s="15">
        <v>0.99493038872557005</v>
      </c>
      <c r="S58" s="16">
        <v>4.85316996446543E-2</v>
      </c>
      <c r="T58" s="14">
        <v>2.09242898823529</v>
      </c>
      <c r="U58" s="15">
        <v>0.98324551761050605</v>
      </c>
      <c r="V58" s="16">
        <v>3.9153200096240903E-2</v>
      </c>
      <c r="W58" s="14">
        <v>2.20020016923077</v>
      </c>
      <c r="X58" s="15">
        <v>0.92119873308328204</v>
      </c>
      <c r="Y58" s="16">
        <v>2.43345378530926E-2</v>
      </c>
      <c r="Z58" s="14">
        <v>2.2834778999999998</v>
      </c>
      <c r="AA58" s="15">
        <v>0.881204750476001</v>
      </c>
      <c r="AB58" s="16">
        <v>1.9688246097721698E-2</v>
      </c>
      <c r="AC58" s="14">
        <v>2.3667556307692301</v>
      </c>
      <c r="AD58" s="15">
        <v>0.84660323337052401</v>
      </c>
      <c r="AE58" s="16">
        <v>1.6748054034439699E-2</v>
      </c>
      <c r="AF58" s="14">
        <v>2.4745268117647101</v>
      </c>
      <c r="AG58" s="15">
        <v>0.80819451766553696</v>
      </c>
      <c r="AH58" s="16">
        <v>1.4199652008173099E-2</v>
      </c>
      <c r="AI58" s="14">
        <v>2.49471897317073</v>
      </c>
      <c r="AJ58" s="15">
        <v>0.80167370014066197</v>
      </c>
      <c r="AK58" s="16">
        <v>1.3823256664389201E-2</v>
      </c>
      <c r="AL58" s="15">
        <v>2.4999558208324801</v>
      </c>
      <c r="AM58" s="15">
        <v>0.80001394799168701</v>
      </c>
      <c r="AN58" s="16">
        <v>1.38232566643893E-2</v>
      </c>
      <c r="AO58" s="15">
        <v>2.4999995660888499</v>
      </c>
      <c r="AP58" s="15">
        <v>0.80000013698754502</v>
      </c>
      <c r="AQ58" s="15">
        <v>1.37289305587987E-2</v>
      </c>
      <c r="AR58" s="14">
        <v>2.49999999566869</v>
      </c>
      <c r="AS58" s="15">
        <v>0.80000000136741201</v>
      </c>
      <c r="AT58" s="16">
        <v>1.37289229517117E-2</v>
      </c>
      <c r="AU58" s="15">
        <v>2.4999999999566902</v>
      </c>
      <c r="AV58" s="15">
        <v>0.800000000013672</v>
      </c>
      <c r="AW58" s="15">
        <v>1.3728922875779001E-2</v>
      </c>
      <c r="AX58" s="14">
        <v>2.5</v>
      </c>
      <c r="AY58" s="15">
        <v>0.8</v>
      </c>
      <c r="AZ58" s="16">
        <v>1.37289228750121E-2</v>
      </c>
    </row>
    <row r="59" spans="1:52" hidden="1" x14ac:dyDescent="0.25">
      <c r="A59" s="1">
        <v>0.45</v>
      </c>
      <c r="B59" s="14">
        <v>2.070713</v>
      </c>
      <c r="C59" s="15">
        <v>1</v>
      </c>
      <c r="D59" s="16">
        <v>5.8392554301413199E-2</v>
      </c>
      <c r="E59" s="15">
        <v>2.0707130000429301</v>
      </c>
      <c r="F59" s="15">
        <v>0.99999999997084699</v>
      </c>
      <c r="G59" s="15">
        <v>5.8391566310817003E-2</v>
      </c>
      <c r="H59" s="14">
        <v>2.0707130042937298</v>
      </c>
      <c r="I59" s="15">
        <v>0.99999999708420495</v>
      </c>
      <c r="J59" s="16">
        <v>5.8382674341704598E-2</v>
      </c>
      <c r="K59" s="15">
        <v>2.0707134301464398</v>
      </c>
      <c r="L59" s="15">
        <v>0.99999970789527504</v>
      </c>
      <c r="M59" s="15">
        <v>5.74131112480427E-2</v>
      </c>
      <c r="N59" s="14">
        <v>2.07075679585799</v>
      </c>
      <c r="O59" s="15">
        <v>0.99997026039333703</v>
      </c>
      <c r="P59" s="16">
        <v>5.7404294513776599E-2</v>
      </c>
      <c r="Q59" s="14">
        <v>2.0782114628820998</v>
      </c>
      <c r="R59" s="15">
        <v>0.99494830486137198</v>
      </c>
      <c r="S59" s="16">
        <v>4.8557492386815497E-2</v>
      </c>
      <c r="T59" s="14">
        <v>2.0959651764705902</v>
      </c>
      <c r="U59" s="15">
        <v>0.98330119085406897</v>
      </c>
      <c r="V59" s="16">
        <v>3.9188512200940599E-2</v>
      </c>
      <c r="W59" s="14">
        <v>2.2028013076923099</v>
      </c>
      <c r="X59" s="15">
        <v>0.92137211441733302</v>
      </c>
      <c r="Y59" s="16">
        <v>2.4365614182587599E-2</v>
      </c>
      <c r="Z59" s="14">
        <v>2.2853564999999998</v>
      </c>
      <c r="AA59" s="15">
        <v>0.88138000409866601</v>
      </c>
      <c r="AB59" s="16">
        <v>1.97098838902517E-2</v>
      </c>
      <c r="AC59" s="14">
        <v>2.3679116923076902</v>
      </c>
      <c r="AD59" s="15">
        <v>0.84673318802429998</v>
      </c>
      <c r="AE59" s="16">
        <v>1.6760623781666699E-2</v>
      </c>
      <c r="AF59" s="14">
        <v>2.4747478235294098</v>
      </c>
      <c r="AG59" s="15">
        <v>0.80822310984958901</v>
      </c>
      <c r="AH59" s="16">
        <v>1.42018664985358E-2</v>
      </c>
      <c r="AI59" s="14">
        <v>2.4947647926829299</v>
      </c>
      <c r="AJ59" s="15">
        <v>0.80167973924315805</v>
      </c>
      <c r="AK59" s="16">
        <v>1.38237087531308E-2</v>
      </c>
      <c r="AL59" s="15">
        <v>2.49995620414201</v>
      </c>
      <c r="AM59" s="15">
        <v>0.80001399874202495</v>
      </c>
      <c r="AN59" s="16">
        <v>1.38237087531309E-2</v>
      </c>
      <c r="AO59" s="15">
        <v>2.49999956985357</v>
      </c>
      <c r="AP59" s="15">
        <v>0.80000013748601395</v>
      </c>
      <c r="AQ59" s="15">
        <v>1.37289305957952E-2</v>
      </c>
      <c r="AR59" s="14">
        <v>2.4999999957062702</v>
      </c>
      <c r="AS59" s="15">
        <v>0.80000000137238703</v>
      </c>
      <c r="AT59" s="16">
        <v>1.3728922952081E-2</v>
      </c>
      <c r="AU59" s="15">
        <v>2.4999999999570699</v>
      </c>
      <c r="AV59" s="15">
        <v>0.80000000001372196</v>
      </c>
      <c r="AW59" s="15">
        <v>1.37289228757826E-2</v>
      </c>
      <c r="AX59" s="14">
        <v>2.5</v>
      </c>
      <c r="AY59" s="15">
        <v>0.8</v>
      </c>
      <c r="AZ59" s="16">
        <v>1.37289228750121E-2</v>
      </c>
    </row>
    <row r="60" spans="1:52" hidden="1" x14ac:dyDescent="0.25">
      <c r="A60" s="1">
        <v>0.46</v>
      </c>
      <c r="B60" s="14">
        <v>2.0770862000000001</v>
      </c>
      <c r="C60" s="15">
        <v>1</v>
      </c>
      <c r="D60" s="16">
        <v>5.84282899390072E-2</v>
      </c>
      <c r="E60" s="15">
        <v>2.0770862000422898</v>
      </c>
      <c r="F60" s="15">
        <v>0.99999999997102595</v>
      </c>
      <c r="G60" s="15">
        <v>5.8427304980027697E-2</v>
      </c>
      <c r="H60" s="14">
        <v>2.07708620422998</v>
      </c>
      <c r="I60" s="15">
        <v>0.99999999710206999</v>
      </c>
      <c r="J60" s="16">
        <v>5.8418440291167502E-2</v>
      </c>
      <c r="K60" s="15">
        <v>2.0770866237604801</v>
      </c>
      <c r="L60" s="15">
        <v>0.99999970968507301</v>
      </c>
      <c r="M60" s="15">
        <v>5.7451818818996601E-2</v>
      </c>
      <c r="N60" s="14">
        <v>2.07712934566415</v>
      </c>
      <c r="O60" s="15">
        <v>0.99997044258867596</v>
      </c>
      <c r="P60" s="16">
        <v>5.7443028530035099E-2</v>
      </c>
      <c r="Q60" s="14">
        <v>2.0844733406113498</v>
      </c>
      <c r="R60" s="15">
        <v>0.99497848074877004</v>
      </c>
      <c r="S60" s="16">
        <v>4.8619521579926397E-2</v>
      </c>
      <c r="T60" s="14">
        <v>2.1019634823529398</v>
      </c>
      <c r="U60" s="15">
        <v>0.983395013842009</v>
      </c>
      <c r="V60" s="16">
        <v>3.9265652088412401E-2</v>
      </c>
      <c r="W60" s="14">
        <v>2.2072135230769199</v>
      </c>
      <c r="X60" s="15">
        <v>0.92166518968427602</v>
      </c>
      <c r="Y60" s="16">
        <v>2.4430644623570499E-2</v>
      </c>
      <c r="Z60" s="14">
        <v>2.2885431000000001</v>
      </c>
      <c r="AA60" s="15">
        <v>0.88167682397588898</v>
      </c>
      <c r="AB60" s="16">
        <v>1.9755335219711699E-2</v>
      </c>
      <c r="AC60" s="14">
        <v>2.3698726769230798</v>
      </c>
      <c r="AD60" s="15">
        <v>0.84695366021193397</v>
      </c>
      <c r="AE60" s="16">
        <v>1.6787256382978E-2</v>
      </c>
      <c r="AF60" s="14">
        <v>2.4751227176470598</v>
      </c>
      <c r="AG60" s="15">
        <v>0.80827170889607902</v>
      </c>
      <c r="AH60" s="16">
        <v>1.4206624863138E-2</v>
      </c>
      <c r="AI60" s="14">
        <v>2.4948425146341502</v>
      </c>
      <c r="AJ60" s="15">
        <v>0.80169000738648699</v>
      </c>
      <c r="AK60" s="16">
        <v>1.3824682939399899E-2</v>
      </c>
      <c r="AL60" s="15">
        <v>2.4999568543358501</v>
      </c>
      <c r="AM60" s="15">
        <v>0.800014085038663</v>
      </c>
      <c r="AN60" s="16">
        <v>1.3824682939399899E-2</v>
      </c>
      <c r="AO60" s="15">
        <v>2.4999995762395302</v>
      </c>
      <c r="AP60" s="15">
        <v>0.80000013833362005</v>
      </c>
      <c r="AQ60" s="15">
        <v>1.37289306755775E-2</v>
      </c>
      <c r="AR60" s="14">
        <v>2.4999999957700201</v>
      </c>
      <c r="AS60" s="15">
        <v>0.80000000138084804</v>
      </c>
      <c r="AT60" s="16">
        <v>1.37289229528774E-2</v>
      </c>
      <c r="AU60" s="15">
        <v>2.4999999999577098</v>
      </c>
      <c r="AV60" s="15">
        <v>0.800000000013807</v>
      </c>
      <c r="AW60" s="15">
        <v>1.3728922875790601E-2</v>
      </c>
      <c r="AX60" s="14">
        <v>2.5</v>
      </c>
      <c r="AY60" s="15">
        <v>0.8</v>
      </c>
      <c r="AZ60" s="16">
        <v>1.37289228750121E-2</v>
      </c>
    </row>
    <row r="61" spans="1:52" hidden="1" x14ac:dyDescent="0.25">
      <c r="A61" s="1">
        <v>0.47</v>
      </c>
      <c r="B61" s="14">
        <v>2.0744126000000001</v>
      </c>
      <c r="C61" s="15">
        <v>0.99999990000000005</v>
      </c>
      <c r="D61" s="16">
        <v>5.8344986715668297E-2</v>
      </c>
      <c r="E61" s="15">
        <v>2.0744126000425598</v>
      </c>
      <c r="F61" s="15">
        <v>0.99999989997095196</v>
      </c>
      <c r="G61" s="15">
        <v>5.8344978321064202E-2</v>
      </c>
      <c r="H61" s="14">
        <v>2.0744126042567199</v>
      </c>
      <c r="I61" s="15">
        <v>0.99999989709459802</v>
      </c>
      <c r="J61" s="16">
        <v>5.8344153073629099E-2</v>
      </c>
      <c r="K61" s="15">
        <v>2.07441302643943</v>
      </c>
      <c r="L61" s="15">
        <v>0.99999960893639495</v>
      </c>
      <c r="M61" s="15">
        <v>5.7423442880236999E-2</v>
      </c>
      <c r="N61" s="14">
        <v>2.0744560184248102</v>
      </c>
      <c r="O61" s="15">
        <v>0.99997026637574105</v>
      </c>
      <c r="P61" s="16">
        <v>5.7414656775333597E-2</v>
      </c>
      <c r="Q61" s="14">
        <v>2.08184644104804</v>
      </c>
      <c r="R61" s="15">
        <v>0.99496575700492296</v>
      </c>
      <c r="S61" s="16">
        <v>4.8583064496146397E-2</v>
      </c>
      <c r="T61" s="14">
        <v>2.0994471529411798</v>
      </c>
      <c r="U61" s="15">
        <v>0.98335565639421596</v>
      </c>
      <c r="V61" s="16">
        <v>3.92235077346334E-2</v>
      </c>
      <c r="W61" s="14">
        <v>2.2053625692307701</v>
      </c>
      <c r="X61" s="15">
        <v>0.921542338722801</v>
      </c>
      <c r="Y61" s="16">
        <v>2.4396435542818201E-2</v>
      </c>
      <c r="Z61" s="14">
        <v>2.2872062999999998</v>
      </c>
      <c r="AA61" s="15">
        <v>0.88155233531824095</v>
      </c>
      <c r="AB61" s="16">
        <v>1.9731369505304099E-2</v>
      </c>
      <c r="AC61" s="14">
        <v>2.3690500307692299</v>
      </c>
      <c r="AD61" s="15">
        <v>0.84686114202699703</v>
      </c>
      <c r="AE61" s="16">
        <v>1.6773119676929502E-2</v>
      </c>
      <c r="AF61" s="14">
        <v>2.4749654470588198</v>
      </c>
      <c r="AG61" s="15">
        <v>0.80825130196116801</v>
      </c>
      <c r="AH61" s="16">
        <v>1.42040711641346E-2</v>
      </c>
      <c r="AI61" s="14">
        <v>2.4948099097560998</v>
      </c>
      <c r="AJ61" s="15">
        <v>0.80168569527628497</v>
      </c>
      <c r="AK61" s="16">
        <v>1.3824158955218799E-2</v>
      </c>
      <c r="AL61" s="15">
        <v>2.4999565815751899</v>
      </c>
      <c r="AM61" s="15">
        <v>0.80001404879734095</v>
      </c>
      <c r="AN61" s="16">
        <v>1.38241589552189E-2</v>
      </c>
      <c r="AO61" s="15">
        <v>2.4999995735605798</v>
      </c>
      <c r="AP61" s="15">
        <v>0.80000013797765701</v>
      </c>
      <c r="AQ61" s="15">
        <v>1.372893063264E-2</v>
      </c>
      <c r="AR61" s="14">
        <v>2.4999999957432801</v>
      </c>
      <c r="AS61" s="15">
        <v>0.80000000137729499</v>
      </c>
      <c r="AT61" s="16">
        <v>1.37289229524488E-2</v>
      </c>
      <c r="AU61" s="15">
        <v>2.4999999999574398</v>
      </c>
      <c r="AV61" s="15">
        <v>0.80000000001377103</v>
      </c>
      <c r="AW61" s="15">
        <v>1.37289228757863E-2</v>
      </c>
      <c r="AX61" s="14">
        <v>2.5</v>
      </c>
      <c r="AY61" s="15">
        <v>0.8</v>
      </c>
      <c r="AZ61" s="16">
        <v>1.37289228750121E-2</v>
      </c>
    </row>
    <row r="62" spans="1:52" hidden="1" x14ac:dyDescent="0.25">
      <c r="A62" s="1">
        <v>0.48</v>
      </c>
      <c r="B62" s="14">
        <v>2.0742712000000001</v>
      </c>
      <c r="C62" s="15">
        <v>0.99999990000000005</v>
      </c>
      <c r="D62" s="16">
        <v>5.8337942061843701E-2</v>
      </c>
      <c r="E62" s="15">
        <v>2.0742712000425798</v>
      </c>
      <c r="F62" s="15">
        <v>0.99999989997094596</v>
      </c>
      <c r="G62" s="15">
        <v>5.8337933665668501E-2</v>
      </c>
      <c r="H62" s="14">
        <v>2.0742712042581402</v>
      </c>
      <c r="I62" s="15">
        <v>0.99999989709420301</v>
      </c>
      <c r="J62" s="16">
        <v>5.8337108307354703E-2</v>
      </c>
      <c r="K62" s="15">
        <v>2.0742716265811101</v>
      </c>
      <c r="L62" s="15">
        <v>0.99999960889671102</v>
      </c>
      <c r="M62" s="15">
        <v>5.7416333171799602E-2</v>
      </c>
      <c r="N62" s="14">
        <v>2.0743146328504398</v>
      </c>
      <c r="O62" s="15">
        <v>0.99997026233604203</v>
      </c>
      <c r="P62" s="16">
        <v>5.7407546492919598E-2</v>
      </c>
      <c r="Q62" s="14">
        <v>2.0817075109170302</v>
      </c>
      <c r="R62" s="15">
        <v>0.99496508791992999</v>
      </c>
      <c r="S62" s="16">
        <v>4.85755264235425E-2</v>
      </c>
      <c r="T62" s="14">
        <v>2.0993140705882398</v>
      </c>
      <c r="U62" s="15">
        <v>0.98335357596789497</v>
      </c>
      <c r="V62" s="16">
        <v>3.9215972694580603E-2</v>
      </c>
      <c r="W62" s="14">
        <v>2.2052646769230702</v>
      </c>
      <c r="X62" s="15">
        <v>0.92153583835310204</v>
      </c>
      <c r="Y62" s="16">
        <v>2.4390864695891998E-2</v>
      </c>
      <c r="Z62" s="14">
        <v>2.2871356</v>
      </c>
      <c r="AA62" s="15">
        <v>0.88154575076425201</v>
      </c>
      <c r="AB62" s="16">
        <v>1.9727445720142602E-2</v>
      </c>
      <c r="AC62" s="14">
        <v>2.3690065230769202</v>
      </c>
      <c r="AD62" s="15">
        <v>0.846856250420152</v>
      </c>
      <c r="AE62" s="16">
        <v>1.6770766371688998E-2</v>
      </c>
      <c r="AF62" s="14">
        <v>2.47495712941177</v>
      </c>
      <c r="AG62" s="15">
        <v>0.808250223519142</v>
      </c>
      <c r="AH62" s="16">
        <v>1.4203634402872201E-2</v>
      </c>
      <c r="AI62" s="14">
        <v>2.4948081853658599</v>
      </c>
      <c r="AJ62" s="15">
        <v>0.80168546741367097</v>
      </c>
      <c r="AK62" s="16">
        <v>1.38240688559313E-2</v>
      </c>
      <c r="AL62" s="15">
        <v>2.4999565671495598</v>
      </c>
      <c r="AM62" s="15">
        <v>0.80001404688230005</v>
      </c>
      <c r="AN62" s="16">
        <v>1.3824068855931401E-2</v>
      </c>
      <c r="AO62" s="15">
        <v>2.49999957341889</v>
      </c>
      <c r="AP62" s="15">
        <v>0.80000013795884695</v>
      </c>
      <c r="AQ62" s="15">
        <v>1.37289306252464E-2</v>
      </c>
      <c r="AR62" s="14">
        <v>2.4999999957418599</v>
      </c>
      <c r="AS62" s="15">
        <v>0.80000000137710703</v>
      </c>
      <c r="AT62" s="16">
        <v>1.3728922952374999E-2</v>
      </c>
      <c r="AU62" s="15">
        <v>2.4999999999574198</v>
      </c>
      <c r="AV62" s="15">
        <v>0.80000000001377003</v>
      </c>
      <c r="AW62" s="15">
        <v>1.37289228757856E-2</v>
      </c>
      <c r="AX62" s="14">
        <v>2.5</v>
      </c>
      <c r="AY62" s="15">
        <v>0.8</v>
      </c>
      <c r="AZ62" s="16">
        <v>1.37289228750121E-2</v>
      </c>
    </row>
    <row r="63" spans="1:52" hidden="1" x14ac:dyDescent="0.25">
      <c r="A63" s="1">
        <v>0.49</v>
      </c>
      <c r="B63" s="14">
        <v>2.0792742</v>
      </c>
      <c r="C63" s="15">
        <v>1</v>
      </c>
      <c r="D63" s="16">
        <v>5.8418897607316403E-2</v>
      </c>
      <c r="E63" s="15">
        <v>2.0792742000420699</v>
      </c>
      <c r="F63" s="15">
        <v>0.99999999997108802</v>
      </c>
      <c r="G63" s="15">
        <v>5.8417913692438102E-2</v>
      </c>
      <c r="H63" s="14">
        <v>2.0792742042081001</v>
      </c>
      <c r="I63" s="15">
        <v>0.99999999710816601</v>
      </c>
      <c r="J63" s="16">
        <v>5.8409058323215302E-2</v>
      </c>
      <c r="K63" s="15">
        <v>2.0792746215680902</v>
      </c>
      <c r="L63" s="15">
        <v>0.99999971029574197</v>
      </c>
      <c r="M63" s="15">
        <v>5.7443445188871102E-2</v>
      </c>
      <c r="N63" s="14">
        <v>2.0793171224444</v>
      </c>
      <c r="O63" s="15">
        <v>0.99997050475272997</v>
      </c>
      <c r="P63" s="16">
        <v>5.7434663989023499E-2</v>
      </c>
      <c r="Q63" s="14">
        <v>2.0866231222707401</v>
      </c>
      <c r="R63" s="15">
        <v>0.99498877872160796</v>
      </c>
      <c r="S63" s="16">
        <v>4.8619434150028902E-2</v>
      </c>
      <c r="T63" s="14">
        <v>2.1040227764705901</v>
      </c>
      <c r="U63" s="15">
        <v>0.98342704767335198</v>
      </c>
      <c r="V63" s="16">
        <v>3.9271915842268697E-2</v>
      </c>
      <c r="W63" s="14">
        <v>2.2087282923076899</v>
      </c>
      <c r="X63" s="15">
        <v>0.92176550935007895</v>
      </c>
      <c r="Y63" s="16">
        <v>2.44386652343653E-2</v>
      </c>
      <c r="Z63" s="14">
        <v>2.2896371000000002</v>
      </c>
      <c r="AA63" s="15">
        <v>0.88177859319556495</v>
      </c>
      <c r="AB63" s="16">
        <v>1.9760851255024799E-2</v>
      </c>
      <c r="AC63" s="14">
        <v>2.3705459076922999</v>
      </c>
      <c r="AD63" s="15">
        <v>0.84702936075831103</v>
      </c>
      <c r="AE63" s="16">
        <v>1.6790308305339199E-2</v>
      </c>
      <c r="AF63" s="14">
        <v>2.4752514235294099</v>
      </c>
      <c r="AG63" s="15">
        <v>0.80828842230592202</v>
      </c>
      <c r="AH63" s="16">
        <v>1.42071150816366E-2</v>
      </c>
      <c r="AI63" s="14">
        <v>2.49486919756098</v>
      </c>
      <c r="AJ63" s="15">
        <v>0.80169353959998202</v>
      </c>
      <c r="AK63" s="16">
        <v>1.3824780994150399E-2</v>
      </c>
      <c r="AL63" s="15">
        <v>2.4999570775555999</v>
      </c>
      <c r="AM63" s="15">
        <v>0.80001411472652095</v>
      </c>
      <c r="AN63" s="16">
        <v>1.3824780994150399E-2</v>
      </c>
      <c r="AO63" s="15">
        <v>2.4999995784319098</v>
      </c>
      <c r="AP63" s="15">
        <v>0.80000013862521402</v>
      </c>
      <c r="AQ63" s="15">
        <v>1.3728930683557799E-2</v>
      </c>
      <c r="AR63" s="14">
        <v>2.4999999957918999</v>
      </c>
      <c r="AS63" s="15">
        <v>0.80000000138375904</v>
      </c>
      <c r="AT63" s="16">
        <v>1.3728922952957001E-2</v>
      </c>
      <c r="AU63" s="15">
        <v>2.4999999999579199</v>
      </c>
      <c r="AV63" s="15">
        <v>0.80000000001383598</v>
      </c>
      <c r="AW63" s="15">
        <v>1.3728922875791401E-2</v>
      </c>
      <c r="AX63" s="14">
        <v>2.5</v>
      </c>
      <c r="AY63" s="15">
        <v>0.8</v>
      </c>
      <c r="AZ63" s="16">
        <v>1.37289228750121E-2</v>
      </c>
    </row>
    <row r="64" spans="1:52" hidden="1" x14ac:dyDescent="0.25">
      <c r="A64" s="1">
        <v>0.5</v>
      </c>
      <c r="B64" s="14">
        <v>2.0788422</v>
      </c>
      <c r="C64" s="15">
        <v>0.99999990000000005</v>
      </c>
      <c r="D64" s="16">
        <v>5.8363536912345297E-2</v>
      </c>
      <c r="E64" s="15">
        <v>2.0788422000421098</v>
      </c>
      <c r="F64" s="15">
        <v>0.99999989997107497</v>
      </c>
      <c r="G64" s="15">
        <v>5.8363528553637301E-2</v>
      </c>
      <c r="H64" s="14">
        <v>2.0788422042124202</v>
      </c>
      <c r="I64" s="15">
        <v>0.99999989710696502</v>
      </c>
      <c r="J64" s="16">
        <v>5.8362706793317801E-2</v>
      </c>
      <c r="K64" s="15">
        <v>2.0788426220009599</v>
      </c>
      <c r="L64" s="15">
        <v>0.99999961017547001</v>
      </c>
      <c r="M64" s="15">
        <v>5.7444050435376197E-2</v>
      </c>
      <c r="N64" s="14">
        <v>2.0788851665170398</v>
      </c>
      <c r="O64" s="15">
        <v>0.99997039250932396</v>
      </c>
      <c r="P64" s="16">
        <v>5.7435282709558701E-2</v>
      </c>
      <c r="Q64" s="14">
        <v>2.08619866812227</v>
      </c>
      <c r="R64" s="15">
        <v>0.994986650480295</v>
      </c>
      <c r="S64" s="16">
        <v>4.8619937394655102E-2</v>
      </c>
      <c r="T64" s="14">
        <v>2.1036161882352902</v>
      </c>
      <c r="U64" s="15">
        <v>0.98342063831180004</v>
      </c>
      <c r="V64" s="16">
        <v>3.92712134645977E-2</v>
      </c>
      <c r="W64" s="14">
        <v>2.2084292153846201</v>
      </c>
      <c r="X64" s="15">
        <v>0.92174565330492597</v>
      </c>
      <c r="Y64" s="16">
        <v>2.44374823371706E-2</v>
      </c>
      <c r="Z64" s="14">
        <v>2.2894211000000002</v>
      </c>
      <c r="AA64" s="15">
        <v>0.88175846432967697</v>
      </c>
      <c r="AB64" s="16">
        <v>1.9760047279015699E-2</v>
      </c>
      <c r="AC64" s="14">
        <v>2.3704129846153799</v>
      </c>
      <c r="AD64" s="15">
        <v>0.84701439051199501</v>
      </c>
      <c r="AE64" s="16">
        <v>1.6789878793448499E-2</v>
      </c>
      <c r="AF64" s="14">
        <v>2.4752260117647098</v>
      </c>
      <c r="AG64" s="15">
        <v>0.80828511709472595</v>
      </c>
      <c r="AH64" s="16">
        <v>1.42070509350283E-2</v>
      </c>
      <c r="AI64" s="14">
        <v>2.4948639292683001</v>
      </c>
      <c r="AJ64" s="15">
        <v>0.801692841066592</v>
      </c>
      <c r="AK64" s="16">
        <v>1.3824768388300501E-2</v>
      </c>
      <c r="AL64" s="15">
        <v>2.4999570334829602</v>
      </c>
      <c r="AM64" s="15">
        <v>0.80001410885540303</v>
      </c>
      <c r="AN64" s="16">
        <v>1.3824768388300599E-2</v>
      </c>
      <c r="AO64" s="15">
        <v>2.4999995779990498</v>
      </c>
      <c r="AP64" s="15">
        <v>0.80000013856754804</v>
      </c>
      <c r="AQ64" s="15">
        <v>1.3728930682536901E-2</v>
      </c>
      <c r="AR64" s="14">
        <v>2.4999999957875798</v>
      </c>
      <c r="AS64" s="15">
        <v>0.80000000138318295</v>
      </c>
      <c r="AT64" s="16">
        <v>1.3728922952946801E-2</v>
      </c>
      <c r="AU64" s="15">
        <v>2.4999999999578799</v>
      </c>
      <c r="AV64" s="15">
        <v>0.80000000001382998</v>
      </c>
      <c r="AW64" s="15">
        <v>1.37289228757913E-2</v>
      </c>
      <c r="AX64" s="14">
        <v>2.5</v>
      </c>
      <c r="AY64" s="15">
        <v>0.8</v>
      </c>
      <c r="AZ64" s="16">
        <v>1.37289228750121E-2</v>
      </c>
    </row>
    <row r="65" spans="1:52" hidden="1" x14ac:dyDescent="0.25">
      <c r="A65" s="1">
        <v>0.51</v>
      </c>
      <c r="B65" s="14">
        <v>2.0755110000000001</v>
      </c>
      <c r="C65" s="15">
        <v>0.99999979999999999</v>
      </c>
      <c r="D65" s="16">
        <v>5.8311648154027597E-2</v>
      </c>
      <c r="E65" s="15">
        <v>2.0755110000424501</v>
      </c>
      <c r="F65" s="15">
        <v>0.99999979997098098</v>
      </c>
      <c r="G65" s="15">
        <v>5.8311642227013898E-2</v>
      </c>
      <c r="H65" s="14">
        <v>2.0755110042457399</v>
      </c>
      <c r="I65" s="15">
        <v>0.99999979709767395</v>
      </c>
      <c r="J65" s="16">
        <v>5.8311057469344299E-2</v>
      </c>
      <c r="K65" s="15">
        <v>2.07551142533883</v>
      </c>
      <c r="L65" s="15">
        <v>0.99999950924453296</v>
      </c>
      <c r="M65" s="15">
        <v>5.7412892818705E-2</v>
      </c>
      <c r="N65" s="14">
        <v>2.0755543063660502</v>
      </c>
      <c r="O65" s="15">
        <v>0.99997019774296003</v>
      </c>
      <c r="P65" s="16">
        <v>5.7404126475160001E-2</v>
      </c>
      <c r="Q65" s="14">
        <v>2.08292565502183</v>
      </c>
      <c r="R65" s="15">
        <v>0.99497085249429995</v>
      </c>
      <c r="S65" s="16">
        <v>4.8578288519937403E-2</v>
      </c>
      <c r="T65" s="14">
        <v>2.1004809411764702</v>
      </c>
      <c r="U65" s="15">
        <v>0.98337171265805001</v>
      </c>
      <c r="V65" s="16">
        <v>3.9222257148433901E-2</v>
      </c>
      <c r="W65" s="14">
        <v>2.2061229999999998</v>
      </c>
      <c r="X65" s="15">
        <v>0.921592751432734</v>
      </c>
      <c r="Y65" s="16">
        <v>2.4397355722294602E-2</v>
      </c>
      <c r="Z65" s="14">
        <v>2.2877554999999998</v>
      </c>
      <c r="AA65" s="15">
        <v>0.88160343390794305</v>
      </c>
      <c r="AB65" s="16">
        <v>1.97319402418045E-2</v>
      </c>
      <c r="AC65" s="14">
        <v>2.3693879999999998</v>
      </c>
      <c r="AD65" s="15">
        <v>0.84689911745566104</v>
      </c>
      <c r="AE65" s="16">
        <v>1.6773320094363001E-2</v>
      </c>
      <c r="AF65" s="14">
        <v>2.4750300588235299</v>
      </c>
      <c r="AG65" s="15">
        <v>0.80825967729577097</v>
      </c>
      <c r="AH65" s="16">
        <v>1.4204066446505801E-2</v>
      </c>
      <c r="AI65" s="14">
        <v>2.4948233048780502</v>
      </c>
      <c r="AJ65" s="15">
        <v>0.80168746498819099</v>
      </c>
      <c r="AK65" s="16">
        <v>1.38241562954386E-2</v>
      </c>
      <c r="AL65" s="15">
        <v>2.4999566936339499</v>
      </c>
      <c r="AM65" s="15">
        <v>0.80001406367085703</v>
      </c>
      <c r="AN65" s="16">
        <v>1.38241562954387E-2</v>
      </c>
      <c r="AO65" s="15">
        <v>2.4999995746611798</v>
      </c>
      <c r="AP65" s="15">
        <v>0.80000013812374504</v>
      </c>
      <c r="AQ65" s="15">
        <v>1.37289306323854E-2</v>
      </c>
      <c r="AR65" s="14">
        <v>2.4999999957542598</v>
      </c>
      <c r="AS65" s="15">
        <v>0.80000000137875305</v>
      </c>
      <c r="AT65" s="16">
        <v>1.3728922952446199E-2</v>
      </c>
      <c r="AU65" s="15">
        <v>2.49999999995755</v>
      </c>
      <c r="AV65" s="15">
        <v>0.80000000001378602</v>
      </c>
      <c r="AW65" s="15">
        <v>1.37289228757863E-2</v>
      </c>
      <c r="AX65" s="14">
        <v>2.5</v>
      </c>
      <c r="AY65" s="15">
        <v>0.8</v>
      </c>
      <c r="AZ65" s="16">
        <v>1.37289228750121E-2</v>
      </c>
    </row>
    <row r="66" spans="1:52" hidden="1" x14ac:dyDescent="0.25">
      <c r="A66" s="1">
        <v>0.52</v>
      </c>
      <c r="B66" s="14">
        <v>2.0781101999999998</v>
      </c>
      <c r="C66" s="15">
        <v>0.99999979999999999</v>
      </c>
      <c r="D66" s="16">
        <v>5.83114038472222E-2</v>
      </c>
      <c r="E66" s="15">
        <v>2.07811020004219</v>
      </c>
      <c r="F66" s="15">
        <v>0.99999979997105404</v>
      </c>
      <c r="G66" s="15">
        <v>5.8311397934834197E-2</v>
      </c>
      <c r="H66" s="14">
        <v>2.0781102042197399</v>
      </c>
      <c r="I66" s="15">
        <v>0.99999979710492903</v>
      </c>
      <c r="J66" s="16">
        <v>5.8310814633628798E-2</v>
      </c>
      <c r="K66" s="15">
        <v>2.0781106227344299</v>
      </c>
      <c r="L66" s="15">
        <v>0.99999950997140097</v>
      </c>
      <c r="M66" s="15">
        <v>5.7413854716713099E-2</v>
      </c>
      <c r="N66" s="14">
        <v>2.0781532411956798</v>
      </c>
      <c r="O66" s="15">
        <v>0.99997027173587405</v>
      </c>
      <c r="P66" s="16">
        <v>5.7405099198378502E-2</v>
      </c>
      <c r="Q66" s="14">
        <v>2.0854794541484698</v>
      </c>
      <c r="R66" s="15">
        <v>0.99498310920597899</v>
      </c>
      <c r="S66" s="16">
        <v>4.8588952604757298E-2</v>
      </c>
      <c r="T66" s="14">
        <v>2.1029272470588198</v>
      </c>
      <c r="U66" s="15">
        <v>0.98340983370245105</v>
      </c>
      <c r="V66" s="16">
        <v>3.9239876568840003E-2</v>
      </c>
      <c r="W66" s="14">
        <v>2.2079224461538498</v>
      </c>
      <c r="X66" s="15">
        <v>0.92171203716863404</v>
      </c>
      <c r="Y66" s="16">
        <v>2.4414079382119799E-2</v>
      </c>
      <c r="Z66" s="14">
        <v>2.2890551000000001</v>
      </c>
      <c r="AA66" s="15">
        <v>0.88172437945433901</v>
      </c>
      <c r="AB66" s="16">
        <v>1.9743564455009299E-2</v>
      </c>
      <c r="AC66" s="14">
        <v>2.37018775384615</v>
      </c>
      <c r="AD66" s="15">
        <v>0.84698904103495798</v>
      </c>
      <c r="AE66" s="16">
        <v>1.67800059729802E-2</v>
      </c>
      <c r="AF66" s="14">
        <v>2.47518295294118</v>
      </c>
      <c r="AG66" s="15">
        <v>0.80827952078675303</v>
      </c>
      <c r="AH66" s="16">
        <v>1.4205222728502101E-2</v>
      </c>
      <c r="AI66" s="14">
        <v>2.4948550024390301</v>
      </c>
      <c r="AJ66" s="15">
        <v>0.80169165834928002</v>
      </c>
      <c r="AK66" s="16">
        <v>1.38243914177509E-2</v>
      </c>
      <c r="AL66" s="15">
        <v>2.49995695880432</v>
      </c>
      <c r="AM66" s="15">
        <v>0.80001409891480801</v>
      </c>
      <c r="AN66" s="16">
        <v>1.3824391417751001E-2</v>
      </c>
      <c r="AO66" s="15">
        <v>2.4999995772655801</v>
      </c>
      <c r="AP66" s="15">
        <v>0.80000013846991103</v>
      </c>
      <c r="AQ66" s="15">
        <v>1.37289306516063E-2</v>
      </c>
      <c r="AR66" s="14">
        <v>2.4999999957802599</v>
      </c>
      <c r="AS66" s="15">
        <v>0.80000000138220895</v>
      </c>
      <c r="AT66" s="16">
        <v>1.37289229526381E-2</v>
      </c>
      <c r="AU66" s="15">
        <v>2.4999999999578102</v>
      </c>
      <c r="AV66" s="15">
        <v>0.80000000001381999</v>
      </c>
      <c r="AW66" s="15">
        <v>1.37289228757882E-2</v>
      </c>
      <c r="AX66" s="14">
        <v>2.5</v>
      </c>
      <c r="AY66" s="15">
        <v>0.8</v>
      </c>
      <c r="AZ66" s="16">
        <v>1.37289228750121E-2</v>
      </c>
    </row>
    <row r="67" spans="1:52" hidden="1" x14ac:dyDescent="0.25">
      <c r="A67" s="1">
        <v>0.53</v>
      </c>
      <c r="B67" s="14">
        <v>2.0835105999999999</v>
      </c>
      <c r="C67" s="15">
        <v>0.99999959999999999</v>
      </c>
      <c r="D67" s="16">
        <v>5.8334696845131498E-2</v>
      </c>
      <c r="E67" s="15">
        <v>2.0835106000416501</v>
      </c>
      <c r="F67" s="15">
        <v>0.99999959997120402</v>
      </c>
      <c r="G67" s="15">
        <v>5.8334692688951001E-2</v>
      </c>
      <c r="H67" s="14">
        <v>2.0835106041657299</v>
      </c>
      <c r="I67" s="15">
        <v>0.99999959711992004</v>
      </c>
      <c r="J67" s="16">
        <v>5.8334281890762403E-2</v>
      </c>
      <c r="K67" s="15">
        <v>2.0835110173232101</v>
      </c>
      <c r="L67" s="15">
        <v>0.99999931147323096</v>
      </c>
      <c r="M67" s="15">
        <v>5.7470144594054598E-2</v>
      </c>
      <c r="N67" s="14">
        <v>2.0835530902468902</v>
      </c>
      <c r="O67" s="15">
        <v>0.99997022461725305</v>
      </c>
      <c r="P67" s="16">
        <v>5.7461441575377303E-2</v>
      </c>
      <c r="Q67" s="14">
        <v>2.0907855240174702</v>
      </c>
      <c r="R67" s="15">
        <v>0.99500823853945597</v>
      </c>
      <c r="S67" s="16">
        <v>4.8667594433350697E-2</v>
      </c>
      <c r="T67" s="14">
        <v>2.1080099764705902</v>
      </c>
      <c r="U67" s="15">
        <v>0.98348844946889302</v>
      </c>
      <c r="V67" s="16">
        <v>3.93300093505555E-2</v>
      </c>
      <c r="W67" s="14">
        <v>2.2116611846153802</v>
      </c>
      <c r="X67" s="15">
        <v>0.921959073896087</v>
      </c>
      <c r="Y67" s="16">
        <v>2.4486919432956701E-2</v>
      </c>
      <c r="Z67" s="14">
        <v>2.2917553000000002</v>
      </c>
      <c r="AA67" s="15">
        <v>0.881975281049587</v>
      </c>
      <c r="AB67" s="16">
        <v>1.9794678046583102E-2</v>
      </c>
      <c r="AC67" s="14">
        <v>2.3718494153846099</v>
      </c>
      <c r="AD67" s="15">
        <v>0.84717585095300996</v>
      </c>
      <c r="AE67" s="16">
        <v>1.6810225410843802E-2</v>
      </c>
      <c r="AF67" s="14">
        <v>2.4755006235294101</v>
      </c>
      <c r="AG67" s="15">
        <v>0.80832080784184301</v>
      </c>
      <c r="AH67" s="16">
        <v>1.42106993294688E-2</v>
      </c>
      <c r="AI67" s="14">
        <v>2.4949208609756099</v>
      </c>
      <c r="AJ67" s="15">
        <v>0.80170038547435196</v>
      </c>
      <c r="AK67" s="16">
        <v>1.38255158372003E-2</v>
      </c>
      <c r="AL67" s="15">
        <v>2.4999575097531102</v>
      </c>
      <c r="AM67" s="15">
        <v>0.80001417226855398</v>
      </c>
      <c r="AN67" s="16">
        <v>1.3825515837200399E-2</v>
      </c>
      <c r="AO67" s="15">
        <v>2.4999995826767898</v>
      </c>
      <c r="AP67" s="15">
        <v>0.80000013919039203</v>
      </c>
      <c r="AQ67" s="15">
        <v>1.37289307437611E-2</v>
      </c>
      <c r="AR67" s="14">
        <v>2.49999999583427</v>
      </c>
      <c r="AS67" s="15">
        <v>0.80000000138939997</v>
      </c>
      <c r="AT67" s="16">
        <v>1.3728922953557999E-2</v>
      </c>
      <c r="AU67" s="15">
        <v>2.4999999999583502</v>
      </c>
      <c r="AV67" s="15">
        <v>0.80000000001389204</v>
      </c>
      <c r="AW67" s="15">
        <v>1.3728922875797399E-2</v>
      </c>
      <c r="AX67" s="14">
        <v>2.5</v>
      </c>
      <c r="AY67" s="15">
        <v>0.8</v>
      </c>
      <c r="AZ67" s="16">
        <v>1.37289228750121E-2</v>
      </c>
    </row>
    <row r="68" spans="1:52" hidden="1" x14ac:dyDescent="0.25">
      <c r="A68" s="1">
        <v>0.54</v>
      </c>
      <c r="B68" s="14">
        <v>2.0800046999999999</v>
      </c>
      <c r="C68" s="15">
        <v>0.99999950000000004</v>
      </c>
      <c r="D68" s="16">
        <v>5.8291766317487899E-2</v>
      </c>
      <c r="E68" s="15">
        <v>2.0800047000420001</v>
      </c>
      <c r="F68" s="15">
        <v>0.99999949997110704</v>
      </c>
      <c r="G68" s="15">
        <v>5.8291762588458501E-2</v>
      </c>
      <c r="H68" s="14">
        <v>2.0800047042007899</v>
      </c>
      <c r="I68" s="15">
        <v>0.99999949711020397</v>
      </c>
      <c r="J68" s="16">
        <v>5.8291393886571001E-2</v>
      </c>
      <c r="K68" s="15">
        <v>2.0800051208361299</v>
      </c>
      <c r="L68" s="15">
        <v>0.99999921049991902</v>
      </c>
      <c r="M68" s="15">
        <v>5.7437576354322999E-2</v>
      </c>
      <c r="N68" s="14">
        <v>2.0800475479187899</v>
      </c>
      <c r="O68" s="15">
        <v>0.999970025537255</v>
      </c>
      <c r="P68" s="16">
        <v>5.7428873784970601E-2</v>
      </c>
      <c r="Q68" s="14">
        <v>2.08734086244541</v>
      </c>
      <c r="R68" s="15">
        <v>0.99499172239718103</v>
      </c>
      <c r="S68" s="16">
        <v>4.8623937272437301E-2</v>
      </c>
      <c r="T68" s="14">
        <v>2.10471030588235</v>
      </c>
      <c r="U68" s="15">
        <v>0.98343726408598597</v>
      </c>
      <c r="V68" s="16">
        <v>3.9278661316381101E-2</v>
      </c>
      <c r="W68" s="14">
        <v>2.2092340230769199</v>
      </c>
      <c r="X68" s="15">
        <v>0.92179866451133796</v>
      </c>
      <c r="Y68" s="16">
        <v>2.4444754766984898E-2</v>
      </c>
      <c r="Z68" s="14">
        <v>2.29000235</v>
      </c>
      <c r="AA68" s="15">
        <v>0.88181235085641096</v>
      </c>
      <c r="AB68" s="16">
        <v>1.9765114562765699E-2</v>
      </c>
      <c r="AC68" s="14">
        <v>2.3707706769230699</v>
      </c>
      <c r="AD68" s="15">
        <v>0.84705451806163901</v>
      </c>
      <c r="AE68" s="16">
        <v>1.6792795086201601E-2</v>
      </c>
      <c r="AF68" s="14">
        <v>2.47529439411765</v>
      </c>
      <c r="AG68" s="15">
        <v>0.808293984888106</v>
      </c>
      <c r="AH68" s="16">
        <v>1.42075551407784E-2</v>
      </c>
      <c r="AI68" s="14">
        <v>2.49487810609756</v>
      </c>
      <c r="AJ68" s="15">
        <v>0.80169471545112303</v>
      </c>
      <c r="AK68" s="16">
        <v>1.38248709013012E-2</v>
      </c>
      <c r="AL68" s="15">
        <v>2.4999571520812101</v>
      </c>
      <c r="AM68" s="15">
        <v>0.80001412460995003</v>
      </c>
      <c r="AN68" s="16">
        <v>1.38248709013013E-2</v>
      </c>
      <c r="AO68" s="15">
        <v>2.4999995791638701</v>
      </c>
      <c r="AP68" s="15">
        <v>0.80000013872228903</v>
      </c>
      <c r="AQ68" s="15">
        <v>1.37289306909168E-2</v>
      </c>
      <c r="AR68" s="14">
        <v>2.4999999957992101</v>
      </c>
      <c r="AS68" s="15">
        <v>0.80000000138472804</v>
      </c>
      <c r="AT68" s="16">
        <v>1.3728922953030499E-2</v>
      </c>
      <c r="AU68" s="15">
        <v>2.4999999999579998</v>
      </c>
      <c r="AV68" s="15">
        <v>0.80000000001384497</v>
      </c>
      <c r="AW68" s="15">
        <v>1.37289228757921E-2</v>
      </c>
      <c r="AX68" s="14">
        <v>2.5</v>
      </c>
      <c r="AY68" s="15">
        <v>0.8</v>
      </c>
      <c r="AZ68" s="16">
        <v>1.37289228750121E-2</v>
      </c>
    </row>
    <row r="69" spans="1:52" hidden="1" x14ac:dyDescent="0.25">
      <c r="A69" s="1">
        <v>0.55000000000000004</v>
      </c>
      <c r="B69" s="14">
        <v>2.0854764000000001</v>
      </c>
      <c r="C69" s="15">
        <v>0.99999939999999998</v>
      </c>
      <c r="D69" s="16">
        <v>5.8272943410065697E-2</v>
      </c>
      <c r="E69" s="15">
        <v>2.0854764000414501</v>
      </c>
      <c r="F69" s="15">
        <v>0.99999939997125797</v>
      </c>
      <c r="G69" s="15">
        <v>5.8272940024619302E-2</v>
      </c>
      <c r="H69" s="14">
        <v>2.0854764041460601</v>
      </c>
      <c r="I69" s="15">
        <v>0.99999939712535002</v>
      </c>
      <c r="J69" s="16">
        <v>5.8272605208934299E-2</v>
      </c>
      <c r="K69" s="15">
        <v>2.0854768153534802</v>
      </c>
      <c r="L69" s="15">
        <v>0.99999911201720104</v>
      </c>
      <c r="M69" s="15">
        <v>5.7431926444647202E-2</v>
      </c>
      <c r="N69" s="14">
        <v>2.0855186896959799</v>
      </c>
      <c r="O69" s="15">
        <v>0.99997007999167298</v>
      </c>
      <c r="P69" s="16">
        <v>5.7423261595648603E-2</v>
      </c>
      <c r="Q69" s="14">
        <v>2.0927169868995601</v>
      </c>
      <c r="R69" s="15">
        <v>0.99501721464618198</v>
      </c>
      <c r="S69" s="16">
        <v>4.8640241859118097E-2</v>
      </c>
      <c r="T69" s="14">
        <v>2.1098601411764699</v>
      </c>
      <c r="U69" s="15">
        <v>0.98351681448598705</v>
      </c>
      <c r="V69" s="16">
        <v>3.9309983465281598E-2</v>
      </c>
      <c r="W69" s="14">
        <v>2.2130221230769198</v>
      </c>
      <c r="X69" s="15">
        <v>0.922048691406961</v>
      </c>
      <c r="Y69" s="16">
        <v>2.4475977922854799E-2</v>
      </c>
      <c r="Z69" s="14">
        <v>2.2927382000000001</v>
      </c>
      <c r="AA69" s="15">
        <v>0.88206645632242597</v>
      </c>
      <c r="AB69" s="16">
        <v>1.9786820142204901E-2</v>
      </c>
      <c r="AC69" s="14">
        <v>2.3724542769230701</v>
      </c>
      <c r="AD69" s="15">
        <v>0.84724382839610302</v>
      </c>
      <c r="AE69" s="16">
        <v>1.6805219622262099E-2</v>
      </c>
      <c r="AF69" s="14">
        <v>2.4756162588235302</v>
      </c>
      <c r="AG69" s="15">
        <v>0.80833585360478699</v>
      </c>
      <c r="AH69" s="16">
        <v>1.42096828191745E-2</v>
      </c>
      <c r="AI69" s="14">
        <v>2.4949448341463398</v>
      </c>
      <c r="AJ69" s="15">
        <v>0.80170356658086495</v>
      </c>
      <c r="AK69" s="16">
        <v>1.3825302605470101E-2</v>
      </c>
      <c r="AL69" s="15">
        <v>2.4999577103040198</v>
      </c>
      <c r="AM69" s="15">
        <v>0.80001419900824799</v>
      </c>
      <c r="AN69" s="16">
        <v>1.3825302605470199E-2</v>
      </c>
      <c r="AO69" s="15">
        <v>2.4999995846465302</v>
      </c>
      <c r="AP69" s="15">
        <v>0.80000013945302895</v>
      </c>
      <c r="AQ69" s="15">
        <v>1.37289307261871E-2</v>
      </c>
      <c r="AR69" s="14">
        <v>2.4999999958539401</v>
      </c>
      <c r="AS69" s="15">
        <v>0.80000000139202199</v>
      </c>
      <c r="AT69" s="16">
        <v>1.37289229533826E-2</v>
      </c>
      <c r="AU69" s="15">
        <v>2.4999999999585398</v>
      </c>
      <c r="AV69" s="15">
        <v>0.80000000001391902</v>
      </c>
      <c r="AW69" s="15">
        <v>1.3728922875795699E-2</v>
      </c>
      <c r="AX69" s="14">
        <v>2.5</v>
      </c>
      <c r="AY69" s="15">
        <v>0.8</v>
      </c>
      <c r="AZ69" s="16">
        <v>1.37289228750121E-2</v>
      </c>
    </row>
    <row r="70" spans="1:52" hidden="1" x14ac:dyDescent="0.25">
      <c r="A70" s="1">
        <v>0.56000000000000005</v>
      </c>
      <c r="B70" s="14">
        <v>2.0944213999999999</v>
      </c>
      <c r="C70" s="15">
        <v>0.99999930000000004</v>
      </c>
      <c r="D70" s="16">
        <v>5.8256971935262199E-2</v>
      </c>
      <c r="E70" s="15">
        <v>2.0944214000405599</v>
      </c>
      <c r="F70" s="15">
        <v>0.99999929997150405</v>
      </c>
      <c r="G70" s="15">
        <v>5.8256968828485203E-2</v>
      </c>
      <c r="H70" s="14">
        <v>2.0944214040565998</v>
      </c>
      <c r="I70" s="15">
        <v>0.99999929714985303</v>
      </c>
      <c r="J70" s="16">
        <v>5.8256661504003E-2</v>
      </c>
      <c r="K70" s="15">
        <v>2.09442180639057</v>
      </c>
      <c r="L70" s="15">
        <v>0.99999901447196005</v>
      </c>
      <c r="M70" s="15">
        <v>5.7429689573177997E-2</v>
      </c>
      <c r="N70" s="14">
        <v>2.09446277712712</v>
      </c>
      <c r="O70" s="15">
        <v>0.99997022987892104</v>
      </c>
      <c r="P70" s="16">
        <v>5.7421076693417901E-2</v>
      </c>
      <c r="Q70" s="14">
        <v>2.1015057423580799</v>
      </c>
      <c r="R70" s="15">
        <v>0.99505853369668196</v>
      </c>
      <c r="S70" s="16">
        <v>4.8672649301055602E-2</v>
      </c>
      <c r="T70" s="14">
        <v>2.1182789647058802</v>
      </c>
      <c r="U70" s="15">
        <v>0.98364572439989695</v>
      </c>
      <c r="V70" s="16">
        <v>3.9366494337014502E-2</v>
      </c>
      <c r="W70" s="14">
        <v>2.2192148153846101</v>
      </c>
      <c r="X70" s="15">
        <v>0.92245543635421201</v>
      </c>
      <c r="Y70" s="16">
        <v>2.4530894510678899E-2</v>
      </c>
      <c r="Z70" s="14">
        <v>2.2972106999999999</v>
      </c>
      <c r="AA70" s="15">
        <v>0.88248096637927098</v>
      </c>
      <c r="AB70" s="16">
        <v>1.9825107380916002E-2</v>
      </c>
      <c r="AC70" s="14">
        <v>2.37520658461538</v>
      </c>
      <c r="AD70" s="15">
        <v>0.84755338102913103</v>
      </c>
      <c r="AE70" s="16">
        <v>1.6827254202214901E-2</v>
      </c>
      <c r="AF70" s="14">
        <v>2.4761424352941201</v>
      </c>
      <c r="AG70" s="15">
        <v>0.80840449943885395</v>
      </c>
      <c r="AH70" s="16">
        <v>1.42134889762064E-2</v>
      </c>
      <c r="AI70" s="14">
        <v>2.4950539195122001</v>
      </c>
      <c r="AJ70" s="15">
        <v>0.80171808508793696</v>
      </c>
      <c r="AK70" s="16">
        <v>1.38260762429401E-2</v>
      </c>
      <c r="AL70" s="15">
        <v>2.4999586228728798</v>
      </c>
      <c r="AM70" s="15">
        <v>0.80001432105799497</v>
      </c>
      <c r="AN70" s="16">
        <v>1.3826076242940201E-2</v>
      </c>
      <c r="AO70" s="15">
        <v>2.4999995936094299</v>
      </c>
      <c r="AP70" s="15">
        <v>0.80000014065180403</v>
      </c>
      <c r="AQ70" s="15">
        <v>1.37289307894233E-2</v>
      </c>
      <c r="AR70" s="14">
        <v>2.4999999959434001</v>
      </c>
      <c r="AS70" s="15">
        <v>0.80000000140398797</v>
      </c>
      <c r="AT70" s="16">
        <v>1.37289229540138E-2</v>
      </c>
      <c r="AU70" s="15">
        <v>2.49999999995944</v>
      </c>
      <c r="AV70" s="15">
        <v>0.80000000001403804</v>
      </c>
      <c r="AW70" s="15">
        <v>1.3728922875802E-2</v>
      </c>
      <c r="AX70" s="14">
        <v>2.5</v>
      </c>
      <c r="AY70" s="15">
        <v>0.8</v>
      </c>
      <c r="AZ70" s="16">
        <v>1.37289228750121E-2</v>
      </c>
    </row>
    <row r="71" spans="1:52" hidden="1" x14ac:dyDescent="0.25">
      <c r="A71" s="1">
        <v>0.56999999999999995</v>
      </c>
      <c r="B71" s="14">
        <v>2.0766106</v>
      </c>
      <c r="C71" s="15">
        <v>0.99999919999999998</v>
      </c>
      <c r="D71" s="16">
        <v>5.8241395345550999E-2</v>
      </c>
      <c r="E71" s="15">
        <v>2.0766106000423399</v>
      </c>
      <c r="F71" s="15">
        <v>0.99999919997101305</v>
      </c>
      <c r="G71" s="15">
        <v>5.8241392389953801E-2</v>
      </c>
      <c r="H71" s="14">
        <v>2.0766106042347401</v>
      </c>
      <c r="I71" s="15">
        <v>0.99999919710075402</v>
      </c>
      <c r="J71" s="16">
        <v>5.8241099989329498E-2</v>
      </c>
      <c r="K71" s="15">
        <v>2.0766110242370299</v>
      </c>
      <c r="L71" s="15">
        <v>0.999998909553241</v>
      </c>
      <c r="M71" s="15">
        <v>5.7414881868790603E-2</v>
      </c>
      <c r="N71" s="14">
        <v>2.07665379418486</v>
      </c>
      <c r="O71" s="15">
        <v>0.99996962916851795</v>
      </c>
      <c r="P71" s="16">
        <v>5.7406209536936002E-2</v>
      </c>
      <c r="Q71" s="14">
        <v>2.0840060480349298</v>
      </c>
      <c r="R71" s="15">
        <v>0.99497545823601996</v>
      </c>
      <c r="S71" s="16">
        <v>4.8593383408227303E-2</v>
      </c>
      <c r="T71" s="14">
        <v>2.1015158588235301</v>
      </c>
      <c r="U71" s="15">
        <v>0.98338730526060403</v>
      </c>
      <c r="V71" s="16">
        <v>3.9240161147807602E-2</v>
      </c>
      <c r="W71" s="14">
        <v>2.2068842615384598</v>
      </c>
      <c r="X71" s="15">
        <v>0.92164287683068302</v>
      </c>
      <c r="Y71" s="16">
        <v>2.44119717142787E-2</v>
      </c>
      <c r="Z71" s="14">
        <v>2.2883053000000002</v>
      </c>
      <c r="AA71" s="15">
        <v>0.88165436704793199</v>
      </c>
      <c r="AB71" s="16">
        <v>1.97421975526667E-2</v>
      </c>
      <c r="AC71" s="14">
        <v>2.3697263384615401</v>
      </c>
      <c r="AD71" s="15">
        <v>0.84693701826617296</v>
      </c>
      <c r="AE71" s="16">
        <v>1.6779381202716801E-2</v>
      </c>
      <c r="AF71" s="14">
        <v>2.4750947411764699</v>
      </c>
      <c r="AG71" s="15">
        <v>0.80826804481523196</v>
      </c>
      <c r="AH71" s="16">
        <v>1.42051638600845E-2</v>
      </c>
      <c r="AI71" s="14">
        <v>2.4948367146341499</v>
      </c>
      <c r="AJ71" s="15">
        <v>0.80168923331665598</v>
      </c>
      <c r="AK71" s="16">
        <v>1.3824381566868899E-2</v>
      </c>
      <c r="AL71" s="15">
        <v>2.49995680581514</v>
      </c>
      <c r="AM71" s="15">
        <v>0.80001407853330797</v>
      </c>
      <c r="AN71" s="16">
        <v>1.3824381566869E-2</v>
      </c>
      <c r="AO71" s="15">
        <v>2.4999995757629798</v>
      </c>
      <c r="AP71" s="15">
        <v>0.80000013826972405</v>
      </c>
      <c r="AQ71" s="15">
        <v>1.37289306508473E-2</v>
      </c>
      <c r="AR71" s="14">
        <v>2.4999999957652599</v>
      </c>
      <c r="AS71" s="15">
        <v>0.80000000138020999</v>
      </c>
      <c r="AT71" s="16">
        <v>1.37289229526305E-2</v>
      </c>
      <c r="AU71" s="15">
        <v>2.4999999999576601</v>
      </c>
      <c r="AV71" s="15">
        <v>0.80000000001380001</v>
      </c>
      <c r="AW71" s="15">
        <v>1.3728922875788099E-2</v>
      </c>
      <c r="AX71" s="14">
        <v>2.5</v>
      </c>
      <c r="AY71" s="15">
        <v>0.8</v>
      </c>
      <c r="AZ71" s="16">
        <v>1.37289228750121E-2</v>
      </c>
    </row>
    <row r="72" spans="1:52" hidden="1" x14ac:dyDescent="0.25">
      <c r="A72" s="1">
        <v>0.57999999999999996</v>
      </c>
      <c r="B72" s="14">
        <v>2.0490065</v>
      </c>
      <c r="C72" s="15">
        <v>0.99999890000000002</v>
      </c>
      <c r="D72" s="16">
        <v>5.82756896707253E-2</v>
      </c>
      <c r="E72" s="15">
        <v>2.0490065000450999</v>
      </c>
      <c r="F72" s="15">
        <v>0.99999889997022695</v>
      </c>
      <c r="G72" s="15">
        <v>5.8275687083226502E-2</v>
      </c>
      <c r="H72" s="14">
        <v>2.0490065045108299</v>
      </c>
      <c r="I72" s="15">
        <v>0.99999889702211697</v>
      </c>
      <c r="J72" s="16">
        <v>5.8275431040734502E-2</v>
      </c>
      <c r="K72" s="15">
        <v>2.04900695189639</v>
      </c>
      <c r="L72" s="15">
        <v>0.99999860167522103</v>
      </c>
      <c r="M72" s="15">
        <v>5.7459618451645801E-2</v>
      </c>
      <c r="N72" s="14">
        <v>2.0490525103550299</v>
      </c>
      <c r="O72" s="15">
        <v>0.99996852721583795</v>
      </c>
      <c r="P72" s="16">
        <v>5.7450871557209203E-2</v>
      </c>
      <c r="Q72" s="14">
        <v>2.05688411572052</v>
      </c>
      <c r="R72" s="15">
        <v>0.99484240848231298</v>
      </c>
      <c r="S72" s="16">
        <v>4.85373479327793E-2</v>
      </c>
      <c r="T72" s="14">
        <v>2.0755355294117601</v>
      </c>
      <c r="U72" s="15">
        <v>0.98297478271664496</v>
      </c>
      <c r="V72" s="16">
        <v>3.9106731869010203E-2</v>
      </c>
      <c r="W72" s="14">
        <v>2.18777373076923</v>
      </c>
      <c r="X72" s="15">
        <v>0.92036355858361996</v>
      </c>
      <c r="Y72" s="16">
        <v>2.4272949752341001E-2</v>
      </c>
      <c r="Z72" s="14">
        <v>2.27450325</v>
      </c>
      <c r="AA72" s="15">
        <v>0.88036433215665599</v>
      </c>
      <c r="AB72" s="16">
        <v>1.9646258353745501E-2</v>
      </c>
      <c r="AC72" s="14">
        <v>2.36123276923077</v>
      </c>
      <c r="AD72" s="15">
        <v>0.84598237974695101</v>
      </c>
      <c r="AE72" s="16">
        <v>1.6725086914943399E-2</v>
      </c>
      <c r="AF72" s="14">
        <v>2.4734709705882398</v>
      </c>
      <c r="AG72" s="15">
        <v>0.808058479654444</v>
      </c>
      <c r="AH72" s="16">
        <v>1.4196026027997201E-2</v>
      </c>
      <c r="AI72" s="14">
        <v>2.4945000792682999</v>
      </c>
      <c r="AJ72" s="15">
        <v>0.801644986767859</v>
      </c>
      <c r="AK72" s="16">
        <v>1.3822533974602501E-2</v>
      </c>
      <c r="AL72" s="15">
        <v>2.4999539896449701</v>
      </c>
      <c r="AM72" s="15">
        <v>0.80001370673788297</v>
      </c>
      <c r="AN72" s="16">
        <v>1.38225339746026E-2</v>
      </c>
      <c r="AO72" s="15">
        <v>2.4999995481036099</v>
      </c>
      <c r="AP72" s="15">
        <v>0.80000013461795605</v>
      </c>
      <c r="AQ72" s="15">
        <v>1.37289305000381E-2</v>
      </c>
      <c r="AR72" s="14">
        <v>2.4999999954891599</v>
      </c>
      <c r="AS72" s="15">
        <v>0.80000000134375804</v>
      </c>
      <c r="AT72" s="16">
        <v>1.37289229511251E-2</v>
      </c>
      <c r="AU72" s="15">
        <v>2.4999999999549001</v>
      </c>
      <c r="AV72" s="15">
        <v>0.80000000001343596</v>
      </c>
      <c r="AW72" s="15">
        <v>1.3728922875773099E-2</v>
      </c>
      <c r="AX72" s="14">
        <v>2.5</v>
      </c>
      <c r="AY72" s="15">
        <v>0.8</v>
      </c>
      <c r="AZ72" s="16">
        <v>1.37289228750121E-2</v>
      </c>
    </row>
    <row r="73" spans="1:52" hidden="1" x14ac:dyDescent="0.25">
      <c r="A73" s="1">
        <v>0.59</v>
      </c>
      <c r="B73" s="14">
        <v>2.0770197000000001</v>
      </c>
      <c r="C73" s="15">
        <v>0.99999899999999997</v>
      </c>
      <c r="D73" s="16">
        <v>5.8246553911794202E-2</v>
      </c>
      <c r="E73" s="15">
        <v>2.0770197000423001</v>
      </c>
      <c r="F73" s="15">
        <v>0.99999899997102504</v>
      </c>
      <c r="G73" s="15">
        <v>5.8246551270198101E-2</v>
      </c>
      <c r="H73" s="14">
        <v>2.0770197042306502</v>
      </c>
      <c r="I73" s="15">
        <v>0.99999899710189999</v>
      </c>
      <c r="J73" s="16">
        <v>5.8246289892822697E-2</v>
      </c>
      <c r="K73" s="15">
        <v>2.07702012382711</v>
      </c>
      <c r="L73" s="15">
        <v>0.99999870966793503</v>
      </c>
      <c r="M73" s="15">
        <v>5.7436198680794498E-2</v>
      </c>
      <c r="N73" s="14">
        <v>2.07706285244848</v>
      </c>
      <c r="O73" s="15">
        <v>0.99996944084404205</v>
      </c>
      <c r="P73" s="16">
        <v>5.7427557247910301E-2</v>
      </c>
      <c r="Q73" s="14">
        <v>2.0844080021834102</v>
      </c>
      <c r="R73" s="15">
        <v>0.99497719237846804</v>
      </c>
      <c r="S73" s="16">
        <v>4.8618913403329203E-2</v>
      </c>
      <c r="T73" s="14">
        <v>2.1019008941176498</v>
      </c>
      <c r="U73" s="15">
        <v>0.98339312185587702</v>
      </c>
      <c r="V73" s="16">
        <v>3.9265626388545E-2</v>
      </c>
      <c r="W73" s="14">
        <v>2.2071674846153799</v>
      </c>
      <c r="X73" s="15">
        <v>0.92166152998003903</v>
      </c>
      <c r="Y73" s="16">
        <v>2.44307357381639E-2</v>
      </c>
      <c r="Z73" s="14">
        <v>2.2885098500000001</v>
      </c>
      <c r="AA73" s="15">
        <v>0.88167332146560595</v>
      </c>
      <c r="AB73" s="16">
        <v>1.97554252085195E-2</v>
      </c>
      <c r="AC73" s="14">
        <v>2.36985221538461</v>
      </c>
      <c r="AD73" s="15">
        <v>0.84695112475985501</v>
      </c>
      <c r="AE73" s="16">
        <v>1.67873256507294E-2</v>
      </c>
      <c r="AF73" s="14">
        <v>2.4751188058823499</v>
      </c>
      <c r="AG73" s="15">
        <v>0.80827115979845099</v>
      </c>
      <c r="AH73" s="16">
        <v>1.42066412722143E-2</v>
      </c>
      <c r="AI73" s="14">
        <v>2.49484170365854</v>
      </c>
      <c r="AJ73" s="15">
        <v>0.80168989163849702</v>
      </c>
      <c r="AK73" s="16">
        <v>1.3824686457383399E-2</v>
      </c>
      <c r="AL73" s="15">
        <v>2.4999568475515201</v>
      </c>
      <c r="AM73" s="15">
        <v>0.80001408406642704</v>
      </c>
      <c r="AN73" s="16">
        <v>1.38246864573835E-2</v>
      </c>
      <c r="AO73" s="15">
        <v>2.4999995761728999</v>
      </c>
      <c r="AP73" s="15">
        <v>0.80000013832407002</v>
      </c>
      <c r="AQ73" s="15">
        <v>1.3728930675869101E-2</v>
      </c>
      <c r="AR73" s="14">
        <v>2.4999999957693499</v>
      </c>
      <c r="AS73" s="15">
        <v>0.800000001380752</v>
      </c>
      <c r="AT73" s="16">
        <v>1.37289229528803E-2</v>
      </c>
      <c r="AU73" s="15">
        <v>2.4999999999577001</v>
      </c>
      <c r="AV73" s="15">
        <v>0.800000000013806</v>
      </c>
      <c r="AW73" s="15">
        <v>1.3728922875790601E-2</v>
      </c>
      <c r="AX73" s="14">
        <v>2.5</v>
      </c>
      <c r="AY73" s="15">
        <v>0.8</v>
      </c>
      <c r="AZ73" s="16">
        <v>1.37289228750121E-2</v>
      </c>
    </row>
    <row r="74" spans="1:52" hidden="1" x14ac:dyDescent="0.25">
      <c r="A74" s="1">
        <v>0.6</v>
      </c>
      <c r="B74" s="14">
        <v>2.1451096999999999</v>
      </c>
      <c r="C74" s="15">
        <v>0.99999859999999996</v>
      </c>
      <c r="D74" s="16">
        <v>5.81602438449026E-2</v>
      </c>
      <c r="E74" s="15">
        <v>2.1451097000354902</v>
      </c>
      <c r="F74" s="15">
        <v>0.99999859997283502</v>
      </c>
      <c r="G74" s="15">
        <v>5.8160241753251497E-2</v>
      </c>
      <c r="H74" s="14">
        <v>2.1451097035496098</v>
      </c>
      <c r="I74" s="15">
        <v>0.99999859728296703</v>
      </c>
      <c r="J74" s="16">
        <v>5.8160034736509297E-2</v>
      </c>
      <c r="K74" s="15">
        <v>2.14511005560079</v>
      </c>
      <c r="L74" s="15">
        <v>0.99999832780734998</v>
      </c>
      <c r="M74" s="15">
        <v>5.7406717799241197E-2</v>
      </c>
      <c r="N74" s="14">
        <v>2.14514590590696</v>
      </c>
      <c r="O74" s="15">
        <v>0.99997088739264395</v>
      </c>
      <c r="P74" s="16">
        <v>5.7398414103950898E-2</v>
      </c>
      <c r="Q74" s="14">
        <v>2.1513086572052398</v>
      </c>
      <c r="R74" s="15">
        <v>0.99528314888963598</v>
      </c>
      <c r="S74" s="16">
        <v>4.8843800534888501E-2</v>
      </c>
      <c r="T74" s="14">
        <v>2.1659856</v>
      </c>
      <c r="U74" s="15">
        <v>0.984349047636777</v>
      </c>
      <c r="V74" s="16">
        <v>3.9673010687045603E-2</v>
      </c>
      <c r="W74" s="14">
        <v>2.2543067153846201</v>
      </c>
      <c r="X74" s="15">
        <v>0.92471318416827597</v>
      </c>
      <c r="Y74" s="16">
        <v>2.4835065993868099E-2</v>
      </c>
      <c r="Z74" s="14">
        <v>2.3225548499999999</v>
      </c>
      <c r="AA74" s="15">
        <v>0.88480791171217499</v>
      </c>
      <c r="AB74" s="16">
        <v>2.00386318617004E-2</v>
      </c>
      <c r="AC74" s="14">
        <v>2.3908029846153802</v>
      </c>
      <c r="AD74" s="15">
        <v>0.84930844934825001</v>
      </c>
      <c r="AE74" s="16">
        <v>1.6950673634062399E-2</v>
      </c>
      <c r="AF74" s="14">
        <v>2.4791240999999999</v>
      </c>
      <c r="AG74" s="15">
        <v>0.80879808340611103</v>
      </c>
      <c r="AH74" s="16">
        <v>1.42348727985808E-2</v>
      </c>
      <c r="AI74" s="14">
        <v>2.4956720695121999</v>
      </c>
      <c r="AJ74" s="15">
        <v>0.80180148769416204</v>
      </c>
      <c r="AK74" s="16">
        <v>1.3830423976085899E-2</v>
      </c>
      <c r="AL74" s="15">
        <v>2.4999637940930399</v>
      </c>
      <c r="AM74" s="15">
        <v>0.80001502252515999</v>
      </c>
      <c r="AN74" s="16">
        <v>1.3830423976086E-2</v>
      </c>
      <c r="AO74" s="15">
        <v>2.4999996443992099</v>
      </c>
      <c r="AP74" s="15">
        <v>0.80000014754165605</v>
      </c>
      <c r="AQ74" s="15">
        <v>1.37289311448238E-2</v>
      </c>
      <c r="AR74" s="14">
        <v>2.4999999964503901</v>
      </c>
      <c r="AS74" s="15">
        <v>0.80000000147276296</v>
      </c>
      <c r="AT74" s="16">
        <v>1.3728922957561399E-2</v>
      </c>
      <c r="AU74" s="15">
        <v>2.4999999999645102</v>
      </c>
      <c r="AV74" s="15">
        <v>0.80000000001472604</v>
      </c>
      <c r="AW74" s="15">
        <v>1.3728922875837501E-2</v>
      </c>
      <c r="AX74" s="14">
        <v>2.5</v>
      </c>
      <c r="AY74" s="15">
        <v>0.8</v>
      </c>
      <c r="AZ74" s="16">
        <v>1.37289228750121E-2</v>
      </c>
    </row>
    <row r="75" spans="1:52" hidden="1" x14ac:dyDescent="0.25">
      <c r="A75" s="1">
        <v>0.61</v>
      </c>
      <c r="B75" s="14">
        <v>2.1453316</v>
      </c>
      <c r="C75" s="15">
        <v>0.99999859999999996</v>
      </c>
      <c r="D75" s="16">
        <v>5.81448782225477E-2</v>
      </c>
      <c r="E75" s="15">
        <v>2.1453316000354699</v>
      </c>
      <c r="F75" s="15">
        <v>0.99999859997284002</v>
      </c>
      <c r="G75" s="15">
        <v>5.8144876131112001E-2</v>
      </c>
      <c r="H75" s="14">
        <v>2.1453316035473899</v>
      </c>
      <c r="I75" s="15">
        <v>0.99999859728353002</v>
      </c>
      <c r="J75" s="16">
        <v>5.8144669157486201E-2</v>
      </c>
      <c r="K75" s="15">
        <v>2.1453319553784498</v>
      </c>
      <c r="L75" s="15">
        <v>0.99999832786365594</v>
      </c>
      <c r="M75" s="15">
        <v>5.7391448334133101E-2</v>
      </c>
      <c r="N75" s="14">
        <v>2.1453677832687199</v>
      </c>
      <c r="O75" s="15">
        <v>0.99997089312440002</v>
      </c>
      <c r="P75" s="16">
        <v>5.7383145554369103E-2</v>
      </c>
      <c r="Q75" s="14">
        <v>2.1515266812227098</v>
      </c>
      <c r="R75" s="15">
        <v>0.99528410132077305</v>
      </c>
      <c r="S75" s="16">
        <v>4.8829519642834503E-2</v>
      </c>
      <c r="T75" s="14">
        <v>2.1661944470588201</v>
      </c>
      <c r="U75" s="15">
        <v>0.98435203159885198</v>
      </c>
      <c r="V75" s="16">
        <v>3.9660085213595202E-2</v>
      </c>
      <c r="W75" s="14">
        <v>2.25446033846154</v>
      </c>
      <c r="X75" s="15">
        <v>0.9247228959853</v>
      </c>
      <c r="Y75" s="16">
        <v>2.48261045133128E-2</v>
      </c>
      <c r="Z75" s="14">
        <v>2.3226657999999998</v>
      </c>
      <c r="AA75" s="15">
        <v>0.88481801700585605</v>
      </c>
      <c r="AB75" s="16">
        <v>2.0032204288225799E-2</v>
      </c>
      <c r="AC75" s="14">
        <v>2.39087126153846</v>
      </c>
      <c r="AD75" s="15">
        <v>0.849316135648709</v>
      </c>
      <c r="AE75" s="16">
        <v>1.6946706473538499E-2</v>
      </c>
      <c r="AF75" s="14">
        <v>2.4791371529411799</v>
      </c>
      <c r="AG75" s="15">
        <v>0.80879982363542902</v>
      </c>
      <c r="AH75" s="16">
        <v>1.4234105060187401E-2</v>
      </c>
      <c r="AI75" s="14">
        <v>2.4956747756097601</v>
      </c>
      <c r="AJ75" s="15">
        <v>0.80180185706372897</v>
      </c>
      <c r="AK75" s="16">
        <v>1.38302643191769E-2</v>
      </c>
      <c r="AL75" s="15">
        <v>2.4999638167312801</v>
      </c>
      <c r="AM75" s="15">
        <v>0.80001502563308602</v>
      </c>
      <c r="AN75" s="16">
        <v>1.3830264319176999E-2</v>
      </c>
      <c r="AO75" s="15">
        <v>2.49999964462156</v>
      </c>
      <c r="AP75" s="15">
        <v>0.80000014757218196</v>
      </c>
      <c r="AQ75" s="15">
        <v>1.37289311316947E-2</v>
      </c>
      <c r="AR75" s="14">
        <v>2.4999999964526101</v>
      </c>
      <c r="AS75" s="15">
        <v>0.80000000147306805</v>
      </c>
      <c r="AT75" s="16">
        <v>1.3728922957430299E-2</v>
      </c>
      <c r="AU75" s="15">
        <v>2.4999999999645302</v>
      </c>
      <c r="AV75" s="15">
        <v>0.80000000001472904</v>
      </c>
      <c r="AW75" s="15">
        <v>1.3728922875836099E-2</v>
      </c>
      <c r="AX75" s="14">
        <v>2.5</v>
      </c>
      <c r="AY75" s="15">
        <v>0.8</v>
      </c>
      <c r="AZ75" s="16">
        <v>1.37289228750121E-2</v>
      </c>
    </row>
    <row r="76" spans="1:52" hidden="1" x14ac:dyDescent="0.25">
      <c r="A76" s="1">
        <v>0.62</v>
      </c>
      <c r="B76" s="14">
        <v>2.0678619999999999</v>
      </c>
      <c r="C76" s="15">
        <v>0.99999819999999995</v>
      </c>
      <c r="D76" s="16">
        <v>5.8145606807619099E-2</v>
      </c>
      <c r="E76" s="15">
        <v>2.0678620000432102</v>
      </c>
      <c r="F76" s="15">
        <v>0.999998199970768</v>
      </c>
      <c r="G76" s="15">
        <v>5.8145604823733502E-2</v>
      </c>
      <c r="H76" s="14">
        <v>2.0678620043222402</v>
      </c>
      <c r="I76" s="15">
        <v>0.99999819707618498</v>
      </c>
      <c r="J76" s="16">
        <v>5.8145408452574703E-2</v>
      </c>
      <c r="K76" s="15">
        <v>2.0678624330031399</v>
      </c>
      <c r="L76" s="15">
        <v>0.99999790709189595</v>
      </c>
      <c r="M76" s="15">
        <v>5.7380347758066899E-2</v>
      </c>
      <c r="N76" s="14">
        <v>2.067906086717</v>
      </c>
      <c r="O76" s="15">
        <v>0.99996837861233201</v>
      </c>
      <c r="P76" s="16">
        <v>5.7371781275730803E-2</v>
      </c>
      <c r="Q76" s="14">
        <v>2.07541026200873</v>
      </c>
      <c r="R76" s="15">
        <v>0.99493296414653798</v>
      </c>
      <c r="S76" s="16">
        <v>4.8541231037586903E-2</v>
      </c>
      <c r="T76" s="14">
        <v>2.0932818823529402</v>
      </c>
      <c r="U76" s="15">
        <v>0.98325732079807004</v>
      </c>
      <c r="V76" s="16">
        <v>3.9166175089023501E-2</v>
      </c>
      <c r="W76" s="14">
        <v>2.2008275384615401</v>
      </c>
      <c r="X76" s="15">
        <v>0.921239500892296</v>
      </c>
      <c r="Y76" s="16">
        <v>2.4345575111853101E-2</v>
      </c>
      <c r="Z76" s="14">
        <v>2.2839309999999999</v>
      </c>
      <c r="AA76" s="15">
        <v>0.88124630694112505</v>
      </c>
      <c r="AB76" s="16">
        <v>1.96959998233018E-2</v>
      </c>
      <c r="AC76" s="14">
        <v>2.3670344615384602</v>
      </c>
      <c r="AD76" s="15">
        <v>0.84663415601033198</v>
      </c>
      <c r="AE76" s="16">
        <v>1.6752627150018198E-2</v>
      </c>
      <c r="AF76" s="14">
        <v>2.4745801176470601</v>
      </c>
      <c r="AG76" s="15">
        <v>0.80820133603689503</v>
      </c>
      <c r="AH76" s="16">
        <v>1.4200476859334401E-2</v>
      </c>
      <c r="AI76" s="14">
        <v>2.4947300243902499</v>
      </c>
      <c r="AJ76" s="15">
        <v>0.80167514066690004</v>
      </c>
      <c r="AK76" s="16">
        <v>1.38234258509009E-2</v>
      </c>
      <c r="AL76" s="15">
        <v>2.4999559132829998</v>
      </c>
      <c r="AM76" s="15">
        <v>0.8000139600981</v>
      </c>
      <c r="AN76" s="16">
        <v>1.3823425850900999E-2</v>
      </c>
      <c r="AO76" s="15">
        <v>2.49999956699686</v>
      </c>
      <c r="AP76" s="15">
        <v>0.80000013710645401</v>
      </c>
      <c r="AQ76" s="15">
        <v>1.37289305726612E-2</v>
      </c>
      <c r="AR76" s="14">
        <v>2.4999999956777601</v>
      </c>
      <c r="AS76" s="15">
        <v>0.80000000136859795</v>
      </c>
      <c r="AT76" s="16">
        <v>1.37289229518501E-2</v>
      </c>
      <c r="AU76" s="15">
        <v>2.4999999999567799</v>
      </c>
      <c r="AV76" s="15">
        <v>0.80000000001368399</v>
      </c>
      <c r="AW76" s="15">
        <v>1.3728922875780401E-2</v>
      </c>
      <c r="AX76" s="14">
        <v>2.5</v>
      </c>
      <c r="AY76" s="15">
        <v>0.8</v>
      </c>
      <c r="AZ76" s="16">
        <v>1.37289228750121E-2</v>
      </c>
    </row>
    <row r="77" spans="1:52" hidden="1" x14ac:dyDescent="0.25">
      <c r="A77" s="1">
        <v>0.63</v>
      </c>
      <c r="B77" s="14">
        <v>2.0130701000000002</v>
      </c>
      <c r="C77" s="15">
        <v>0.99999760000000004</v>
      </c>
      <c r="D77" s="16">
        <v>5.8200289635081101E-2</v>
      </c>
      <c r="E77" s="15">
        <v>2.0130701000486901</v>
      </c>
      <c r="F77" s="15">
        <v>0.99999759996915405</v>
      </c>
      <c r="G77" s="15">
        <v>5.8200287823434699E-2</v>
      </c>
      <c r="H77" s="14">
        <v>2.0130701048702702</v>
      </c>
      <c r="I77" s="15">
        <v>0.999997596914866</v>
      </c>
      <c r="J77" s="16">
        <v>5.8200108494381203E-2</v>
      </c>
      <c r="K77" s="15">
        <v>2.0130705879047301</v>
      </c>
      <c r="L77" s="15">
        <v>0.99999729093106504</v>
      </c>
      <c r="M77" s="15">
        <v>5.7437784942780401E-2</v>
      </c>
      <c r="N77" s="14">
        <v>2.0131197765864099</v>
      </c>
      <c r="O77" s="15">
        <v>0.999966133511487</v>
      </c>
      <c r="P77" s="16">
        <v>5.7429057098305897E-2</v>
      </c>
      <c r="Q77" s="14">
        <v>2.02157542576419</v>
      </c>
      <c r="R77" s="15">
        <v>0.99466035421184495</v>
      </c>
      <c r="S77" s="16">
        <v>4.83944829048156E-2</v>
      </c>
      <c r="T77" s="14">
        <v>2.0417130352941202</v>
      </c>
      <c r="U77" s="15">
        <v>0.98241427293119898</v>
      </c>
      <c r="V77" s="16">
        <v>3.8866081533845798E-2</v>
      </c>
      <c r="W77" s="14">
        <v>2.16289468461538</v>
      </c>
      <c r="X77" s="15">
        <v>0.91866081195695404</v>
      </c>
      <c r="Y77" s="16">
        <v>2.4047111292181501E-2</v>
      </c>
      <c r="Z77" s="14">
        <v>2.2565350500000001</v>
      </c>
      <c r="AA77" s="15">
        <v>0.87866870725438295</v>
      </c>
      <c r="AB77" s="16">
        <v>1.9490948246511899E-2</v>
      </c>
      <c r="AC77" s="14">
        <v>2.3501754153846099</v>
      </c>
      <c r="AD77" s="15">
        <v>0.84474097166703299</v>
      </c>
      <c r="AE77" s="16">
        <v>1.6636532641150802E-2</v>
      </c>
      <c r="AF77" s="14">
        <v>2.47135706470588</v>
      </c>
      <c r="AG77" s="15">
        <v>0.80778915354764502</v>
      </c>
      <c r="AH77" s="16">
        <v>1.4180843571494E-2</v>
      </c>
      <c r="AI77" s="14">
        <v>2.4940618304878099</v>
      </c>
      <c r="AJ77" s="15">
        <v>0.80158823559963299</v>
      </c>
      <c r="AK77" s="16">
        <v>1.38194508455633E-2</v>
      </c>
      <c r="AL77" s="15">
        <v>2.4999503234135898</v>
      </c>
      <c r="AM77" s="15">
        <v>0.80001323010966596</v>
      </c>
      <c r="AN77" s="16">
        <v>1.3819450845563399E-2</v>
      </c>
      <c r="AO77" s="15">
        <v>2.49999951209527</v>
      </c>
      <c r="AP77" s="15">
        <v>0.80000012993654201</v>
      </c>
      <c r="AQ77" s="15">
        <v>1.37289302480821E-2</v>
      </c>
      <c r="AR77" s="14">
        <v>2.49999999512973</v>
      </c>
      <c r="AS77" s="15">
        <v>0.80000000129702797</v>
      </c>
      <c r="AT77" s="16">
        <v>1.3728922948610099E-2</v>
      </c>
      <c r="AU77" s="15">
        <v>2.4999999999512998</v>
      </c>
      <c r="AV77" s="15">
        <v>0.800000000012968</v>
      </c>
      <c r="AW77" s="15">
        <v>1.3728922875747901E-2</v>
      </c>
      <c r="AX77" s="14">
        <v>2.5</v>
      </c>
      <c r="AY77" s="15">
        <v>0.8</v>
      </c>
      <c r="AZ77" s="16">
        <v>1.37289228750121E-2</v>
      </c>
    </row>
    <row r="78" spans="1:52" hidden="1" x14ac:dyDescent="0.25">
      <c r="A78" s="1">
        <v>0.64</v>
      </c>
      <c r="B78" s="14">
        <v>2.0478844999999999</v>
      </c>
      <c r="C78" s="15">
        <v>0.99999760000000004</v>
      </c>
      <c r="D78" s="16">
        <v>5.8205949861006197E-2</v>
      </c>
      <c r="E78" s="15">
        <v>2.0478845000452099</v>
      </c>
      <c r="F78" s="15">
        <v>0.999997599970193</v>
      </c>
      <c r="G78" s="15">
        <v>5.8205948110431401E-2</v>
      </c>
      <c r="H78" s="14">
        <v>2.0478845045220599</v>
      </c>
      <c r="I78" s="15">
        <v>0.99999759701887303</v>
      </c>
      <c r="J78" s="16">
        <v>5.8205774825012803E-2</v>
      </c>
      <c r="K78" s="15">
        <v>2.04788495302064</v>
      </c>
      <c r="L78" s="15">
        <v>0.99999730135017895</v>
      </c>
      <c r="M78" s="15">
        <v>5.7459754386911401E-2</v>
      </c>
      <c r="N78" s="14">
        <v>2.0479306248214701</v>
      </c>
      <c r="O78" s="15">
        <v>0.99996719412798996</v>
      </c>
      <c r="P78" s="16">
        <v>5.7451182741389203E-2</v>
      </c>
      <c r="Q78" s="14">
        <v>2.0557817139738002</v>
      </c>
      <c r="R78" s="15">
        <v>0.99483563606009195</v>
      </c>
      <c r="S78" s="16">
        <v>4.8552023565569001E-2</v>
      </c>
      <c r="T78" s="14">
        <v>2.0744795294117702</v>
      </c>
      <c r="U78" s="15">
        <v>0.98295652385655197</v>
      </c>
      <c r="V78" s="16">
        <v>3.9118214921501498E-2</v>
      </c>
      <c r="W78" s="14">
        <v>2.1869969615384601</v>
      </c>
      <c r="X78" s="15">
        <v>0.92031026920640202</v>
      </c>
      <c r="Y78" s="16">
        <v>2.4279464531176201E-2</v>
      </c>
      <c r="Z78" s="14">
        <v>2.2739422500000002</v>
      </c>
      <c r="AA78" s="15">
        <v>0.880311154582053</v>
      </c>
      <c r="AB78" s="16">
        <v>1.9650929478901499E-2</v>
      </c>
      <c r="AC78" s="14">
        <v>2.3608875384615402</v>
      </c>
      <c r="AD78" s="15">
        <v>0.84594330171292098</v>
      </c>
      <c r="AE78" s="16">
        <v>1.6728038381081702E-2</v>
      </c>
      <c r="AF78" s="14">
        <v>2.4734049705882399</v>
      </c>
      <c r="AG78" s="15">
        <v>0.80804995950743896</v>
      </c>
      <c r="AH78" s="16">
        <v>1.4196617002449501E-2</v>
      </c>
      <c r="AI78" s="14">
        <v>2.4944863963414701</v>
      </c>
      <c r="AJ78" s="15">
        <v>0.80164318984589</v>
      </c>
      <c r="AK78" s="16">
        <v>1.3822657592636499E-2</v>
      </c>
      <c r="AL78" s="15">
        <v>2.4999538751785302</v>
      </c>
      <c r="AM78" s="15">
        <v>0.80001369164288505</v>
      </c>
      <c r="AN78" s="16">
        <v>1.38226575926366E-2</v>
      </c>
      <c r="AO78" s="15">
        <v>2.4999995469793701</v>
      </c>
      <c r="AP78" s="15">
        <v>0.80000013446969298</v>
      </c>
      <c r="AQ78" s="15">
        <v>1.37289305102188E-2</v>
      </c>
      <c r="AR78" s="14">
        <v>2.4999999954779399</v>
      </c>
      <c r="AS78" s="15">
        <v>0.800000001342279</v>
      </c>
      <c r="AT78" s="16">
        <v>1.37289229512268E-2</v>
      </c>
      <c r="AU78" s="15">
        <v>2.4999999999547899</v>
      </c>
      <c r="AV78" s="15">
        <v>0.80000000001342098</v>
      </c>
      <c r="AW78" s="15">
        <v>1.37289228757741E-2</v>
      </c>
      <c r="AX78" s="14">
        <v>2.5</v>
      </c>
      <c r="AY78" s="15">
        <v>0.8</v>
      </c>
      <c r="AZ78" s="16">
        <v>1.37289228750121E-2</v>
      </c>
    </row>
    <row r="79" spans="1:52" hidden="1" x14ac:dyDescent="0.25">
      <c r="A79" s="1">
        <v>0.65</v>
      </c>
      <c r="B79" s="14">
        <v>2.1078855999999999</v>
      </c>
      <c r="C79" s="15">
        <v>0.99999729999999998</v>
      </c>
      <c r="D79" s="16">
        <v>5.8112168274580003E-2</v>
      </c>
      <c r="E79" s="15">
        <v>2.1078856000392099</v>
      </c>
      <c r="F79" s="15">
        <v>0.99999729997186804</v>
      </c>
      <c r="G79" s="15">
        <v>5.8112166717273497E-2</v>
      </c>
      <c r="H79" s="14">
        <v>2.1078856039219298</v>
      </c>
      <c r="I79" s="15">
        <v>0.99999729718617503</v>
      </c>
      <c r="J79" s="16">
        <v>5.8112012555487001E-2</v>
      </c>
      <c r="K79" s="15">
        <v>2.1078859928994098</v>
      </c>
      <c r="L79" s="15">
        <v>0.99999701811076802</v>
      </c>
      <c r="M79" s="15">
        <v>5.7405036844521799E-2</v>
      </c>
      <c r="N79" s="14">
        <v>2.1079256035094902</v>
      </c>
      <c r="O79" s="15">
        <v>0.99996860029974299</v>
      </c>
      <c r="P79" s="16">
        <v>5.7396763972733002E-2</v>
      </c>
      <c r="Q79" s="14">
        <v>2.1147347598253301</v>
      </c>
      <c r="R79" s="15">
        <v>0.99511796458377499</v>
      </c>
      <c r="S79" s="16">
        <v>4.8727561000285503E-2</v>
      </c>
      <c r="T79" s="14">
        <v>2.1309511529411802</v>
      </c>
      <c r="U79" s="15">
        <v>0.98383530798880303</v>
      </c>
      <c r="V79" s="16">
        <v>3.9458560096708499E-2</v>
      </c>
      <c r="W79" s="14">
        <v>2.2285361846153799</v>
      </c>
      <c r="X79" s="15">
        <v>0.92306181004766397</v>
      </c>
      <c r="Y79" s="16">
        <v>2.4619264473833499E-2</v>
      </c>
      <c r="Z79" s="14">
        <v>2.3039428000000002</v>
      </c>
      <c r="AA79" s="15">
        <v>0.88310195867368002</v>
      </c>
      <c r="AB79" s="16">
        <v>1.9886992389171101E-2</v>
      </c>
      <c r="AC79" s="14">
        <v>2.3793494153846102</v>
      </c>
      <c r="AD79" s="15">
        <v>0.848019000770874</v>
      </c>
      <c r="AE79" s="16">
        <v>1.68630856169723E-2</v>
      </c>
      <c r="AF79" s="14">
        <v>2.4769344470588202</v>
      </c>
      <c r="AG79" s="15">
        <v>0.80850820828569303</v>
      </c>
      <c r="AH79" s="16">
        <v>1.42197333133846E-2</v>
      </c>
      <c r="AI79" s="14">
        <v>2.4952181170731702</v>
      </c>
      <c r="AJ79" s="15">
        <v>0.80174003565307805</v>
      </c>
      <c r="AK79" s="16">
        <v>1.38273476850925E-2</v>
      </c>
      <c r="AL79" s="15">
        <v>2.4999599964905102</v>
      </c>
      <c r="AM79" s="15">
        <v>0.80001450562012599</v>
      </c>
      <c r="AN79" s="16">
        <v>1.3827347685092599E-2</v>
      </c>
      <c r="AO79" s="15">
        <v>2.4999996071005901</v>
      </c>
      <c r="AP79" s="15">
        <v>0.80000014246457996</v>
      </c>
      <c r="AQ79" s="15">
        <v>1.37289308933974E-2</v>
      </c>
      <c r="AR79" s="14">
        <v>2.4999999960780701</v>
      </c>
      <c r="AS79" s="15">
        <v>0.80000000142208305</v>
      </c>
      <c r="AT79" s="16">
        <v>1.37289229550516E-2</v>
      </c>
      <c r="AU79" s="15">
        <v>2.49999999996079</v>
      </c>
      <c r="AV79" s="15">
        <v>0.800000000014219</v>
      </c>
      <c r="AW79" s="15">
        <v>1.3728922875812399E-2</v>
      </c>
      <c r="AX79" s="14">
        <v>2.5</v>
      </c>
      <c r="AY79" s="15">
        <v>0.8</v>
      </c>
      <c r="AZ79" s="16">
        <v>1.37289228750121E-2</v>
      </c>
    </row>
    <row r="80" spans="1:52" hidden="1" x14ac:dyDescent="0.25">
      <c r="A80" s="1">
        <v>0.66</v>
      </c>
      <c r="B80" s="14">
        <v>2.1379454</v>
      </c>
      <c r="C80" s="15">
        <v>0.99999689999999997</v>
      </c>
      <c r="D80" s="16">
        <v>5.8088319995340802E-2</v>
      </c>
      <c r="E80" s="15">
        <v>2.1379454000362101</v>
      </c>
      <c r="F80" s="15">
        <v>0.99999689997265295</v>
      </c>
      <c r="G80" s="15">
        <v>5.8088318583207198E-2</v>
      </c>
      <c r="H80" s="14">
        <v>2.1379454036212699</v>
      </c>
      <c r="I80" s="15">
        <v>0.99999689726475205</v>
      </c>
      <c r="J80" s="16">
        <v>5.8088178781375503E-2</v>
      </c>
      <c r="K80" s="15">
        <v>2.13794576277943</v>
      </c>
      <c r="L80" s="15">
        <v>0.99999662598237904</v>
      </c>
      <c r="M80" s="15">
        <v>5.7408827717184599E-2</v>
      </c>
      <c r="N80" s="14">
        <v>2.1379823368088098</v>
      </c>
      <c r="O80" s="15">
        <v>0.99996900161348201</v>
      </c>
      <c r="P80" s="16">
        <v>5.7400733413552799E-2</v>
      </c>
      <c r="Q80" s="14">
        <v>2.1442694978165902</v>
      </c>
      <c r="R80" s="15">
        <v>0.99525058439176695</v>
      </c>
      <c r="S80" s="16">
        <v>4.8845894045220398E-2</v>
      </c>
      <c r="T80" s="14">
        <v>2.1592427294117602</v>
      </c>
      <c r="U80" s="15">
        <v>0.98425069337555204</v>
      </c>
      <c r="V80" s="16">
        <v>3.9656196034188497E-2</v>
      </c>
      <c r="W80" s="14">
        <v>2.2493468153846199</v>
      </c>
      <c r="X80" s="15">
        <v>0.92439776164565202</v>
      </c>
      <c r="Y80" s="16">
        <v>2.4811309217806998E-2</v>
      </c>
      <c r="Z80" s="14">
        <v>2.3189727000000002</v>
      </c>
      <c r="AA80" s="15">
        <v>0.88448054185437597</v>
      </c>
      <c r="AB80" s="16">
        <v>2.0022077835953701E-2</v>
      </c>
      <c r="AC80" s="14">
        <v>2.3885985846153801</v>
      </c>
      <c r="AD80" s="15">
        <v>0.84905987776707303</v>
      </c>
      <c r="AE80" s="16">
        <v>1.6941506265027498E-2</v>
      </c>
      <c r="AF80" s="14">
        <v>2.4787026705882398</v>
      </c>
      <c r="AG80" s="15">
        <v>0.80874190352452002</v>
      </c>
      <c r="AH80" s="16">
        <v>1.4233421358769399E-2</v>
      </c>
      <c r="AI80" s="14">
        <v>2.4955847000000002</v>
      </c>
      <c r="AJ80" s="15">
        <v>0.80178956674887303</v>
      </c>
      <c r="AK80" s="16">
        <v>1.38301350752346E-2</v>
      </c>
      <c r="AL80" s="15">
        <v>2.49996306319118</v>
      </c>
      <c r="AM80" s="15">
        <v>0.80001492222802595</v>
      </c>
      <c r="AN80" s="16">
        <v>1.38301350752348E-2</v>
      </c>
      <c r="AO80" s="15">
        <v>2.4999996372205699</v>
      </c>
      <c r="AP80" s="15">
        <v>0.80000014655652896</v>
      </c>
      <c r="AQ80" s="15">
        <v>1.3728931121344601E-2</v>
      </c>
      <c r="AR80" s="14">
        <v>2.49999999637873</v>
      </c>
      <c r="AS80" s="15">
        <v>0.80000000146292904</v>
      </c>
      <c r="AT80" s="16">
        <v>1.3728922957327E-2</v>
      </c>
      <c r="AU80" s="15">
        <v>2.4999999999637899</v>
      </c>
      <c r="AV80" s="15">
        <v>0.80000000001462801</v>
      </c>
      <c r="AW80" s="15">
        <v>1.37289228758351E-2</v>
      </c>
      <c r="AX80" s="14">
        <v>2.5</v>
      </c>
      <c r="AY80" s="15">
        <v>0.8</v>
      </c>
      <c r="AZ80" s="16">
        <v>1.37289228750121E-2</v>
      </c>
    </row>
    <row r="81" spans="1:52" hidden="1" x14ac:dyDescent="0.25">
      <c r="A81" s="1">
        <v>0.67</v>
      </c>
      <c r="B81" s="14">
        <v>2.1153993999999998</v>
      </c>
      <c r="C81" s="15">
        <v>0.99999649999999995</v>
      </c>
      <c r="D81" s="16">
        <v>5.8071682262048001E-2</v>
      </c>
      <c r="E81" s="15">
        <v>2.1153994000384602</v>
      </c>
      <c r="F81" s="15">
        <v>0.99999649997206697</v>
      </c>
      <c r="G81" s="15">
        <v>5.8071680905077597E-2</v>
      </c>
      <c r="H81" s="14">
        <v>2.1153994038467698</v>
      </c>
      <c r="I81" s="15">
        <v>0.99999649720614103</v>
      </c>
      <c r="J81" s="16">
        <v>5.8071546564808403E-2</v>
      </c>
      <c r="K81" s="15">
        <v>2.1153997853705699</v>
      </c>
      <c r="L81" s="15">
        <v>0.99999622011084099</v>
      </c>
      <c r="M81" s="15">
        <v>5.7396311247401202E-2</v>
      </c>
      <c r="N81" s="14">
        <v>2.11543863695164</v>
      </c>
      <c r="O81" s="15">
        <v>0.99996800390264096</v>
      </c>
      <c r="P81" s="16">
        <v>5.7388176370716103E-2</v>
      </c>
      <c r="Q81" s="14">
        <v>2.1221173144104801</v>
      </c>
      <c r="R81" s="15">
        <v>0.99515094643600199</v>
      </c>
      <c r="S81" s="16">
        <v>4.8758049792919797E-2</v>
      </c>
      <c r="T81" s="14">
        <v>2.1380229647058799</v>
      </c>
      <c r="U81" s="15">
        <v>0.98393998029415697</v>
      </c>
      <c r="V81" s="16">
        <v>3.9509461387443899E-2</v>
      </c>
      <c r="W81" s="14">
        <v>2.2337380461538499</v>
      </c>
      <c r="X81" s="15">
        <v>0.92339793456420605</v>
      </c>
      <c r="Y81" s="16">
        <v>2.4668335009323802E-2</v>
      </c>
      <c r="Z81" s="14">
        <v>2.3076997000000001</v>
      </c>
      <c r="AA81" s="15">
        <v>0.88344749526556399</v>
      </c>
      <c r="AB81" s="16">
        <v>1.9921438490536202E-2</v>
      </c>
      <c r="AC81" s="14">
        <v>2.38166135384615</v>
      </c>
      <c r="AD81" s="15">
        <v>0.84827896879772802</v>
      </c>
      <c r="AE81" s="16">
        <v>1.68830652136224E-2</v>
      </c>
      <c r="AF81" s="14">
        <v>2.4773764352941199</v>
      </c>
      <c r="AG81" s="15">
        <v>0.80856633638175401</v>
      </c>
      <c r="AH81" s="16">
        <v>1.4223220786259001E-2</v>
      </c>
      <c r="AI81" s="14">
        <v>2.4953097487804898</v>
      </c>
      <c r="AJ81" s="15">
        <v>0.80175234698069497</v>
      </c>
      <c r="AK81" s="16">
        <v>1.38280579525243E-2</v>
      </c>
      <c r="AL81" s="15">
        <v>2.4999607630483598</v>
      </c>
      <c r="AM81" s="15">
        <v>0.80001460915233003</v>
      </c>
      <c r="AN81" s="16">
        <v>1.3828057952524399E-2</v>
      </c>
      <c r="AO81" s="15">
        <v>2.4999996146294299</v>
      </c>
      <c r="AP81" s="15">
        <v>0.80000014348147797</v>
      </c>
      <c r="AQ81" s="15">
        <v>1.3728930951483901E-2</v>
      </c>
      <c r="AR81" s="14">
        <v>2.49999999615323</v>
      </c>
      <c r="AS81" s="15">
        <v>0.80000000143223404</v>
      </c>
      <c r="AT81" s="16">
        <v>1.37289229556315E-2</v>
      </c>
      <c r="AU81" s="15">
        <v>2.4999999999615401</v>
      </c>
      <c r="AV81" s="15">
        <v>0.80000000001432103</v>
      </c>
      <c r="AW81" s="15">
        <v>1.37289228758181E-2</v>
      </c>
      <c r="AX81" s="14">
        <v>2.5</v>
      </c>
      <c r="AY81" s="15">
        <v>0.8</v>
      </c>
      <c r="AZ81" s="16">
        <v>1.37289228750121E-2</v>
      </c>
    </row>
    <row r="82" spans="1:52" hidden="1" x14ac:dyDescent="0.25">
      <c r="A82" s="1">
        <v>0.68</v>
      </c>
      <c r="B82" s="14">
        <v>2.0954518000000002</v>
      </c>
      <c r="C82" s="15">
        <v>0.99999610000000005</v>
      </c>
      <c r="D82" s="16">
        <v>5.81122922039864E-2</v>
      </c>
      <c r="E82" s="15">
        <v>2.0954518000404501</v>
      </c>
      <c r="F82" s="15">
        <v>0.99999609997153305</v>
      </c>
      <c r="G82" s="15">
        <v>5.8112290894368299E-2</v>
      </c>
      <c r="H82" s="14">
        <v>2.0954518040462902</v>
      </c>
      <c r="I82" s="15">
        <v>0.99999609715270199</v>
      </c>
      <c r="J82" s="16">
        <v>5.8112161240554197E-2</v>
      </c>
      <c r="K82" s="15">
        <v>2.0954522053581099</v>
      </c>
      <c r="L82" s="15">
        <v>0.99999581475726296</v>
      </c>
      <c r="M82" s="15">
        <v>5.7440980858005801E-2</v>
      </c>
      <c r="N82" s="14">
        <v>2.0954930720057101</v>
      </c>
      <c r="O82" s="15">
        <v>0.99996705892180704</v>
      </c>
      <c r="P82" s="16">
        <v>5.7432812806894301E-2</v>
      </c>
      <c r="Q82" s="14">
        <v>2.1025181441048102</v>
      </c>
      <c r="R82" s="15">
        <v>0.99506015064791897</v>
      </c>
      <c r="S82" s="16">
        <v>4.8734564209752397E-2</v>
      </c>
      <c r="T82" s="14">
        <v>2.1192487529411799</v>
      </c>
      <c r="U82" s="15">
        <v>0.98365755143080302</v>
      </c>
      <c r="V82" s="16">
        <v>3.9430423555748197E-2</v>
      </c>
      <c r="W82" s="14">
        <v>2.2199281692307702</v>
      </c>
      <c r="X82" s="15">
        <v>0.92250017600350298</v>
      </c>
      <c r="Y82" s="16">
        <v>2.4578807541720399E-2</v>
      </c>
      <c r="Z82" s="14">
        <v>2.2977259000000001</v>
      </c>
      <c r="AA82" s="15">
        <v>0.88252732558709701</v>
      </c>
      <c r="AB82" s="16">
        <v>1.9859046375475298E-2</v>
      </c>
      <c r="AC82" s="14">
        <v>2.37552363076923</v>
      </c>
      <c r="AD82" s="15">
        <v>0.84758828488743498</v>
      </c>
      <c r="AE82" s="16">
        <v>1.68477145213962E-2</v>
      </c>
      <c r="AF82" s="14">
        <v>2.4762030470588199</v>
      </c>
      <c r="AG82" s="15">
        <v>0.80841228853426805</v>
      </c>
      <c r="AH82" s="16">
        <v>1.4217310062498699E-2</v>
      </c>
      <c r="AI82" s="14">
        <v>2.49506648536586</v>
      </c>
      <c r="AJ82" s="15">
        <v>0.80171973395249796</v>
      </c>
      <c r="AK82" s="16">
        <v>1.3826865384675801E-2</v>
      </c>
      <c r="AL82" s="15">
        <v>2.4999587279942901</v>
      </c>
      <c r="AM82" s="15">
        <v>0.80001433492225205</v>
      </c>
      <c r="AN82" s="16">
        <v>1.3826865384675899E-2</v>
      </c>
      <c r="AO82" s="15">
        <v>2.4999995946419</v>
      </c>
      <c r="AP82" s="15">
        <v>0.80000014078797899</v>
      </c>
      <c r="AQ82" s="15">
        <v>1.37289308541993E-2</v>
      </c>
      <c r="AR82" s="14">
        <v>2.49999999595371</v>
      </c>
      <c r="AS82" s="15">
        <v>0.80000000140534799</v>
      </c>
      <c r="AT82" s="16">
        <v>1.37289229546604E-2</v>
      </c>
      <c r="AU82" s="15">
        <v>2.4999999999595399</v>
      </c>
      <c r="AV82" s="15">
        <v>0.80000000001405203</v>
      </c>
      <c r="AW82" s="15">
        <v>1.3728922875808401E-2</v>
      </c>
      <c r="AX82" s="14">
        <v>2.5</v>
      </c>
      <c r="AY82" s="15">
        <v>0.8</v>
      </c>
      <c r="AZ82" s="16">
        <v>1.37289228750121E-2</v>
      </c>
    </row>
    <row r="83" spans="1:52" hidden="1" x14ac:dyDescent="0.25">
      <c r="A83" s="1">
        <v>0.69</v>
      </c>
      <c r="B83" s="14">
        <v>2.0809836000000002</v>
      </c>
      <c r="C83" s="15">
        <v>0.99999559999999998</v>
      </c>
      <c r="D83" s="16">
        <v>5.80731351897881E-2</v>
      </c>
      <c r="E83" s="15">
        <v>2.0809836000419</v>
      </c>
      <c r="F83" s="15">
        <v>0.99999559997113496</v>
      </c>
      <c r="G83" s="15">
        <v>5.80731339401378E-2</v>
      </c>
      <c r="H83" s="14">
        <v>2.0809836041910001</v>
      </c>
      <c r="I83" s="15">
        <v>0.99999559711297903</v>
      </c>
      <c r="J83" s="16">
        <v>5.8073010224149901E-2</v>
      </c>
      <c r="K83" s="15">
        <v>2.0809840198552698</v>
      </c>
      <c r="L83" s="15">
        <v>0.99999531077785797</v>
      </c>
      <c r="M83" s="15">
        <v>5.7410090224533201E-2</v>
      </c>
      <c r="N83" s="14">
        <v>2.0810263480514202</v>
      </c>
      <c r="O83" s="15">
        <v>0.99996615383058796</v>
      </c>
      <c r="P83" s="16">
        <v>5.7401922468706998E-2</v>
      </c>
      <c r="Q83" s="14">
        <v>2.08830266375546</v>
      </c>
      <c r="R83" s="15">
        <v>0.99499251236299402</v>
      </c>
      <c r="S83" s="16">
        <v>4.8657235622571203E-2</v>
      </c>
      <c r="T83" s="14">
        <v>2.1056316235294101</v>
      </c>
      <c r="U83" s="15">
        <v>0.98344797600606904</v>
      </c>
      <c r="V83" s="16">
        <v>3.9315871752413599E-2</v>
      </c>
      <c r="W83" s="14">
        <v>2.2099117230769201</v>
      </c>
      <c r="X83" s="15">
        <v>0.92184109931339797</v>
      </c>
      <c r="Y83" s="16">
        <v>2.4473602966309599E-2</v>
      </c>
      <c r="Z83" s="14">
        <v>2.2904917999999999</v>
      </c>
      <c r="AA83" s="15">
        <v>0.88185625334513196</v>
      </c>
      <c r="AB83" s="16">
        <v>1.9785511616878401E-2</v>
      </c>
      <c r="AC83" s="14">
        <v>2.3710718769230699</v>
      </c>
      <c r="AD83" s="15">
        <v>0.847087470027588</v>
      </c>
      <c r="AE83" s="16">
        <v>1.6805027098255501E-2</v>
      </c>
      <c r="AF83" s="14">
        <v>2.47535197647059</v>
      </c>
      <c r="AG83" s="15">
        <v>0.80830130742941397</v>
      </c>
      <c r="AH83" s="16">
        <v>1.42098205212784E-2</v>
      </c>
      <c r="AI83" s="14">
        <v>2.4948900439024402</v>
      </c>
      <c r="AJ83" s="15">
        <v>0.80169626436347297</v>
      </c>
      <c r="AK83" s="16">
        <v>1.3825337985100701E-2</v>
      </c>
      <c r="AL83" s="15">
        <v>2.49995725194858</v>
      </c>
      <c r="AM83" s="15">
        <v>0.80001413763120699</v>
      </c>
      <c r="AN83" s="16">
        <v>1.38253379851008E-2</v>
      </c>
      <c r="AO83" s="15">
        <v>2.4999995801447299</v>
      </c>
      <c r="AP83" s="15">
        <v>0.80000013885018395</v>
      </c>
      <c r="AQ83" s="15">
        <v>1.3728930729240399E-2</v>
      </c>
      <c r="AR83" s="14">
        <v>2.499999995809</v>
      </c>
      <c r="AS83" s="15">
        <v>0.80000000138600502</v>
      </c>
      <c r="AT83" s="16">
        <v>1.3728922953413001E-2</v>
      </c>
      <c r="AU83" s="15">
        <v>2.4999999999581002</v>
      </c>
      <c r="AV83" s="15">
        <v>0.80000000001385796</v>
      </c>
      <c r="AW83" s="15">
        <v>1.3728922875795999E-2</v>
      </c>
      <c r="AX83" s="14">
        <v>2.5</v>
      </c>
      <c r="AY83" s="15">
        <v>0.8</v>
      </c>
      <c r="AZ83" s="16">
        <v>1.37289228750121E-2</v>
      </c>
    </row>
    <row r="84" spans="1:52" hidden="1" x14ac:dyDescent="0.25">
      <c r="A84" s="1">
        <v>0.7</v>
      </c>
      <c r="B84" s="14">
        <v>2.0904508000000002</v>
      </c>
      <c r="C84" s="15">
        <v>0.99999479999999996</v>
      </c>
      <c r="D84" s="16">
        <v>5.80540655759842E-2</v>
      </c>
      <c r="E84" s="15">
        <v>2.0904508000409598</v>
      </c>
      <c r="F84" s="15">
        <v>0.99999479997139495</v>
      </c>
      <c r="G84" s="15">
        <v>5.8054064437641599E-2</v>
      </c>
      <c r="H84" s="14">
        <v>2.0904508040963101</v>
      </c>
      <c r="I84" s="15">
        <v>0.99999479713908002</v>
      </c>
      <c r="J84" s="16">
        <v>5.8053951734536299E-2</v>
      </c>
      <c r="K84" s="15">
        <v>2.0904512103691202</v>
      </c>
      <c r="L84" s="15">
        <v>0.99999451339271905</v>
      </c>
      <c r="M84" s="15">
        <v>5.7415867155155197E-2</v>
      </c>
      <c r="N84" s="14">
        <v>2.0904925822077201</v>
      </c>
      <c r="O84" s="15">
        <v>0.99996562001522504</v>
      </c>
      <c r="P84" s="16">
        <v>5.7407838357805101E-2</v>
      </c>
      <c r="Q84" s="14">
        <v>2.0976044978165902</v>
      </c>
      <c r="R84" s="15">
        <v>0.99503582430772097</v>
      </c>
      <c r="S84" s="16">
        <v>4.8709545136909303E-2</v>
      </c>
      <c r="T84" s="14">
        <v>2.1145419294117702</v>
      </c>
      <c r="U84" s="15">
        <v>0.98358451304512695</v>
      </c>
      <c r="V84" s="16">
        <v>3.93933154428905E-2</v>
      </c>
      <c r="W84" s="14">
        <v>2.2164659384615399</v>
      </c>
      <c r="X84" s="15">
        <v>0.92227241838580298</v>
      </c>
      <c r="Y84" s="16">
        <v>2.4544400790229501E-2</v>
      </c>
      <c r="Z84" s="14">
        <v>2.2952254000000001</v>
      </c>
      <c r="AA84" s="15">
        <v>0.88229524079234201</v>
      </c>
      <c r="AB84" s="16">
        <v>1.9835006029044099E-2</v>
      </c>
      <c r="AC84" s="14">
        <v>2.3739848615384598</v>
      </c>
      <c r="AD84" s="15">
        <v>0.84741488773721996</v>
      </c>
      <c r="AE84" s="16">
        <v>1.68337860853662E-2</v>
      </c>
      <c r="AF84" s="14">
        <v>2.4759088705882402</v>
      </c>
      <c r="AG84" s="15">
        <v>0.80837380775053402</v>
      </c>
      <c r="AH84" s="16">
        <v>1.4214875466218101E-2</v>
      </c>
      <c r="AI84" s="14">
        <v>2.4950054975609799</v>
      </c>
      <c r="AJ84" s="15">
        <v>0.80171159416390503</v>
      </c>
      <c r="AK84" s="16">
        <v>1.3826369284701E-2</v>
      </c>
      <c r="AL84" s="15">
        <v>2.4999582177922899</v>
      </c>
      <c r="AM84" s="15">
        <v>0.80001426649266305</v>
      </c>
      <c r="AN84" s="16">
        <v>1.3826369284701099E-2</v>
      </c>
      <c r="AO84" s="15">
        <v>2.4999995896308902</v>
      </c>
      <c r="AP84" s="15">
        <v>0.80000014011586296</v>
      </c>
      <c r="AQ84" s="15">
        <v>1.37289308136215E-2</v>
      </c>
      <c r="AR84" s="14">
        <v>2.49999999590369</v>
      </c>
      <c r="AS84" s="15">
        <v>0.80000000139863903</v>
      </c>
      <c r="AT84" s="16">
        <v>1.3728922954255301E-2</v>
      </c>
      <c r="AU84" s="15">
        <v>2.4999999999590399</v>
      </c>
      <c r="AV84" s="15">
        <v>0.80000000001398497</v>
      </c>
      <c r="AW84" s="15">
        <v>1.3728922875804401E-2</v>
      </c>
      <c r="AX84" s="14">
        <v>2.5</v>
      </c>
      <c r="AY84" s="15">
        <v>0.8</v>
      </c>
      <c r="AZ84" s="16">
        <v>1.37289228750121E-2</v>
      </c>
    </row>
    <row r="85" spans="1:52" hidden="1" x14ac:dyDescent="0.25">
      <c r="A85" s="1">
        <v>0.71</v>
      </c>
      <c r="B85" s="14">
        <v>2.0973239000000001</v>
      </c>
      <c r="C85" s="15">
        <v>0.99999389999999999</v>
      </c>
      <c r="D85" s="16">
        <v>5.8000810281682497E-2</v>
      </c>
      <c r="E85" s="15">
        <v>2.0973239000402701</v>
      </c>
      <c r="F85" s="15">
        <v>0.99999389997158405</v>
      </c>
      <c r="G85" s="15">
        <v>5.8000809238269502E-2</v>
      </c>
      <c r="H85" s="14">
        <v>2.09732390402757</v>
      </c>
      <c r="I85" s="15">
        <v>0.99999389715781295</v>
      </c>
      <c r="J85" s="16">
        <v>5.8000705929920501E-2</v>
      </c>
      <c r="K85" s="15">
        <v>2.0973243034822602</v>
      </c>
      <c r="L85" s="15">
        <v>0.99999361526938901</v>
      </c>
      <c r="M85" s="15">
        <v>5.7386077468510897E-2</v>
      </c>
      <c r="N85" s="14">
        <v>2.09736498101408</v>
      </c>
      <c r="O85" s="15">
        <v>0.99996491105497098</v>
      </c>
      <c r="P85" s="16">
        <v>5.7378184755315802E-2</v>
      </c>
      <c r="Q85" s="14">
        <v>2.1043575436681201</v>
      </c>
      <c r="R85" s="15">
        <v>0.99506659570733802</v>
      </c>
      <c r="S85" s="16">
        <v>4.87182116743975E-2</v>
      </c>
      <c r="T85" s="14">
        <v>2.1210107294117599</v>
      </c>
      <c r="U85" s="15">
        <v>0.98368230797441802</v>
      </c>
      <c r="V85" s="16">
        <v>3.9421993944138298E-2</v>
      </c>
      <c r="W85" s="14">
        <v>2.2212242384615402</v>
      </c>
      <c r="X85" s="15">
        <v>0.92258358815845898</v>
      </c>
      <c r="Y85" s="16">
        <v>2.4576413358039201E-2</v>
      </c>
      <c r="Z85" s="14">
        <v>2.2986619500000001</v>
      </c>
      <c r="AA85" s="15">
        <v>0.88261300402989096</v>
      </c>
      <c r="AB85" s="16">
        <v>1.98572956312001E-2</v>
      </c>
      <c r="AC85" s="14">
        <v>2.37609966153846</v>
      </c>
      <c r="AD85" s="15">
        <v>0.84765256090038998</v>
      </c>
      <c r="AE85" s="16">
        <v>1.6846434380813801E-2</v>
      </c>
      <c r="AF85" s="14">
        <v>2.4763131705882402</v>
      </c>
      <c r="AG85" s="15">
        <v>0.80842660020359403</v>
      </c>
      <c r="AH85" s="16">
        <v>1.42170001906645E-2</v>
      </c>
      <c r="AI85" s="14">
        <v>2.4950893158536598</v>
      </c>
      <c r="AJ85" s="15">
        <v>0.80172276275150001</v>
      </c>
      <c r="AK85" s="16">
        <v>1.3826798493750099E-2</v>
      </c>
      <c r="AL85" s="15">
        <v>2.4999589189859202</v>
      </c>
      <c r="AM85" s="15">
        <v>0.80001436038784401</v>
      </c>
      <c r="AN85" s="16">
        <v>1.38267984937502E-2</v>
      </c>
      <c r="AO85" s="15">
        <v>2.4999995965177502</v>
      </c>
      <c r="AP85" s="15">
        <v>0.80000014103810302</v>
      </c>
      <c r="AQ85" s="15">
        <v>1.37289308486462E-2</v>
      </c>
      <c r="AR85" s="14">
        <v>2.4999999959724302</v>
      </c>
      <c r="AS85" s="15">
        <v>0.800000001407844</v>
      </c>
      <c r="AT85" s="16">
        <v>1.3728922954605E-2</v>
      </c>
      <c r="AU85" s="15">
        <v>2.49999999995973</v>
      </c>
      <c r="AV85" s="15">
        <v>0.80000000001407701</v>
      </c>
      <c r="AW85" s="15">
        <v>1.3728922875807899E-2</v>
      </c>
      <c r="AX85" s="14">
        <v>2.5</v>
      </c>
      <c r="AY85" s="15">
        <v>0.8</v>
      </c>
      <c r="AZ85" s="16">
        <v>1.37289228750121E-2</v>
      </c>
    </row>
    <row r="86" spans="1:52" hidden="1" x14ac:dyDescent="0.25">
      <c r="A86" s="1">
        <v>0.72</v>
      </c>
      <c r="B86" s="14">
        <v>2.0968664000000001</v>
      </c>
      <c r="C86" s="15">
        <v>0.99999300000000002</v>
      </c>
      <c r="D86" s="16">
        <v>5.7953354714371602E-2</v>
      </c>
      <c r="E86" s="15">
        <v>2.0968664000403101</v>
      </c>
      <c r="F86" s="15">
        <v>0.99999299997157198</v>
      </c>
      <c r="G86" s="15">
        <v>5.7953353740565199E-2</v>
      </c>
      <c r="H86" s="14">
        <v>2.0968664040321401</v>
      </c>
      <c r="I86" s="15">
        <v>0.99999299715658496</v>
      </c>
      <c r="J86" s="16">
        <v>5.7953257319265601E-2</v>
      </c>
      <c r="K86" s="15">
        <v>2.0968668039406801</v>
      </c>
      <c r="L86" s="15">
        <v>0.99999271514640997</v>
      </c>
      <c r="M86" s="15">
        <v>5.7356714441750598E-2</v>
      </c>
      <c r="N86" s="14">
        <v>2.0969075276882299</v>
      </c>
      <c r="O86" s="15">
        <v>0.99996399853616502</v>
      </c>
      <c r="P86" s="16">
        <v>5.7348921910168098E-2</v>
      </c>
      <c r="Q86" s="14">
        <v>2.1039080349344998</v>
      </c>
      <c r="R86" s="15">
        <v>0.99506362055158704</v>
      </c>
      <c r="S86" s="16">
        <v>4.8699863921782098E-2</v>
      </c>
      <c r="T86" s="14">
        <v>2.12058014117647</v>
      </c>
      <c r="U86" s="15">
        <v>0.98367494364514496</v>
      </c>
      <c r="V86" s="16">
        <v>3.9403996054967499E-2</v>
      </c>
      <c r="W86" s="14">
        <v>2.2209075076923099</v>
      </c>
      <c r="X86" s="15">
        <v>0.92256233334795101</v>
      </c>
      <c r="Y86" s="16">
        <v>2.4563039452265401E-2</v>
      </c>
      <c r="Z86" s="14">
        <v>2.2984331999999998</v>
      </c>
      <c r="AA86" s="15">
        <v>0.88259147723160603</v>
      </c>
      <c r="AB86" s="16">
        <v>1.9847867499245699E-2</v>
      </c>
      <c r="AC86" s="14">
        <v>2.3759588923076902</v>
      </c>
      <c r="AD86" s="15">
        <v>0.84763651070609902</v>
      </c>
      <c r="AE86" s="16">
        <v>1.6840781962316E-2</v>
      </c>
      <c r="AF86" s="14">
        <v>2.4762862588235302</v>
      </c>
      <c r="AG86" s="15">
        <v>0.80842304124026299</v>
      </c>
      <c r="AH86" s="16">
        <v>1.42159523471776E-2</v>
      </c>
      <c r="AI86" s="14">
        <v>2.4950837365853702</v>
      </c>
      <c r="AJ86" s="15">
        <v>0.80172200996478904</v>
      </c>
      <c r="AK86" s="16">
        <v>1.3826582387346501E-2</v>
      </c>
      <c r="AL86" s="15">
        <v>2.4999588723117698</v>
      </c>
      <c r="AM86" s="15">
        <v>0.80001435405937105</v>
      </c>
      <c r="AN86" s="16">
        <v>1.38265823873466E-2</v>
      </c>
      <c r="AO86" s="15">
        <v>2.4999995960593302</v>
      </c>
      <c r="AP86" s="15">
        <v>0.80000014097594496</v>
      </c>
      <c r="AQ86" s="15">
        <v>1.3728930830913699E-2</v>
      </c>
      <c r="AR86" s="14">
        <v>2.49999999596786</v>
      </c>
      <c r="AS86" s="15">
        <v>0.80000000140722405</v>
      </c>
      <c r="AT86" s="16">
        <v>1.3728922954427999E-2</v>
      </c>
      <c r="AU86" s="15">
        <v>2.4999999999596798</v>
      </c>
      <c r="AV86" s="15">
        <v>0.80000000001407101</v>
      </c>
      <c r="AW86" s="15">
        <v>1.3728922875806101E-2</v>
      </c>
      <c r="AX86" s="14">
        <v>2.5</v>
      </c>
      <c r="AY86" s="15">
        <v>0.8</v>
      </c>
      <c r="AZ86" s="16">
        <v>1.37289228750121E-2</v>
      </c>
    </row>
    <row r="87" spans="1:52" hidden="1" x14ac:dyDescent="0.25">
      <c r="A87" s="1">
        <v>0.73</v>
      </c>
      <c r="B87" s="14">
        <v>2.1035279999999998</v>
      </c>
      <c r="C87" s="15">
        <v>0.99999199999999999</v>
      </c>
      <c r="D87" s="16">
        <v>5.7935216832039303E-2</v>
      </c>
      <c r="E87" s="15">
        <v>2.1035280000396499</v>
      </c>
      <c r="F87" s="15">
        <v>0.99999199997175203</v>
      </c>
      <c r="G87" s="15">
        <v>5.7935215927429999E-2</v>
      </c>
      <c r="H87" s="14">
        <v>2.10352800396551</v>
      </c>
      <c r="I87" s="15">
        <v>0.99999199717458098</v>
      </c>
      <c r="J87" s="16">
        <v>5.7935126361243601E-2</v>
      </c>
      <c r="K87" s="15">
        <v>2.1035283972657401</v>
      </c>
      <c r="L87" s="15">
        <v>0.99999171694915501</v>
      </c>
      <c r="M87" s="15">
        <v>5.7359421374758301E-2</v>
      </c>
      <c r="N87" s="14">
        <v>2.1035684480718202</v>
      </c>
      <c r="O87" s="15">
        <v>0.99996318205071399</v>
      </c>
      <c r="P87" s="16">
        <v>5.7351767087685697E-2</v>
      </c>
      <c r="Q87" s="14">
        <v>2.1104532751091698</v>
      </c>
      <c r="R87" s="15">
        <v>0.99509305343966903</v>
      </c>
      <c r="S87" s="16">
        <v>4.8740735692669603E-2</v>
      </c>
      <c r="T87" s="14">
        <v>2.12684988235294</v>
      </c>
      <c r="U87" s="15">
        <v>0.98376884471331905</v>
      </c>
      <c r="V87" s="16">
        <v>3.9462551259017702E-2</v>
      </c>
      <c r="W87" s="14">
        <v>2.2255193846153798</v>
      </c>
      <c r="X87" s="15">
        <v>0.92286252872171004</v>
      </c>
      <c r="Y87" s="16">
        <v>2.4616057437511399E-2</v>
      </c>
      <c r="Z87" s="14">
        <v>2.3017639999999999</v>
      </c>
      <c r="AA87" s="15">
        <v>0.88289880090250505</v>
      </c>
      <c r="AB87" s="16">
        <v>1.98850863357143E-2</v>
      </c>
      <c r="AC87" s="14">
        <v>2.3780086153846098</v>
      </c>
      <c r="AD87" s="15">
        <v>0.84786686928166699</v>
      </c>
      <c r="AE87" s="16">
        <v>1.6862521639486101E-2</v>
      </c>
      <c r="AF87" s="14">
        <v>2.4766781176470598</v>
      </c>
      <c r="AG87" s="15">
        <v>0.80847433134743996</v>
      </c>
      <c r="AH87" s="16">
        <v>1.42198011122635E-2</v>
      </c>
      <c r="AI87" s="14">
        <v>2.49516497560976</v>
      </c>
      <c r="AJ87" s="15">
        <v>0.80173286513971098</v>
      </c>
      <c r="AK87" s="16">
        <v>1.38273686812189E-2</v>
      </c>
      <c r="AL87" s="15">
        <v>2.4999595519281801</v>
      </c>
      <c r="AM87" s="15">
        <v>0.80001444532913202</v>
      </c>
      <c r="AN87" s="16">
        <v>1.3827368681218999E-2</v>
      </c>
      <c r="AO87" s="15">
        <v>2.4999996027342699</v>
      </c>
      <c r="AP87" s="15">
        <v>0.80000014187239998</v>
      </c>
      <c r="AQ87" s="15">
        <v>1.37289308952715E-2</v>
      </c>
      <c r="AR87" s="14">
        <v>2.4999999960344899</v>
      </c>
      <c r="AS87" s="15">
        <v>0.800000001416172</v>
      </c>
      <c r="AT87" s="16">
        <v>1.3728922955070401E-2</v>
      </c>
      <c r="AU87" s="15">
        <v>2.4999999999603499</v>
      </c>
      <c r="AV87" s="15">
        <v>0.80000000001416005</v>
      </c>
      <c r="AW87" s="15">
        <v>1.37289228758125E-2</v>
      </c>
      <c r="AX87" s="14">
        <v>2.5</v>
      </c>
      <c r="AY87" s="15">
        <v>0.8</v>
      </c>
      <c r="AZ87" s="16">
        <v>1.37289228750121E-2</v>
      </c>
    </row>
    <row r="88" spans="1:52" hidden="1" x14ac:dyDescent="0.25">
      <c r="A88" s="1">
        <v>0.74</v>
      </c>
      <c r="B88" s="14">
        <v>2.0964624999999999</v>
      </c>
      <c r="C88" s="15">
        <v>0.9999903</v>
      </c>
      <c r="D88" s="16">
        <v>5.78757835744238E-2</v>
      </c>
      <c r="E88" s="15">
        <v>2.0964625000403498</v>
      </c>
      <c r="F88" s="15">
        <v>0.99999029997155997</v>
      </c>
      <c r="G88" s="15">
        <v>5.7875782748152499E-2</v>
      </c>
      <c r="H88" s="14">
        <v>2.0964625040361802</v>
      </c>
      <c r="I88" s="15">
        <v>0.99999029715553001</v>
      </c>
      <c r="J88" s="16">
        <v>5.7875700942008002E-2</v>
      </c>
      <c r="K88" s="15">
        <v>2.0964629043453802</v>
      </c>
      <c r="L88" s="15">
        <v>0.99999001504048901</v>
      </c>
      <c r="M88" s="15">
        <v>5.7324041486924701E-2</v>
      </c>
      <c r="N88" s="14">
        <v>2.0965036688941101</v>
      </c>
      <c r="O88" s="15">
        <v>0.99996128775367199</v>
      </c>
      <c r="P88" s="16">
        <v>5.7316531751738099E-2</v>
      </c>
      <c r="Q88" s="14">
        <v>2.1035111899563299</v>
      </c>
      <c r="R88" s="15">
        <v>0.99505913441235805</v>
      </c>
      <c r="S88" s="16">
        <v>4.8702039383311697E-2</v>
      </c>
      <c r="T88" s="14">
        <v>2.1202000000000001</v>
      </c>
      <c r="U88" s="15">
        <v>0.98366668907126797</v>
      </c>
      <c r="V88" s="16">
        <v>3.9406914965964303E-2</v>
      </c>
      <c r="W88" s="14">
        <v>2.22062788461538</v>
      </c>
      <c r="X88" s="15">
        <v>0.92254239587978204</v>
      </c>
      <c r="Y88" s="16">
        <v>2.4565048036429098E-2</v>
      </c>
      <c r="Z88" s="14">
        <v>2.2982312500000002</v>
      </c>
      <c r="AA88" s="15">
        <v>0.88257168342117698</v>
      </c>
      <c r="AB88" s="16">
        <v>1.98493730382822E-2</v>
      </c>
      <c r="AC88" s="14">
        <v>2.3758346153846102</v>
      </c>
      <c r="AD88" s="15">
        <v>0.84762188745620104</v>
      </c>
      <c r="AE88" s="16">
        <v>1.6841763818376199E-2</v>
      </c>
      <c r="AF88" s="14">
        <v>2.4762624999999998</v>
      </c>
      <c r="AG88" s="15">
        <v>0.80841981957554099</v>
      </c>
      <c r="AH88" s="16">
        <v>1.4216155486607301E-2</v>
      </c>
      <c r="AI88" s="14">
        <v>2.4950788109756101</v>
      </c>
      <c r="AJ88" s="15">
        <v>0.80172132910916105</v>
      </c>
      <c r="AK88" s="16">
        <v>1.38266251139786E-2</v>
      </c>
      <c r="AL88" s="15">
        <v>2.4999588311059</v>
      </c>
      <c r="AM88" s="15">
        <v>0.80001434833680896</v>
      </c>
      <c r="AN88" s="16">
        <v>1.38266251139786E-2</v>
      </c>
      <c r="AO88" s="15">
        <v>2.4999995956546202</v>
      </c>
      <c r="AP88" s="15">
        <v>0.80000014091973803</v>
      </c>
      <c r="AQ88" s="15">
        <v>1.37289308344374E-2</v>
      </c>
      <c r="AR88" s="14">
        <v>2.4999999959638202</v>
      </c>
      <c r="AS88" s="15">
        <v>0.80000000140666305</v>
      </c>
      <c r="AT88" s="16">
        <v>1.37289229544631E-2</v>
      </c>
      <c r="AU88" s="15">
        <v>2.4999999999596398</v>
      </c>
      <c r="AV88" s="15">
        <v>0.80000000001406502</v>
      </c>
      <c r="AW88" s="15">
        <v>1.37289228758065E-2</v>
      </c>
      <c r="AX88" s="14">
        <v>2.5</v>
      </c>
      <c r="AY88" s="15">
        <v>0.8</v>
      </c>
      <c r="AZ88" s="16">
        <v>1.37289228750121E-2</v>
      </c>
    </row>
    <row r="89" spans="1:52" hidden="1" x14ac:dyDescent="0.25">
      <c r="A89" s="1">
        <v>0.75</v>
      </c>
      <c r="B89" s="14">
        <v>2.0980886999999999</v>
      </c>
      <c r="C89" s="15">
        <v>0.99999020000000005</v>
      </c>
      <c r="D89" s="16">
        <v>5.7863737662556598E-2</v>
      </c>
      <c r="E89" s="15">
        <v>2.09808870004019</v>
      </c>
      <c r="F89" s="15">
        <v>0.99999019997160599</v>
      </c>
      <c r="G89" s="15">
        <v>5.78637368418944E-2</v>
      </c>
      <c r="H89" s="14">
        <v>2.0980887040199101</v>
      </c>
      <c r="I89" s="15">
        <v>0.99999019715993998</v>
      </c>
      <c r="J89" s="16">
        <v>5.7863655584988502E-2</v>
      </c>
      <c r="K89" s="15">
        <v>2.0980891027159299</v>
      </c>
      <c r="L89" s="15">
        <v>0.99998991548219596</v>
      </c>
      <c r="M89" s="15">
        <v>5.7314085876781898E-2</v>
      </c>
      <c r="N89" s="14">
        <v>2.0981297029891901</v>
      </c>
      <c r="O89" s="15">
        <v>0.99996123271821102</v>
      </c>
      <c r="P89" s="16">
        <v>5.7306593316234597E-2</v>
      </c>
      <c r="Q89" s="14">
        <v>2.1051089847161601</v>
      </c>
      <c r="R89" s="15">
        <v>0.99506648994618396</v>
      </c>
      <c r="S89" s="16">
        <v>4.86995906460558E-2</v>
      </c>
      <c r="T89" s="14">
        <v>2.1217305411764702</v>
      </c>
      <c r="U89" s="15">
        <v>0.98368983017411205</v>
      </c>
      <c r="V89" s="16">
        <v>3.9409352078303199E-2</v>
      </c>
      <c r="W89" s="14">
        <v>2.2217537153846201</v>
      </c>
      <c r="X89" s="15">
        <v>0.922615914531564</v>
      </c>
      <c r="Y89" s="16">
        <v>2.4569502310283799E-2</v>
      </c>
      <c r="Z89" s="14">
        <v>2.29904435</v>
      </c>
      <c r="AA89" s="15">
        <v>0.88264683315944503</v>
      </c>
      <c r="AB89" s="16">
        <v>1.98524346764264E-2</v>
      </c>
      <c r="AC89" s="14">
        <v>2.3763349846153798</v>
      </c>
      <c r="AD89" s="15">
        <v>0.84767815182200401</v>
      </c>
      <c r="AE89" s="16">
        <v>1.6843413768427299E-2</v>
      </c>
      <c r="AF89" s="14">
        <v>2.4763581588235302</v>
      </c>
      <c r="AG89" s="15">
        <v>0.80843233175604701</v>
      </c>
      <c r="AH89" s="16">
        <v>1.4216404422003399E-2</v>
      </c>
      <c r="AI89" s="14">
        <v>2.49509864268293</v>
      </c>
      <c r="AJ89" s="15">
        <v>0.80172397668135797</v>
      </c>
      <c r="AK89" s="16">
        <v>1.3826674126094301E-2</v>
      </c>
      <c r="AL89" s="15">
        <v>2.4999589970108098</v>
      </c>
      <c r="AM89" s="15">
        <v>0.80001437059631098</v>
      </c>
      <c r="AN89" s="16">
        <v>1.3826674126094399E-2</v>
      </c>
      <c r="AO89" s="15">
        <v>2.4999995972840798</v>
      </c>
      <c r="AP89" s="15">
        <v>0.80000014113837203</v>
      </c>
      <c r="AQ89" s="15">
        <v>1.37289308384089E-2</v>
      </c>
      <c r="AR89" s="14">
        <v>2.49999999598008</v>
      </c>
      <c r="AS89" s="15">
        <v>0.80000000140884497</v>
      </c>
      <c r="AT89" s="16">
        <v>1.3728922954502801E-2</v>
      </c>
      <c r="AU89" s="15">
        <v>2.4999999999598099</v>
      </c>
      <c r="AV89" s="15">
        <v>0.800000000014086</v>
      </c>
      <c r="AW89" s="15">
        <v>1.37289228758069E-2</v>
      </c>
      <c r="AX89" s="14">
        <v>2.5</v>
      </c>
      <c r="AY89" s="15">
        <v>0.8</v>
      </c>
      <c r="AZ89" s="16">
        <v>1.37289228750121E-2</v>
      </c>
    </row>
    <row r="90" spans="1:52" hidden="1" x14ac:dyDescent="0.25">
      <c r="A90" s="1">
        <v>0.76</v>
      </c>
      <c r="B90" s="14">
        <v>2.1014781</v>
      </c>
      <c r="C90" s="15">
        <v>0.99998730000000002</v>
      </c>
      <c r="D90" s="16">
        <v>5.7820767684702602E-2</v>
      </c>
      <c r="E90" s="15">
        <v>2.1014781000398499</v>
      </c>
      <c r="F90" s="15">
        <v>0.999987299971696</v>
      </c>
      <c r="G90" s="15">
        <v>5.7820766967199899E-2</v>
      </c>
      <c r="H90" s="14">
        <v>2.1014781039860102</v>
      </c>
      <c r="I90" s="15">
        <v>0.99998729716913304</v>
      </c>
      <c r="J90" s="16">
        <v>5.7820695926945199E-2</v>
      </c>
      <c r="K90" s="15">
        <v>2.10147849931974</v>
      </c>
      <c r="L90" s="15">
        <v>0.99998701640334497</v>
      </c>
      <c r="M90" s="15">
        <v>5.7309541806806502E-2</v>
      </c>
      <c r="N90" s="14">
        <v>2.1015187572026099</v>
      </c>
      <c r="O90" s="15">
        <v>0.99995842648868605</v>
      </c>
      <c r="P90" s="16">
        <v>5.7302337262237497E-2</v>
      </c>
      <c r="Q90" s="14">
        <v>2.1084391812227099</v>
      </c>
      <c r="R90" s="15">
        <v>0.99507914138684594</v>
      </c>
      <c r="S90" s="16">
        <v>4.87447414758959E-2</v>
      </c>
      <c r="T90" s="14">
        <v>2.1249205647058802</v>
      </c>
      <c r="U90" s="15">
        <v>0.98373543453458401</v>
      </c>
      <c r="V90" s="16">
        <v>3.9463987485877997E-2</v>
      </c>
      <c r="W90" s="14">
        <v>2.22410022307692</v>
      </c>
      <c r="X90" s="15">
        <v>0.92276722691610003</v>
      </c>
      <c r="Y90" s="16">
        <v>2.46147081394422E-2</v>
      </c>
      <c r="Z90" s="14">
        <v>2.3007390499999998</v>
      </c>
      <c r="AA90" s="15">
        <v>0.88280222667002795</v>
      </c>
      <c r="AB90" s="16">
        <v>1.9884342383476299E-2</v>
      </c>
      <c r="AC90" s="14">
        <v>2.3773778769230698</v>
      </c>
      <c r="AD90" s="15">
        <v>0.847794783580615</v>
      </c>
      <c r="AE90" s="16">
        <v>1.68623571711564E-2</v>
      </c>
      <c r="AF90" s="14">
        <v>2.4765575352941198</v>
      </c>
      <c r="AG90" s="15">
        <v>0.80845832226006198</v>
      </c>
      <c r="AH90" s="16">
        <v>1.4219852216747301E-2</v>
      </c>
      <c r="AI90" s="14">
        <v>2.4951399768292699</v>
      </c>
      <c r="AJ90" s="15">
        <v>0.80172947795925598</v>
      </c>
      <c r="AK90" s="16">
        <v>1.38273825122189E-2</v>
      </c>
      <c r="AL90" s="15">
        <v>2.4999593427973901</v>
      </c>
      <c r="AM90" s="15">
        <v>0.80001441685194996</v>
      </c>
      <c r="AN90" s="16">
        <v>1.3827382512219001E-2</v>
      </c>
      <c r="AO90" s="15">
        <v>2.4999996006802601</v>
      </c>
      <c r="AP90" s="15">
        <v>0.80000014159269595</v>
      </c>
      <c r="AQ90" s="15">
        <v>1.3728930896477301E-2</v>
      </c>
      <c r="AR90" s="14">
        <v>2.49999999601398</v>
      </c>
      <c r="AS90" s="15">
        <v>0.80000000141338001</v>
      </c>
      <c r="AT90" s="16">
        <v>1.37289229550824E-2</v>
      </c>
      <c r="AU90" s="15">
        <v>2.4999999999601501</v>
      </c>
      <c r="AV90" s="15">
        <v>0.80000000001413196</v>
      </c>
      <c r="AW90" s="15">
        <v>1.3728922875812699E-2</v>
      </c>
      <c r="AX90" s="14">
        <v>2.5</v>
      </c>
      <c r="AY90" s="15">
        <v>0.8</v>
      </c>
      <c r="AZ90" s="16">
        <v>1.37289228750121E-2</v>
      </c>
    </row>
    <row r="91" spans="1:52" hidden="1" x14ac:dyDescent="0.25">
      <c r="A91" s="1">
        <v>0.77</v>
      </c>
      <c r="B91" s="14">
        <v>2.1019956999999998</v>
      </c>
      <c r="C91" s="15">
        <v>0.99998589999999998</v>
      </c>
      <c r="D91" s="16">
        <v>5.7787071627337802E-2</v>
      </c>
      <c r="E91" s="15">
        <v>2.1019957000398</v>
      </c>
      <c r="F91" s="15">
        <v>0.99998589997171305</v>
      </c>
      <c r="G91" s="15">
        <v>5.7787070947241302E-2</v>
      </c>
      <c r="H91" s="14">
        <v>2.1019957039808399</v>
      </c>
      <c r="I91" s="15">
        <v>0.99998589717054598</v>
      </c>
      <c r="J91" s="16">
        <v>5.7787003604946201E-2</v>
      </c>
      <c r="K91" s="15">
        <v>2.1019960988011102</v>
      </c>
      <c r="L91" s="15">
        <v>0.99998561654497797</v>
      </c>
      <c r="M91" s="15">
        <v>5.7291216900953901E-2</v>
      </c>
      <c r="N91" s="14">
        <v>2.10203630439706</v>
      </c>
      <c r="O91" s="15">
        <v>0.99995704090666404</v>
      </c>
      <c r="P91" s="16">
        <v>5.7284136433491999E-2</v>
      </c>
      <c r="Q91" s="14">
        <v>2.1089477401746701</v>
      </c>
      <c r="R91" s="15">
        <v>0.99508013333559997</v>
      </c>
      <c r="S91" s="16">
        <v>4.8745948985379303E-2</v>
      </c>
      <c r="T91" s="14">
        <v>2.12540771764706</v>
      </c>
      <c r="U91" s="15">
        <v>0.98374150100792801</v>
      </c>
      <c r="V91" s="16">
        <v>3.9467668111994501E-2</v>
      </c>
      <c r="W91" s="14">
        <v>2.22445856153846</v>
      </c>
      <c r="X91" s="15">
        <v>0.92278971436530499</v>
      </c>
      <c r="Y91" s="16">
        <v>2.4618507300546998E-2</v>
      </c>
      <c r="Z91" s="14">
        <v>2.3009978499999999</v>
      </c>
      <c r="AA91" s="15">
        <v>0.88282554565562099</v>
      </c>
      <c r="AB91" s="16">
        <v>1.9887038058304399E-2</v>
      </c>
      <c r="AC91" s="14">
        <v>2.3775371384615398</v>
      </c>
      <c r="AD91" s="15">
        <v>0.84781236619350597</v>
      </c>
      <c r="AE91" s="16">
        <v>1.68639369715246E-2</v>
      </c>
      <c r="AF91" s="14">
        <v>2.4765879823529402</v>
      </c>
      <c r="AG91" s="15">
        <v>0.80846225382161496</v>
      </c>
      <c r="AH91" s="16">
        <v>1.42201320350566E-2</v>
      </c>
      <c r="AI91" s="14">
        <v>2.4951462890243898</v>
      </c>
      <c r="AJ91" s="15">
        <v>0.80173031052965005</v>
      </c>
      <c r="AK91" s="16">
        <v>1.3827439668640199E-2</v>
      </c>
      <c r="AL91" s="15">
        <v>2.4999593956029398</v>
      </c>
      <c r="AM91" s="15">
        <v>0.80001442385316102</v>
      </c>
      <c r="AN91" s="16">
        <v>1.38274396686403E-2</v>
      </c>
      <c r="AO91" s="15">
        <v>2.4999996011988999</v>
      </c>
      <c r="AP91" s="15">
        <v>0.80000014166146205</v>
      </c>
      <c r="AQ91" s="15">
        <v>1.3728930901155199E-2</v>
      </c>
      <c r="AR91" s="14">
        <v>2.4999999960191599</v>
      </c>
      <c r="AS91" s="15">
        <v>0.80000000141406702</v>
      </c>
      <c r="AT91" s="16">
        <v>1.37289229551291E-2</v>
      </c>
      <c r="AU91" s="15">
        <v>2.4999999999601998</v>
      </c>
      <c r="AV91" s="15">
        <v>0.80000000001413896</v>
      </c>
      <c r="AW91" s="15">
        <v>1.37289228758131E-2</v>
      </c>
      <c r="AX91" s="14">
        <v>2.5</v>
      </c>
      <c r="AY91" s="15">
        <v>0.8</v>
      </c>
      <c r="AZ91" s="16">
        <v>1.37289228750121E-2</v>
      </c>
    </row>
    <row r="92" spans="1:52" hidden="1" x14ac:dyDescent="0.25">
      <c r="A92" s="1">
        <v>0.78</v>
      </c>
      <c r="B92" s="14">
        <v>2.1001865999999998</v>
      </c>
      <c r="C92" s="15">
        <v>0.99998379999999998</v>
      </c>
      <c r="D92" s="16">
        <v>5.7712424990694698E-2</v>
      </c>
      <c r="E92" s="15">
        <v>2.1001866000399798</v>
      </c>
      <c r="F92" s="15">
        <v>0.99998379997166298</v>
      </c>
      <c r="G92" s="15">
        <v>5.7712424355723602E-2</v>
      </c>
      <c r="H92" s="14">
        <v>2.1001866039989299</v>
      </c>
      <c r="I92" s="15">
        <v>0.99998379716569896</v>
      </c>
      <c r="J92" s="16">
        <v>5.7712361482163299E-2</v>
      </c>
      <c r="K92" s="15">
        <v>2.1001870006138299</v>
      </c>
      <c r="L92" s="15">
        <v>0.99998351605941305</v>
      </c>
      <c r="M92" s="15">
        <v>5.7236174854624997E-2</v>
      </c>
      <c r="N92" s="14">
        <v>2.1002273889614398</v>
      </c>
      <c r="O92" s="15">
        <v>0.99995489147757799</v>
      </c>
      <c r="P92" s="16">
        <v>5.7229258295284399E-2</v>
      </c>
      <c r="Q92" s="14">
        <v>2.1071702401746801</v>
      </c>
      <c r="R92" s="15">
        <v>0.995069837406654</v>
      </c>
      <c r="S92" s="16">
        <v>4.8710328682998301E-2</v>
      </c>
      <c r="T92" s="14">
        <v>2.1237050352941198</v>
      </c>
      <c r="U92" s="15">
        <v>0.98371385176937098</v>
      </c>
      <c r="V92" s="16">
        <v>3.9430341451437097E-2</v>
      </c>
      <c r="W92" s="14">
        <v>2.22320610769231</v>
      </c>
      <c r="X92" s="15">
        <v>0.92270678803640704</v>
      </c>
      <c r="Y92" s="16">
        <v>2.45893646854215E-2</v>
      </c>
      <c r="Z92" s="14">
        <v>2.3000932999999999</v>
      </c>
      <c r="AA92" s="15">
        <v>0.88274113016018196</v>
      </c>
      <c r="AB92" s="16">
        <v>1.98665287036753E-2</v>
      </c>
      <c r="AC92" s="14">
        <v>2.3769804923076898</v>
      </c>
      <c r="AD92" s="15">
        <v>0.84774924198503498</v>
      </c>
      <c r="AE92" s="16">
        <v>1.6851737671977299E-2</v>
      </c>
      <c r="AF92" s="14">
        <v>2.47648156470588</v>
      </c>
      <c r="AG92" s="15">
        <v>0.808448220236892</v>
      </c>
      <c r="AH92" s="16">
        <v>1.42179006070611E-2</v>
      </c>
      <c r="AI92" s="14">
        <v>2.4951242268292702</v>
      </c>
      <c r="AJ92" s="15">
        <v>0.80172734097531595</v>
      </c>
      <c r="AK92" s="16">
        <v>1.3826980695530899E-2</v>
      </c>
      <c r="AL92" s="15">
        <v>2.49995921103856</v>
      </c>
      <c r="AM92" s="15">
        <v>0.80001439888641401</v>
      </c>
      <c r="AN92" s="16">
        <v>1.3826980695531E-2</v>
      </c>
      <c r="AO92" s="15">
        <v>2.4999995993861801</v>
      </c>
      <c r="AP92" s="15">
        <v>0.80000014141623799</v>
      </c>
      <c r="AQ92" s="15">
        <v>1.3728930863520899E-2</v>
      </c>
      <c r="AR92" s="14">
        <v>2.4999999960010699</v>
      </c>
      <c r="AS92" s="15">
        <v>0.80000000141161898</v>
      </c>
      <c r="AT92" s="16">
        <v>1.3728922954753401E-2</v>
      </c>
      <c r="AU92" s="15">
        <v>2.49999999996002</v>
      </c>
      <c r="AV92" s="15">
        <v>0.80000000001411498</v>
      </c>
      <c r="AW92" s="15">
        <v>1.37289228758094E-2</v>
      </c>
      <c r="AX92" s="14">
        <v>2.5</v>
      </c>
      <c r="AY92" s="15">
        <v>0.8</v>
      </c>
      <c r="AZ92" s="16">
        <v>1.37289228750121E-2</v>
      </c>
    </row>
    <row r="93" spans="1:52" ht="15.75" hidden="1" thickBot="1" x14ac:dyDescent="0.3">
      <c r="A93" s="1">
        <v>0.79</v>
      </c>
      <c r="B93" s="14">
        <v>2.1049039</v>
      </c>
      <c r="C93" s="15">
        <v>0.99998100000000001</v>
      </c>
      <c r="D93" s="16">
        <v>5.7676704065788197E-2</v>
      </c>
      <c r="E93" s="15">
        <v>2.1049039000395098</v>
      </c>
      <c r="F93" s="15">
        <v>0.99998099997179202</v>
      </c>
      <c r="G93" s="15">
        <v>5.7676703482812001E-2</v>
      </c>
      <c r="H93" s="14">
        <v>2.1049039039517501</v>
      </c>
      <c r="I93" s="15">
        <v>0.99998099717842903</v>
      </c>
      <c r="J93" s="16">
        <v>5.7676645755067701E-2</v>
      </c>
      <c r="K93" s="15">
        <v>2.1049042958870801</v>
      </c>
      <c r="L93" s="15">
        <v>0.99998071733462301</v>
      </c>
      <c r="M93" s="15">
        <v>5.7225432265852597E-2</v>
      </c>
      <c r="N93" s="14">
        <v>2.10494420770251</v>
      </c>
      <c r="O93" s="15">
        <v>0.99995222129047501</v>
      </c>
      <c r="P93" s="16">
        <v>5.7218747684114599E-2</v>
      </c>
      <c r="Q93" s="14">
        <v>2.1118051419213999</v>
      </c>
      <c r="R93" s="15">
        <v>0.99508856835391701</v>
      </c>
      <c r="S93" s="16">
        <v>4.8750270792978501E-2</v>
      </c>
      <c r="T93" s="14">
        <v>2.1281448470588198</v>
      </c>
      <c r="U93" s="15">
        <v>0.98377822018142702</v>
      </c>
      <c r="V93" s="16">
        <v>3.94837896985255E-2</v>
      </c>
      <c r="W93" s="14">
        <v>2.2264719307692298</v>
      </c>
      <c r="X93" s="15">
        <v>0.92291772437318997</v>
      </c>
      <c r="Y93" s="16">
        <v>2.4635956992593602E-2</v>
      </c>
      <c r="Z93" s="14">
        <v>2.30245195</v>
      </c>
      <c r="AA93" s="15">
        <v>0.88295771859063299</v>
      </c>
      <c r="AB93" s="16">
        <v>1.9899364143843499E-2</v>
      </c>
      <c r="AC93" s="14">
        <v>2.3784319692307698</v>
      </c>
      <c r="AD93" s="15">
        <v>0.84791186578259203</v>
      </c>
      <c r="AE93" s="16">
        <v>1.6871086232742302E-2</v>
      </c>
      <c r="AF93" s="14">
        <v>2.4767590529411798</v>
      </c>
      <c r="AG93" s="15">
        <v>0.808484483767554</v>
      </c>
      <c r="AH93" s="16">
        <v>1.42213760562431E-2</v>
      </c>
      <c r="AI93" s="14">
        <v>2.4951817548780499</v>
      </c>
      <c r="AJ93" s="15">
        <v>0.80173501767722399</v>
      </c>
      <c r="AK93" s="16">
        <v>1.38276928298477E-2</v>
      </c>
      <c r="AL93" s="15">
        <v>2.49995969229749</v>
      </c>
      <c r="AM93" s="15">
        <v>0.80001446343551696</v>
      </c>
      <c r="AN93" s="16">
        <v>1.3827692829847801E-2</v>
      </c>
      <c r="AO93" s="15">
        <v>2.49999960411292</v>
      </c>
      <c r="AP93" s="15">
        <v>0.80000014205024195</v>
      </c>
      <c r="AQ93" s="15">
        <v>1.3728930921854701E-2</v>
      </c>
      <c r="AR93" s="14">
        <v>2.49999999604825</v>
      </c>
      <c r="AS93" s="15">
        <v>0.80000000141794703</v>
      </c>
      <c r="AT93" s="16">
        <v>1.37289229553357E-2</v>
      </c>
      <c r="AU93" s="15">
        <v>2.4999999999604898</v>
      </c>
      <c r="AV93" s="15">
        <v>0.80000000001417804</v>
      </c>
      <c r="AW93" s="15">
        <v>1.3728922875815199E-2</v>
      </c>
      <c r="AX93" s="14">
        <v>2.5</v>
      </c>
      <c r="AY93" s="15">
        <v>0.8</v>
      </c>
      <c r="AZ93" s="16">
        <v>1.37289228750121E-2</v>
      </c>
    </row>
    <row r="94" spans="1:52" ht="15.75" thickBot="1" x14ac:dyDescent="0.3">
      <c r="A94" s="42">
        <v>0.48</v>
      </c>
      <c r="B94" s="37">
        <v>2.0742712000000001</v>
      </c>
      <c r="C94" s="38">
        <v>0.99999990000000005</v>
      </c>
      <c r="D94" s="20">
        <v>5.8337942061779599E-2</v>
      </c>
      <c r="E94" s="37">
        <v>2.074275457288</v>
      </c>
      <c r="F94" s="38">
        <v>0.99999748952096601</v>
      </c>
      <c r="G94" s="20">
        <v>5.8106662169800399E-2</v>
      </c>
      <c r="H94" s="37">
        <v>2.0743137728800001</v>
      </c>
      <c r="I94" s="38">
        <v>0.99997579565491301</v>
      </c>
      <c r="J94" s="20">
        <v>5.7503378583204402E-2</v>
      </c>
      <c r="K94" s="37">
        <v>2.0746969287999999</v>
      </c>
      <c r="L94" s="38">
        <v>0.99975890106513898</v>
      </c>
      <c r="M94" s="20">
        <v>5.5631294056899303E-2</v>
      </c>
      <c r="N94" s="37">
        <v>2.0785284879999999</v>
      </c>
      <c r="O94" s="38">
        <v>0.99759435322550705</v>
      </c>
      <c r="P94" s="20">
        <v>5.0144750112085801E-2</v>
      </c>
      <c r="Q94" s="37">
        <v>2.1168440799999999</v>
      </c>
      <c r="R94" s="38">
        <v>0.97637984433675995</v>
      </c>
      <c r="S94" s="20">
        <v>3.6351600821334602E-2</v>
      </c>
      <c r="T94" s="37">
        <v>2.1594169600000002</v>
      </c>
      <c r="U94" s="38">
        <v>0.95369112691339797</v>
      </c>
      <c r="V94" s="20">
        <v>3.0020945762936301E-2</v>
      </c>
      <c r="W94" s="37">
        <v>2.2445627199999998</v>
      </c>
      <c r="X94" s="38">
        <v>0.91089572918850203</v>
      </c>
      <c r="Y94" s="20">
        <v>2.2986167365638799E-2</v>
      </c>
      <c r="Z94" s="37">
        <v>2.2871356</v>
      </c>
      <c r="AA94" s="38">
        <v>0.890692924497542</v>
      </c>
      <c r="AB94" s="20">
        <v>2.0666351601342701E-2</v>
      </c>
      <c r="AC94" s="37">
        <v>2.3297084799999999</v>
      </c>
      <c r="AD94" s="38">
        <v>0.87122848822233401</v>
      </c>
      <c r="AE94" s="20">
        <v>1.8783789315975401E-2</v>
      </c>
      <c r="AF94" s="37">
        <v>2.4148542399999999</v>
      </c>
      <c r="AG94" s="38">
        <v>0.83435851536719496</v>
      </c>
      <c r="AH94" s="20">
        <v>1.5881837144714799E-2</v>
      </c>
      <c r="AI94" s="37">
        <v>2.4574271200000002</v>
      </c>
      <c r="AJ94" s="38">
        <v>0.81688164133929198</v>
      </c>
      <c r="AK94" s="20">
        <v>1.4732175130797E-2</v>
      </c>
      <c r="AL94" s="37">
        <v>2.4957427120000002</v>
      </c>
      <c r="AM94" s="38">
        <v>0.80166224679562603</v>
      </c>
      <c r="AN94" s="20">
        <v>1.3823492745550999E-2</v>
      </c>
      <c r="AO94" s="37">
        <v>2.4995742712000002</v>
      </c>
      <c r="AP94" s="38">
        <v>0.80016596987629196</v>
      </c>
      <c r="AQ94" s="20">
        <v>1.3738326037696799E-2</v>
      </c>
      <c r="AR94" s="37">
        <v>2.49995742712</v>
      </c>
      <c r="AS94" s="38">
        <v>0.80001659444389195</v>
      </c>
      <c r="AT94" s="20">
        <v>1.3729862656505099E-2</v>
      </c>
      <c r="AU94" s="37">
        <v>2.4999957427120001</v>
      </c>
      <c r="AV94" s="38">
        <v>0.80000165941895596</v>
      </c>
      <c r="AW94" s="20">
        <v>1.3729016847817001E-2</v>
      </c>
      <c r="AX94" s="21">
        <f>AVERAGE(Table577[Q(Dust)])</f>
        <v>2.5</v>
      </c>
      <c r="AY94" s="22">
        <f>AVERAGE(Table577[W(Dust)])</f>
        <v>0.80000000000000038</v>
      </c>
      <c r="AZ94" s="20">
        <f>AVERAGE(Table577[A(Dust)])</f>
        <v>1.37289228750121E-2</v>
      </c>
    </row>
    <row r="95" spans="1:52" x14ac:dyDescent="0.25">
      <c r="A95" s="23" t="s">
        <v>72</v>
      </c>
      <c r="B95" s="24"/>
      <c r="C95" s="25"/>
      <c r="D95" s="26"/>
      <c r="E95" s="24"/>
      <c r="F95" s="25"/>
      <c r="G95" s="26">
        <f>G94/D94</f>
        <v>0.9960355150729473</v>
      </c>
      <c r="H95" s="24"/>
      <c r="I95" s="25"/>
      <c r="J95" s="26">
        <f>J94/D94</f>
        <v>0.98569432775514432</v>
      </c>
      <c r="K95" s="25"/>
      <c r="L95" s="25"/>
      <c r="M95" s="25">
        <f>M94/D94</f>
        <v>0.95360398551573911</v>
      </c>
      <c r="N95" s="24"/>
      <c r="O95" s="25"/>
      <c r="P95" s="26">
        <f>P94/D94</f>
        <v>0.85955637685989594</v>
      </c>
      <c r="Q95" s="24"/>
      <c r="R95" s="25"/>
      <c r="S95" s="26">
        <f>S94/D94</f>
        <v>0.62312106900922959</v>
      </c>
      <c r="T95" s="24"/>
      <c r="U95" s="25"/>
      <c r="V95" s="26">
        <f>V94/D94</f>
        <v>0.51460412729582172</v>
      </c>
      <c r="W95" s="24"/>
      <c r="X95" s="25"/>
      <c r="Y95" s="26">
        <f>Y94/D94</f>
        <v>0.39401745336331129</v>
      </c>
      <c r="Z95" s="24"/>
      <c r="AA95" s="25"/>
      <c r="AB95" s="26">
        <f>AB94/D94</f>
        <v>0.35425232483273295</v>
      </c>
      <c r="AC95" s="24"/>
      <c r="AD95" s="25"/>
      <c r="AE95" s="26">
        <f>AE94/D94</f>
        <v>0.32198237805652208</v>
      </c>
      <c r="AF95" s="24"/>
      <c r="AG95" s="25"/>
      <c r="AH95" s="26">
        <f>AH94/D94</f>
        <v>0.27223855664802177</v>
      </c>
      <c r="AI95" s="27"/>
      <c r="AJ95" s="28"/>
      <c r="AK95" s="29">
        <f>AK94/D94</f>
        <v>0.25253162196218198</v>
      </c>
      <c r="AL95" s="24"/>
      <c r="AM95" s="25"/>
      <c r="AN95" s="26">
        <f>AN94/D94</f>
        <v>0.23695544026753612</v>
      </c>
      <c r="AO95" s="25"/>
      <c r="AP95" s="25"/>
      <c r="AQ95" s="25">
        <f>AQ94/D94</f>
        <v>0.23549555490229632</v>
      </c>
      <c r="AR95" s="24"/>
      <c r="AS95" s="25"/>
      <c r="AT95" s="26">
        <f>AT94/D94</f>
        <v>0.23535047982949486</v>
      </c>
      <c r="AU95" s="25"/>
      <c r="AV95" s="25"/>
      <c r="AW95" s="25">
        <f>AW94/D94</f>
        <v>0.23533598139745893</v>
      </c>
      <c r="AX95" s="24"/>
      <c r="AY95" s="25"/>
      <c r="AZ95" s="26">
        <f>AZ94/D94</f>
        <v>0.23533437056235609</v>
      </c>
    </row>
    <row r="96" spans="1:52" ht="15.75" thickBot="1" x14ac:dyDescent="0.3">
      <c r="A96" s="23" t="s">
        <v>73</v>
      </c>
      <c r="B96" s="30"/>
      <c r="C96" s="31"/>
      <c r="D96" s="32"/>
      <c r="E96" s="30"/>
      <c r="F96" s="31"/>
      <c r="G96" s="32">
        <f>(G94-D94)/D94</f>
        <v>-3.964484927052714E-3</v>
      </c>
      <c r="H96" s="30"/>
      <c r="I96" s="31"/>
      <c r="J96" s="32">
        <f>(J94-D94)/D94</f>
        <v>-1.4305672244855639E-2</v>
      </c>
      <c r="K96" s="31"/>
      <c r="L96" s="31"/>
      <c r="M96" s="31">
        <f>(M94-D94)/D94</f>
        <v>-4.6396014484260853E-2</v>
      </c>
      <c r="N96" s="30"/>
      <c r="O96" s="31"/>
      <c r="P96" s="32">
        <f>(P94-D94)/D94</f>
        <v>-0.14044362314010406</v>
      </c>
      <c r="Q96" s="30"/>
      <c r="R96" s="31"/>
      <c r="S96" s="32">
        <f>(S94-D94)/D94</f>
        <v>-0.37687893099077041</v>
      </c>
      <c r="T96" s="30"/>
      <c r="U96" s="31"/>
      <c r="V96" s="32">
        <f>(V94-D94)/D94</f>
        <v>-0.48539587270417828</v>
      </c>
      <c r="W96" s="30"/>
      <c r="X96" s="31"/>
      <c r="Y96" s="32">
        <f>(Y94-D94)/D94</f>
        <v>-0.60598254663668871</v>
      </c>
      <c r="Z96" s="30"/>
      <c r="AA96" s="31"/>
      <c r="AB96" s="32">
        <f>(AB94-D94)/D94</f>
        <v>-0.64574767516726717</v>
      </c>
      <c r="AC96" s="30"/>
      <c r="AD96" s="31"/>
      <c r="AE96" s="32">
        <f>(AE94-D94)/D94</f>
        <v>-0.67801762194347792</v>
      </c>
      <c r="AF96" s="30"/>
      <c r="AG96" s="31"/>
      <c r="AH96" s="32">
        <f>(AH94-D94)/D94</f>
        <v>-0.72776144335197823</v>
      </c>
      <c r="AI96" s="30"/>
      <c r="AJ96" s="31"/>
      <c r="AK96" s="32">
        <f>(AK94-D94)/D94</f>
        <v>-0.74746837803781807</v>
      </c>
      <c r="AL96" s="30"/>
      <c r="AM96" s="31"/>
      <c r="AN96" s="32">
        <f>(AN94-D94)/D94</f>
        <v>-0.76304455973246377</v>
      </c>
      <c r="AO96" s="31"/>
      <c r="AP96" s="31"/>
      <c r="AQ96" s="31">
        <f>(AQ94-D94)/D94</f>
        <v>-0.76450444509770366</v>
      </c>
      <c r="AR96" s="30"/>
      <c r="AS96" s="31"/>
      <c r="AT96" s="32">
        <f>(AT94-D94)/D94</f>
        <v>-0.76464952017050525</v>
      </c>
      <c r="AU96" s="31"/>
      <c r="AV96" s="31"/>
      <c r="AW96" s="31">
        <f>(AW94-D94)/D94</f>
        <v>-0.76466401860254107</v>
      </c>
      <c r="AX96" s="30"/>
      <c r="AY96" s="31"/>
      <c r="AZ96" s="32">
        <f>(AZ94-D94)/D94</f>
        <v>-0.76466562943764382</v>
      </c>
    </row>
    <row r="97" spans="1:52" ht="15.75" thickBot="1" x14ac:dyDescent="0.3">
      <c r="A97" s="33" t="s">
        <v>74</v>
      </c>
      <c r="B97" s="34"/>
      <c r="C97" s="35"/>
      <c r="D97" s="36">
        <f>D94*PI()</f>
        <v>0.18327405020683377</v>
      </c>
      <c r="E97" s="34"/>
      <c r="F97" s="35"/>
      <c r="G97" s="36">
        <f>G94*PI()</f>
        <v>0.18254746299726887</v>
      </c>
      <c r="H97" s="34"/>
      <c r="I97" s="35"/>
      <c r="J97" s="36">
        <f>J94*PI()</f>
        <v>0.1806521917135876</v>
      </c>
      <c r="K97" s="35"/>
      <c r="L97" s="35"/>
      <c r="M97" s="35">
        <f>M94*PI()</f>
        <v>0.17477086471884837</v>
      </c>
      <c r="N97" s="34"/>
      <c r="O97" s="35"/>
      <c r="P97" s="36">
        <f>P94*PI()</f>
        <v>0.15753437856822472</v>
      </c>
      <c r="Q97" s="34"/>
      <c r="R97" s="35"/>
      <c r="S97" s="36">
        <f>S94*PI()</f>
        <v>0.11420192208653347</v>
      </c>
      <c r="T97" s="34"/>
      <c r="U97" s="35"/>
      <c r="V97" s="36">
        <f>V94*PI()</f>
        <v>9.431358266265831E-2</v>
      </c>
      <c r="W97" s="34"/>
      <c r="X97" s="35"/>
      <c r="Y97" s="36">
        <f>Y94*PI()</f>
        <v>7.2213174530076293E-2</v>
      </c>
      <c r="Z97" s="34"/>
      <c r="AA97" s="35"/>
      <c r="AB97" s="36">
        <f>AB94*PI()</f>
        <v>6.4925258367281885E-2</v>
      </c>
      <c r="AC97" s="34"/>
      <c r="AD97" s="35"/>
      <c r="AE97" s="36">
        <f>AE94*PI()</f>
        <v>5.9011014521646761E-2</v>
      </c>
      <c r="AF97" s="34"/>
      <c r="AG97" s="35"/>
      <c r="AH97" s="36">
        <f>AH94*PI()</f>
        <v>4.989426289934551E-2</v>
      </c>
      <c r="AI97" s="34"/>
      <c r="AJ97" s="35"/>
      <c r="AK97" s="36">
        <f>AK94*PI()</f>
        <v>4.6282493162310104E-2</v>
      </c>
      <c r="AL97" s="34"/>
      <c r="AM97" s="35"/>
      <c r="AN97" s="36">
        <f>AN94*PI()</f>
        <v>4.3427783256374815E-2</v>
      </c>
      <c r="AO97" s="35"/>
      <c r="AP97" s="35"/>
      <c r="AQ97" s="35">
        <f>AQ94*PI()</f>
        <v>4.3160224152649633E-2</v>
      </c>
      <c r="AR97" s="34"/>
      <c r="AS97" s="35"/>
      <c r="AT97" s="36">
        <f>AT94*PI()</f>
        <v>4.3133635656473261E-2</v>
      </c>
      <c r="AU97" s="35"/>
      <c r="AV97" s="35"/>
      <c r="AW97" s="35">
        <f>AW94*PI()</f>
        <v>4.3130978470112387E-2</v>
      </c>
      <c r="AX97" s="34"/>
      <c r="AY97" s="35"/>
      <c r="AZ97" s="36">
        <f>AZ94*PI()</f>
        <v>4.3130683245838873E-2</v>
      </c>
    </row>
    <row r="99" spans="1:52" ht="15.75" thickBot="1" x14ac:dyDescent="0.3"/>
    <row r="100" spans="1:52" x14ac:dyDescent="0.25">
      <c r="A100" s="53" t="s">
        <v>84</v>
      </c>
      <c r="B100" s="46" t="s">
        <v>85</v>
      </c>
      <c r="C100" s="47" t="s">
        <v>86</v>
      </c>
      <c r="D100" s="47" t="s">
        <v>87</v>
      </c>
      <c r="E100" s="48" t="s">
        <v>88</v>
      </c>
      <c r="F100" s="54" t="s">
        <v>89</v>
      </c>
      <c r="G100" s="47" t="s">
        <v>90</v>
      </c>
      <c r="H100" s="47" t="s">
        <v>91</v>
      </c>
      <c r="I100" s="48" t="s">
        <v>92</v>
      </c>
    </row>
    <row r="101" spans="1:52" ht="15.75" thickBot="1" x14ac:dyDescent="0.3">
      <c r="A101" s="58">
        <v>0.19735212899999999</v>
      </c>
      <c r="B101" s="55" t="s">
        <v>93</v>
      </c>
      <c r="C101" s="56">
        <v>2.0742712000000001</v>
      </c>
      <c r="D101" s="56">
        <v>0.87508730000000001</v>
      </c>
      <c r="E101" s="57">
        <v>0.99999990000000005</v>
      </c>
      <c r="F101" s="59">
        <v>2.0742712000000001</v>
      </c>
      <c r="G101" s="56">
        <v>0.99999990000000005</v>
      </c>
      <c r="H101" s="56">
        <v>0.87508730000000001</v>
      </c>
      <c r="I101" s="60">
        <v>5.8337942061779599E-2</v>
      </c>
    </row>
    <row r="103" spans="1:52" ht="15.75" thickBot="1" x14ac:dyDescent="0.3"/>
    <row r="104" spans="1:52" ht="15.75" thickBot="1" x14ac:dyDescent="0.3">
      <c r="A104" s="2"/>
      <c r="B104" s="76" t="s">
        <v>2</v>
      </c>
      <c r="C104" s="77"/>
      <c r="D104" s="78"/>
      <c r="E104" s="79" t="s">
        <v>95</v>
      </c>
      <c r="F104" s="80"/>
      <c r="G104" s="81"/>
    </row>
    <row r="105" spans="1:52" ht="15.75" thickBot="1" x14ac:dyDescent="0.3">
      <c r="A105" s="3" t="s">
        <v>19</v>
      </c>
      <c r="B105" s="4" t="s">
        <v>20</v>
      </c>
      <c r="C105" s="5" t="s">
        <v>21</v>
      </c>
      <c r="D105" s="65" t="s">
        <v>22</v>
      </c>
      <c r="E105" s="4" t="s">
        <v>23</v>
      </c>
      <c r="F105" s="5" t="s">
        <v>24</v>
      </c>
      <c r="G105" s="13" t="s">
        <v>25</v>
      </c>
    </row>
    <row r="106" spans="1:52" ht="15.75" thickBot="1" x14ac:dyDescent="0.3">
      <c r="A106" s="42">
        <v>0.48</v>
      </c>
      <c r="B106" s="37">
        <v>2.0742712000000001</v>
      </c>
      <c r="C106" s="38">
        <v>0.99999990000000005</v>
      </c>
      <c r="D106" s="20">
        <v>5.8337942061779599E-2</v>
      </c>
      <c r="E106" s="67"/>
      <c r="F106" s="68"/>
      <c r="G106" s="70">
        <v>5.3701979299378602E-2</v>
      </c>
    </row>
    <row r="107" spans="1:52" x14ac:dyDescent="0.25">
      <c r="A107" s="23" t="s">
        <v>72</v>
      </c>
      <c r="B107" s="24"/>
      <c r="C107" s="25"/>
      <c r="D107" s="26"/>
      <c r="E107" s="24"/>
      <c r="F107" s="25"/>
      <c r="G107" s="26">
        <f>G106/D106</f>
        <v>0.92053263110495853</v>
      </c>
    </row>
    <row r="108" spans="1:52" ht="15.75" thickBot="1" x14ac:dyDescent="0.3">
      <c r="A108" s="23" t="s">
        <v>73</v>
      </c>
      <c r="B108" s="30"/>
      <c r="C108" s="31"/>
      <c r="D108" s="32"/>
      <c r="E108" s="30"/>
      <c r="F108" s="31"/>
      <c r="G108" s="32">
        <f>(G106-D106)/D106</f>
        <v>-7.9467368895041496E-2</v>
      </c>
      <c r="H108" s="71">
        <v>-7.6142986541259089E-2</v>
      </c>
    </row>
    <row r="109" spans="1:52" ht="15.75" thickBot="1" x14ac:dyDescent="0.3">
      <c r="A109" s="33" t="s">
        <v>74</v>
      </c>
      <c r="B109" s="34"/>
      <c r="C109" s="35"/>
      <c r="D109" s="36">
        <f>D106*PI()</f>
        <v>0.18327405020683377</v>
      </c>
      <c r="E109" s="34"/>
      <c r="F109" s="35"/>
      <c r="G109" s="36">
        <f>G106*PI()</f>
        <v>0.16870974365015895</v>
      </c>
    </row>
  </sheetData>
  <mergeCells count="40">
    <mergeCell ref="AU2:AW2"/>
    <mergeCell ref="AX2:AZ2"/>
    <mergeCell ref="AC2:AE2"/>
    <mergeCell ref="AF2:AH2"/>
    <mergeCell ref="AI2:AK2"/>
    <mergeCell ref="AL2:AN2"/>
    <mergeCell ref="AO2:AQ2"/>
    <mergeCell ref="AR2:AT2"/>
    <mergeCell ref="A1:D1"/>
    <mergeCell ref="E1:I1"/>
    <mergeCell ref="B2:D2"/>
    <mergeCell ref="E2:G2"/>
    <mergeCell ref="H2:J2"/>
    <mergeCell ref="Q2:S2"/>
    <mergeCell ref="T2:V2"/>
    <mergeCell ref="W2:Y2"/>
    <mergeCell ref="Z2:AB2"/>
    <mergeCell ref="K2:M2"/>
    <mergeCell ref="N2:P2"/>
    <mergeCell ref="A51:D51"/>
    <mergeCell ref="E51:I51"/>
    <mergeCell ref="B52:D52"/>
    <mergeCell ref="E52:G52"/>
    <mergeCell ref="H52:J52"/>
    <mergeCell ref="AO52:AQ52"/>
    <mergeCell ref="AR52:AT52"/>
    <mergeCell ref="AU52:AW52"/>
    <mergeCell ref="AX52:AZ52"/>
    <mergeCell ref="B104:D104"/>
    <mergeCell ref="E104:G104"/>
    <mergeCell ref="Z52:AB52"/>
    <mergeCell ref="AC52:AE52"/>
    <mergeCell ref="AF52:AH52"/>
    <mergeCell ref="AI52:AK52"/>
    <mergeCell ref="AL52:AN52"/>
    <mergeCell ref="K52:M52"/>
    <mergeCell ref="N52:P52"/>
    <mergeCell ref="Q52:S52"/>
    <mergeCell ref="T52:V52"/>
    <mergeCell ref="W52:Y52"/>
  </mergeCell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9"/>
  <sheetViews>
    <sheetView topLeftCell="A50" zoomScale="90" zoomScaleNormal="90" workbookViewId="0">
      <selection activeCell="G107" sqref="G107"/>
    </sheetView>
  </sheetViews>
  <sheetFormatPr defaultRowHeight="15" x14ac:dyDescent="0.25"/>
  <cols>
    <col min="1" max="1" width="30" bestFit="1" customWidth="1"/>
    <col min="2" max="2" width="13.7109375" bestFit="1" customWidth="1"/>
    <col min="3" max="4" width="11.140625" bestFit="1" customWidth="1"/>
    <col min="5" max="5" width="8.28515625" bestFit="1" customWidth="1"/>
    <col min="6" max="8" width="11.140625" bestFit="1" customWidth="1"/>
    <col min="9" max="9" width="13.28515625" bestFit="1" customWidth="1"/>
  </cols>
  <sheetData>
    <row r="1" spans="1:52" ht="15.75" thickBot="1" x14ac:dyDescent="0.3">
      <c r="A1" s="85" t="s">
        <v>79</v>
      </c>
      <c r="B1" s="85"/>
      <c r="C1" s="85"/>
      <c r="D1" s="85"/>
      <c r="E1" s="86" t="s">
        <v>1</v>
      </c>
      <c r="F1" s="87"/>
      <c r="G1" s="87"/>
      <c r="H1" s="87"/>
      <c r="I1" s="88"/>
      <c r="J1" s="1"/>
      <c r="K1" s="1"/>
      <c r="L1" s="1"/>
      <c r="M1" s="1"/>
    </row>
    <row r="2" spans="1:52" ht="15.75" thickBot="1" x14ac:dyDescent="0.3">
      <c r="A2" s="2"/>
      <c r="B2" s="76" t="s">
        <v>2</v>
      </c>
      <c r="C2" s="77"/>
      <c r="D2" s="78"/>
      <c r="E2" s="79" t="s">
        <v>3</v>
      </c>
      <c r="F2" s="80"/>
      <c r="G2" s="81"/>
      <c r="H2" s="76" t="s">
        <v>4</v>
      </c>
      <c r="I2" s="77"/>
      <c r="J2" s="78"/>
      <c r="K2" s="77" t="s">
        <v>5</v>
      </c>
      <c r="L2" s="77"/>
      <c r="M2" s="78"/>
      <c r="N2" s="76" t="s">
        <v>6</v>
      </c>
      <c r="O2" s="77"/>
      <c r="P2" s="78"/>
      <c r="Q2" s="76" t="s">
        <v>7</v>
      </c>
      <c r="R2" s="77"/>
      <c r="S2" s="78"/>
      <c r="T2" s="76" t="s">
        <v>8</v>
      </c>
      <c r="U2" s="77"/>
      <c r="V2" s="78"/>
      <c r="W2" s="82" t="s">
        <v>9</v>
      </c>
      <c r="X2" s="83"/>
      <c r="Y2" s="84"/>
      <c r="Z2" s="82" t="s">
        <v>10</v>
      </c>
      <c r="AA2" s="83"/>
      <c r="AB2" s="84"/>
      <c r="AC2" s="82" t="s">
        <v>11</v>
      </c>
      <c r="AD2" s="83"/>
      <c r="AE2" s="84"/>
      <c r="AF2" s="82" t="s">
        <v>12</v>
      </c>
      <c r="AG2" s="83"/>
      <c r="AH2" s="84"/>
      <c r="AI2" s="82" t="s">
        <v>13</v>
      </c>
      <c r="AJ2" s="83"/>
      <c r="AK2" s="84"/>
      <c r="AL2" s="83" t="s">
        <v>14</v>
      </c>
      <c r="AM2" s="83"/>
      <c r="AN2" s="84"/>
      <c r="AO2" s="82" t="s">
        <v>15</v>
      </c>
      <c r="AP2" s="83"/>
      <c r="AQ2" s="84"/>
      <c r="AR2" s="82" t="s">
        <v>16</v>
      </c>
      <c r="AS2" s="83"/>
      <c r="AT2" s="84"/>
      <c r="AU2" s="82" t="s">
        <v>17</v>
      </c>
      <c r="AV2" s="83"/>
      <c r="AW2" s="84"/>
      <c r="AX2" s="82" t="s">
        <v>18</v>
      </c>
      <c r="AY2" s="83"/>
      <c r="AZ2" s="84"/>
    </row>
    <row r="3" spans="1:52" ht="15.75" thickBot="1" x14ac:dyDescent="0.3">
      <c r="A3" s="3" t="s">
        <v>19</v>
      </c>
      <c r="B3" s="4" t="s">
        <v>20</v>
      </c>
      <c r="C3" s="5" t="s">
        <v>21</v>
      </c>
      <c r="D3" s="6" t="s">
        <v>22</v>
      </c>
      <c r="E3" s="3" t="s">
        <v>23</v>
      </c>
      <c r="F3" s="3" t="s">
        <v>24</v>
      </c>
      <c r="G3" s="3" t="s">
        <v>25</v>
      </c>
      <c r="H3" s="7" t="s">
        <v>26</v>
      </c>
      <c r="I3" s="3" t="s">
        <v>27</v>
      </c>
      <c r="J3" s="8" t="s">
        <v>28</v>
      </c>
      <c r="K3" s="3" t="s">
        <v>29</v>
      </c>
      <c r="L3" s="3" t="s">
        <v>30</v>
      </c>
      <c r="M3" s="3" t="s">
        <v>31</v>
      </c>
      <c r="N3" s="9" t="s">
        <v>32</v>
      </c>
      <c r="O3" s="10" t="s">
        <v>33</v>
      </c>
      <c r="P3" s="11" t="s">
        <v>34</v>
      </c>
      <c r="Q3" s="9" t="s">
        <v>35</v>
      </c>
      <c r="R3" s="10" t="s">
        <v>36</v>
      </c>
      <c r="S3" s="12" t="s">
        <v>37</v>
      </c>
      <c r="T3" s="9" t="s">
        <v>38</v>
      </c>
      <c r="U3" s="10" t="s">
        <v>39</v>
      </c>
      <c r="V3" s="12" t="s">
        <v>40</v>
      </c>
      <c r="W3" s="9" t="s">
        <v>41</v>
      </c>
      <c r="X3" s="10" t="s">
        <v>42</v>
      </c>
      <c r="Y3" s="12" t="s">
        <v>43</v>
      </c>
      <c r="Z3" s="9" t="s">
        <v>44</v>
      </c>
      <c r="AA3" s="10" t="s">
        <v>45</v>
      </c>
      <c r="AB3" s="12" t="s">
        <v>46</v>
      </c>
      <c r="AC3" s="9" t="s">
        <v>47</v>
      </c>
      <c r="AD3" s="10" t="s">
        <v>48</v>
      </c>
      <c r="AE3" s="12" t="s">
        <v>49</v>
      </c>
      <c r="AF3" s="9" t="s">
        <v>50</v>
      </c>
      <c r="AG3" s="10" t="s">
        <v>51</v>
      </c>
      <c r="AH3" s="12" t="s">
        <v>52</v>
      </c>
      <c r="AI3" s="7" t="s">
        <v>53</v>
      </c>
      <c r="AJ3" s="3" t="s">
        <v>54</v>
      </c>
      <c r="AK3" s="12" t="s">
        <v>55</v>
      </c>
      <c r="AL3" s="3" t="s">
        <v>56</v>
      </c>
      <c r="AM3" s="3" t="s">
        <v>57</v>
      </c>
      <c r="AN3" s="12" t="s">
        <v>58</v>
      </c>
      <c r="AO3" s="3" t="s">
        <v>59</v>
      </c>
      <c r="AP3" s="3" t="s">
        <v>60</v>
      </c>
      <c r="AQ3" s="10" t="s">
        <v>61</v>
      </c>
      <c r="AR3" s="7" t="s">
        <v>62</v>
      </c>
      <c r="AS3" s="3" t="s">
        <v>63</v>
      </c>
      <c r="AT3" s="12" t="s">
        <v>64</v>
      </c>
      <c r="AU3" s="3" t="s">
        <v>65</v>
      </c>
      <c r="AV3" s="3" t="s">
        <v>66</v>
      </c>
      <c r="AW3" s="10" t="s">
        <v>67</v>
      </c>
      <c r="AX3" s="4" t="s">
        <v>68</v>
      </c>
      <c r="AY3" s="5" t="s">
        <v>69</v>
      </c>
      <c r="AZ3" s="13" t="s">
        <v>70</v>
      </c>
    </row>
    <row r="4" spans="1:52" hidden="1" x14ac:dyDescent="0.25">
      <c r="A4" s="1">
        <v>0.4</v>
      </c>
      <c r="B4" s="14">
        <v>2.0640941000000002</v>
      </c>
      <c r="C4" s="15">
        <v>1</v>
      </c>
      <c r="D4" s="16">
        <v>5.4452372417007899E-2</v>
      </c>
      <c r="E4" s="15">
        <v>2.0640941000435902</v>
      </c>
      <c r="F4" s="15">
        <v>0.99999999997066102</v>
      </c>
      <c r="G4" s="15">
        <v>5.4451636247560803E-2</v>
      </c>
      <c r="H4" s="14">
        <v>2.0640941043599299</v>
      </c>
      <c r="I4" s="15">
        <v>0.99999999706547404</v>
      </c>
      <c r="J4" s="16">
        <v>5.4445010360733702E-2</v>
      </c>
      <c r="K4" s="15">
        <v>2.0640945367785899</v>
      </c>
      <c r="L4" s="15">
        <v>0.99999970601889798</v>
      </c>
      <c r="M4" s="15">
        <v>5.4378725463058601E-2</v>
      </c>
      <c r="N4" s="14">
        <v>2.0641385711181401</v>
      </c>
      <c r="O4" s="15">
        <v>0.99997006938500599</v>
      </c>
      <c r="P4" s="16">
        <v>5.3713304421455298E-2</v>
      </c>
      <c r="Q4" s="14">
        <v>2.0717081768558998</v>
      </c>
      <c r="R4" s="15">
        <v>0.99491667930095595</v>
      </c>
      <c r="S4" s="16">
        <v>4.6852263549995901E-2</v>
      </c>
      <c r="T4" s="14">
        <v>2.08973562352941</v>
      </c>
      <c r="U4" s="15">
        <v>0.98320293238022904</v>
      </c>
      <c r="V4" s="16">
        <v>3.90872325421509E-2</v>
      </c>
      <c r="W4" s="14">
        <v>2.19821899230769</v>
      </c>
      <c r="X4" s="15">
        <v>0.92106637444190897</v>
      </c>
      <c r="Y4" s="16">
        <v>2.5695935334534199E-2</v>
      </c>
      <c r="Z4" s="14">
        <v>2.2820470500000001</v>
      </c>
      <c r="AA4" s="15">
        <v>0.88107113373205803</v>
      </c>
      <c r="AB4" s="16">
        <v>2.12009754522503E-2</v>
      </c>
      <c r="AC4" s="14">
        <v>2.3658751076923101</v>
      </c>
      <c r="AD4" s="15">
        <v>0.84650426315026495</v>
      </c>
      <c r="AE4" s="16">
        <v>1.8281572446022101E-2</v>
      </c>
      <c r="AF4" s="14">
        <v>2.4743584764705902</v>
      </c>
      <c r="AG4" s="15">
        <v>0.80817276934014004</v>
      </c>
      <c r="AH4" s="16">
        <v>1.5704308825577499E-2</v>
      </c>
      <c r="AI4" s="14">
        <v>2.4946840743902499</v>
      </c>
      <c r="AJ4" s="15">
        <v>0.80166910752409404</v>
      </c>
      <c r="AK4" s="16">
        <v>1.5320023844096101E-2</v>
      </c>
      <c r="AL4" s="15">
        <v>2.49995552888186</v>
      </c>
      <c r="AM4" s="15">
        <v>0.80001390939912198</v>
      </c>
      <c r="AN4" s="16">
        <v>1.5224369508071701E-2</v>
      </c>
      <c r="AO4" s="15">
        <v>2.49999956322142</v>
      </c>
      <c r="AP4" s="15">
        <v>0.80000013660848901</v>
      </c>
      <c r="AQ4" s="15">
        <v>1.5223577152603701E-2</v>
      </c>
      <c r="AR4" s="14">
        <v>2.4999999956400698</v>
      </c>
      <c r="AS4" s="15">
        <v>0.80000000136362803</v>
      </c>
      <c r="AT4" s="16">
        <v>1.52235693721914E-2</v>
      </c>
      <c r="AU4" s="15">
        <v>2.49999999995641</v>
      </c>
      <c r="AV4" s="15">
        <v>0.80000000001363503</v>
      </c>
      <c r="AW4" s="15">
        <v>1.52235692945285E-2</v>
      </c>
      <c r="AX4" s="14">
        <v>2.5</v>
      </c>
      <c r="AY4" s="15">
        <v>0.8</v>
      </c>
      <c r="AZ4" s="16">
        <v>1.52235692937442E-2</v>
      </c>
    </row>
    <row r="5" spans="1:52" hidden="1" x14ac:dyDescent="0.25">
      <c r="A5" s="1">
        <v>0.41</v>
      </c>
      <c r="B5" s="14">
        <v>2.0649524000000001</v>
      </c>
      <c r="C5" s="15">
        <v>1</v>
      </c>
      <c r="D5" s="16">
        <v>5.4453474424526201E-2</v>
      </c>
      <c r="E5" s="15">
        <v>2.0649524000435102</v>
      </c>
      <c r="F5" s="15">
        <v>0.99999999997068401</v>
      </c>
      <c r="G5" s="15">
        <v>5.4452738550424297E-2</v>
      </c>
      <c r="H5" s="14">
        <v>2.0649524043513501</v>
      </c>
      <c r="I5" s="15">
        <v>0.99999999706791298</v>
      </c>
      <c r="J5" s="16">
        <v>5.44461154279215E-2</v>
      </c>
      <c r="K5" s="15">
        <v>2.0649528359185698</v>
      </c>
      <c r="L5" s="15">
        <v>0.99999970626323398</v>
      </c>
      <c r="M5" s="15">
        <v>5.4379858062243401E-2</v>
      </c>
      <c r="N5" s="14">
        <v>2.0649967835543799</v>
      </c>
      <c r="O5" s="15">
        <v>0.99997009425750905</v>
      </c>
      <c r="P5" s="16">
        <v>5.3714711589220997E-2</v>
      </c>
      <c r="Q5" s="14">
        <v>2.0725514847161599</v>
      </c>
      <c r="R5" s="15">
        <v>0.99492079690411495</v>
      </c>
      <c r="S5" s="16">
        <v>4.6856257067218098E-2</v>
      </c>
      <c r="T5" s="14">
        <v>2.0905434352941201</v>
      </c>
      <c r="U5" s="15">
        <v>0.98321572133371804</v>
      </c>
      <c r="V5" s="16">
        <v>3.9093345248433303E-2</v>
      </c>
      <c r="W5" s="14">
        <v>2.1988132</v>
      </c>
      <c r="X5" s="15">
        <v>0.92110609971298696</v>
      </c>
      <c r="Y5" s="16">
        <v>2.5701982709188099E-2</v>
      </c>
      <c r="Z5" s="14">
        <v>2.2824762000000001</v>
      </c>
      <c r="AA5" s="15">
        <v>0.88111122105168005</v>
      </c>
      <c r="AB5" s="16">
        <v>2.12052977951732E-2</v>
      </c>
      <c r="AC5" s="14">
        <v>2.3661392000000001</v>
      </c>
      <c r="AD5" s="15">
        <v>0.846533945959417</v>
      </c>
      <c r="AE5" s="16">
        <v>1.82841137753957E-2</v>
      </c>
      <c r="AF5" s="14">
        <v>2.47440896470588</v>
      </c>
      <c r="AG5" s="15">
        <v>0.80817928959607099</v>
      </c>
      <c r="AH5" s="16">
        <v>1.5704758881259401E-2</v>
      </c>
      <c r="AI5" s="14">
        <v>2.4946945414634198</v>
      </c>
      <c r="AJ5" s="15">
        <v>0.80167048432636001</v>
      </c>
      <c r="AK5" s="16">
        <v>1.53201157334827E-2</v>
      </c>
      <c r="AL5" s="15">
        <v>2.4999556164456198</v>
      </c>
      <c r="AM5" s="15">
        <v>0.80001392096844703</v>
      </c>
      <c r="AN5" s="16">
        <v>1.5224370273724201E-2</v>
      </c>
      <c r="AO5" s="15">
        <v>2.4999995640814401</v>
      </c>
      <c r="AP5" s="15">
        <v>0.800000136722123</v>
      </c>
      <c r="AQ5" s="15">
        <v>1.5223577160123399E-2</v>
      </c>
      <c r="AR5" s="14">
        <v>2.4999999956486501</v>
      </c>
      <c r="AS5" s="15">
        <v>0.80000000136476201</v>
      </c>
      <c r="AT5" s="16">
        <v>1.5223569372266399E-2</v>
      </c>
      <c r="AU5" s="15">
        <v>2.4999999999564899</v>
      </c>
      <c r="AV5" s="15">
        <v>0.80000000001364602</v>
      </c>
      <c r="AW5" s="15">
        <v>1.52235692945293E-2</v>
      </c>
      <c r="AX5" s="14">
        <v>2.5</v>
      </c>
      <c r="AY5" s="15">
        <v>0.8</v>
      </c>
      <c r="AZ5" s="16">
        <v>1.52235692937442E-2</v>
      </c>
    </row>
    <row r="6" spans="1:52" hidden="1" x14ac:dyDescent="0.25">
      <c r="A6" s="1">
        <v>0.42</v>
      </c>
      <c r="B6" s="14">
        <v>2.0675995</v>
      </c>
      <c r="C6" s="15">
        <v>1</v>
      </c>
      <c r="D6" s="16">
        <v>5.4465102803755099E-2</v>
      </c>
      <c r="E6" s="15">
        <v>2.0675995000432401</v>
      </c>
      <c r="F6" s="15">
        <v>0.99999999997075995</v>
      </c>
      <c r="G6" s="15">
        <v>5.4464367876391702E-2</v>
      </c>
      <c r="H6" s="14">
        <v>2.0675995043248698</v>
      </c>
      <c r="I6" s="15">
        <v>0.99999999707541598</v>
      </c>
      <c r="J6" s="16">
        <v>5.44577532281878E-2</v>
      </c>
      <c r="K6" s="15">
        <v>2.0675999332661701</v>
      </c>
      <c r="L6" s="15">
        <v>0.99999970701487995</v>
      </c>
      <c r="M6" s="15">
        <v>5.43915806202157E-2</v>
      </c>
      <c r="N6" s="14">
        <v>2.0676436134972498</v>
      </c>
      <c r="O6" s="15">
        <v>0.99997017077234196</v>
      </c>
      <c r="P6" s="16">
        <v>5.3727278536717299E-2</v>
      </c>
      <c r="Q6" s="14">
        <v>2.0751523471615698</v>
      </c>
      <c r="R6" s="15">
        <v>0.99493346489706602</v>
      </c>
      <c r="S6" s="16">
        <v>4.6876670644946002E-2</v>
      </c>
      <c r="T6" s="14">
        <v>2.0930348235294098</v>
      </c>
      <c r="U6" s="15">
        <v>0.98325507493886999</v>
      </c>
      <c r="V6" s="16">
        <v>3.9119841128955203E-2</v>
      </c>
      <c r="W6" s="14">
        <v>2.2006458076923101</v>
      </c>
      <c r="X6" s="15">
        <v>0.92122846940887404</v>
      </c>
      <c r="Y6" s="16">
        <v>2.5726051420819799E-2</v>
      </c>
      <c r="Z6" s="14">
        <v>2.28379975</v>
      </c>
      <c r="AA6" s="15">
        <v>0.88123478983193604</v>
      </c>
      <c r="AB6" s="16">
        <v>2.1222455970517001E-2</v>
      </c>
      <c r="AC6" s="14">
        <v>2.3669536923076899</v>
      </c>
      <c r="AD6" s="15">
        <v>0.84662549665101305</v>
      </c>
      <c r="AE6" s="16">
        <v>1.8294265372802199E-2</v>
      </c>
      <c r="AF6" s="14">
        <v>2.4745646764705902</v>
      </c>
      <c r="AG6" s="15">
        <v>0.80819941312283405</v>
      </c>
      <c r="AH6" s="16">
        <v>1.5706581495372199E-2</v>
      </c>
      <c r="AI6" s="14">
        <v>2.4947268231707298</v>
      </c>
      <c r="AJ6" s="15">
        <v>0.80167473403376199</v>
      </c>
      <c r="AK6" s="16">
        <v>1.53204889846866E-2</v>
      </c>
      <c r="AL6" s="15">
        <v>2.4999558865027498</v>
      </c>
      <c r="AM6" s="15">
        <v>0.80001395667991704</v>
      </c>
      <c r="AN6" s="16">
        <v>1.5224373386261401E-2</v>
      </c>
      <c r="AO6" s="15">
        <v>2.4999995667338402</v>
      </c>
      <c r="AP6" s="15">
        <v>0.80000013707287998</v>
      </c>
      <c r="AQ6" s="15">
        <v>1.52235771906928E-2</v>
      </c>
      <c r="AR6" s="14">
        <v>2.4999999956751302</v>
      </c>
      <c r="AS6" s="15">
        <v>0.80000000136826299</v>
      </c>
      <c r="AT6" s="16">
        <v>1.52235693725716E-2</v>
      </c>
      <c r="AU6" s="15">
        <v>2.4999999999567599</v>
      </c>
      <c r="AV6" s="15">
        <v>0.80000000001368099</v>
      </c>
      <c r="AW6" s="15">
        <v>1.5223569294532301E-2</v>
      </c>
      <c r="AX6" s="14">
        <v>2.5</v>
      </c>
      <c r="AY6" s="15">
        <v>0.8</v>
      </c>
      <c r="AZ6" s="16">
        <v>1.52235692937442E-2</v>
      </c>
    </row>
    <row r="7" spans="1:52" hidden="1" x14ac:dyDescent="0.25">
      <c r="A7" s="1">
        <v>0.43</v>
      </c>
      <c r="B7" s="14">
        <v>2.0678839999999998</v>
      </c>
      <c r="C7" s="15">
        <v>1</v>
      </c>
      <c r="D7" s="16">
        <v>5.4457193362998299E-2</v>
      </c>
      <c r="E7" s="15">
        <v>2.0678840000432102</v>
      </c>
      <c r="F7" s="15">
        <v>0.99999999997076805</v>
      </c>
      <c r="G7" s="15">
        <v>5.4456458536097999E-2</v>
      </c>
      <c r="H7" s="14">
        <v>2.0678840043220199</v>
      </c>
      <c r="I7" s="15">
        <v>0.999999997076221</v>
      </c>
      <c r="J7" s="16">
        <v>5.4449844799058303E-2</v>
      </c>
      <c r="K7" s="15">
        <v>2.0678844329811001</v>
      </c>
      <c r="L7" s="15">
        <v>0.99999970709549302</v>
      </c>
      <c r="M7" s="15">
        <v>5.4383681298047798E-2</v>
      </c>
      <c r="N7" s="14">
        <v>2.0679280844725598</v>
      </c>
      <c r="O7" s="15">
        <v>0.99997017897838003</v>
      </c>
      <c r="P7" s="16">
        <v>5.3719470937551798E-2</v>
      </c>
      <c r="Q7" s="14">
        <v>2.07543187772926</v>
      </c>
      <c r="R7" s="15">
        <v>0.99493482360686303</v>
      </c>
      <c r="S7" s="16">
        <v>4.6869836470708297E-2</v>
      </c>
      <c r="T7" s="14">
        <v>2.0933025882352898</v>
      </c>
      <c r="U7" s="15">
        <v>0.98325929652296495</v>
      </c>
      <c r="V7" s="16">
        <v>3.9114158695672099E-2</v>
      </c>
      <c r="W7" s="14">
        <v>2.2008427692307699</v>
      </c>
      <c r="X7" s="15">
        <v>0.92124160795146803</v>
      </c>
      <c r="Y7" s="16">
        <v>2.5722603636479598E-2</v>
      </c>
      <c r="Z7" s="14">
        <v>2.2839420000000001</v>
      </c>
      <c r="AA7" s="15">
        <v>0.88124806464725902</v>
      </c>
      <c r="AB7" s="16">
        <v>2.1220044493476201E-2</v>
      </c>
      <c r="AC7" s="14">
        <v>2.3670412307692299</v>
      </c>
      <c r="AD7" s="15">
        <v>0.84663533663761503</v>
      </c>
      <c r="AE7" s="16">
        <v>1.8292787459024299E-2</v>
      </c>
      <c r="AF7" s="14">
        <v>2.47458141176471</v>
      </c>
      <c r="AG7" s="15">
        <v>0.80820157720392705</v>
      </c>
      <c r="AH7" s="16">
        <v>1.5706295492662E-2</v>
      </c>
      <c r="AI7" s="14">
        <v>2.49473029268293</v>
      </c>
      <c r="AJ7" s="15">
        <v>0.80167519108892704</v>
      </c>
      <c r="AK7" s="16">
        <v>1.53204294854424E-2</v>
      </c>
      <c r="AL7" s="15">
        <v>2.49995591552744</v>
      </c>
      <c r="AM7" s="15">
        <v>0.80001396052076901</v>
      </c>
      <c r="AN7" s="16">
        <v>1.5224372888043E-2</v>
      </c>
      <c r="AO7" s="15">
        <v>2.4999995670189099</v>
      </c>
      <c r="AP7" s="15">
        <v>0.80000013711060503</v>
      </c>
      <c r="AQ7" s="15">
        <v>1.52235771857994E-2</v>
      </c>
      <c r="AR7" s="14">
        <v>2.4999999956779799</v>
      </c>
      <c r="AS7" s="15">
        <v>0.80000000136864002</v>
      </c>
      <c r="AT7" s="16">
        <v>1.5223569372522699E-2</v>
      </c>
      <c r="AU7" s="15">
        <v>2.4999999999567901</v>
      </c>
      <c r="AV7" s="15">
        <v>0.80000000001368499</v>
      </c>
      <c r="AW7" s="15">
        <v>1.52235692945319E-2</v>
      </c>
      <c r="AX7" s="14">
        <v>2.5</v>
      </c>
      <c r="AY7" s="15">
        <v>0.8</v>
      </c>
      <c r="AZ7" s="16">
        <v>1.52235692937442E-2</v>
      </c>
    </row>
    <row r="8" spans="1:52" hidden="1" x14ac:dyDescent="0.25">
      <c r="A8" s="1">
        <v>0.44</v>
      </c>
      <c r="B8" s="14">
        <v>2.0669558000000001</v>
      </c>
      <c r="C8" s="15">
        <v>1</v>
      </c>
      <c r="D8" s="16">
        <v>5.4453371394113E-2</v>
      </c>
      <c r="E8" s="15">
        <v>2.0669558000433099</v>
      </c>
      <c r="F8" s="15">
        <v>0.99999999997074196</v>
      </c>
      <c r="G8" s="15">
        <v>5.4452636239366498E-2</v>
      </c>
      <c r="H8" s="14">
        <v>2.0669558043313101</v>
      </c>
      <c r="I8" s="15">
        <v>0.99999999707359499</v>
      </c>
      <c r="J8" s="16">
        <v>5.4446019530519502E-2</v>
      </c>
      <c r="K8" s="15">
        <v>2.06695623391116</v>
      </c>
      <c r="L8" s="15">
        <v>0.99999970683236805</v>
      </c>
      <c r="M8" s="15">
        <v>5.4379826341849E-2</v>
      </c>
      <c r="N8" s="14">
        <v>2.06699997916752</v>
      </c>
      <c r="O8" s="15">
        <v>0.99997015219313801</v>
      </c>
      <c r="P8" s="16">
        <v>5.3715320192958702E-2</v>
      </c>
      <c r="Q8" s="14">
        <v>2.07451989082969</v>
      </c>
      <c r="R8" s="15">
        <v>0.99493038872557005</v>
      </c>
      <c r="S8" s="16">
        <v>4.6862933435845001E-2</v>
      </c>
      <c r="T8" s="14">
        <v>2.09242898823529</v>
      </c>
      <c r="U8" s="15">
        <v>0.98324551761050605</v>
      </c>
      <c r="V8" s="16">
        <v>3.9105110305357203E-2</v>
      </c>
      <c r="W8" s="14">
        <v>2.20020016923077</v>
      </c>
      <c r="X8" s="15">
        <v>0.92119873308328204</v>
      </c>
      <c r="Y8" s="16">
        <v>2.57143332951114E-2</v>
      </c>
      <c r="Z8" s="14">
        <v>2.2834778999999998</v>
      </c>
      <c r="AA8" s="15">
        <v>0.881204750476001</v>
      </c>
      <c r="AB8" s="16">
        <v>2.1214145979214699E-2</v>
      </c>
      <c r="AC8" s="14">
        <v>2.3667556307692301</v>
      </c>
      <c r="AD8" s="15">
        <v>0.84660323337052401</v>
      </c>
      <c r="AE8" s="16">
        <v>1.8289298357968799E-2</v>
      </c>
      <c r="AF8" s="14">
        <v>2.4745268117647101</v>
      </c>
      <c r="AG8" s="15">
        <v>0.80819451766553696</v>
      </c>
      <c r="AH8" s="16">
        <v>1.5705669511742501E-2</v>
      </c>
      <c r="AI8" s="14">
        <v>2.49471897317073</v>
      </c>
      <c r="AJ8" s="15">
        <v>0.80167370014066197</v>
      </c>
      <c r="AK8" s="16">
        <v>1.5320301313305799E-2</v>
      </c>
      <c r="AL8" s="15">
        <v>2.4999558208324801</v>
      </c>
      <c r="AM8" s="15">
        <v>0.80001394799168701</v>
      </c>
      <c r="AN8" s="16">
        <v>1.52243718192659E-2</v>
      </c>
      <c r="AO8" s="15">
        <v>2.4999995660888499</v>
      </c>
      <c r="AP8" s="15">
        <v>0.80000013698754502</v>
      </c>
      <c r="AQ8" s="15">
        <v>1.5223577175302601E-2</v>
      </c>
      <c r="AR8" s="14">
        <v>2.49999999566869</v>
      </c>
      <c r="AS8" s="15">
        <v>0.80000000136741201</v>
      </c>
      <c r="AT8" s="16">
        <v>1.52235693724179E-2</v>
      </c>
      <c r="AU8" s="15">
        <v>2.4999999999566902</v>
      </c>
      <c r="AV8" s="15">
        <v>0.800000000013672</v>
      </c>
      <c r="AW8" s="15">
        <v>1.52235692945308E-2</v>
      </c>
      <c r="AX8" s="14">
        <v>2.5</v>
      </c>
      <c r="AY8" s="15">
        <v>0.8</v>
      </c>
      <c r="AZ8" s="16">
        <v>1.52235692937442E-2</v>
      </c>
    </row>
    <row r="9" spans="1:52" hidden="1" x14ac:dyDescent="0.25">
      <c r="A9" s="1">
        <v>0.45</v>
      </c>
      <c r="B9" s="14">
        <v>2.070713</v>
      </c>
      <c r="C9" s="15">
        <v>1</v>
      </c>
      <c r="D9" s="16">
        <v>5.4466808420903297E-2</v>
      </c>
      <c r="E9" s="15">
        <v>2.0707130000429301</v>
      </c>
      <c r="F9" s="15">
        <v>0.99999999997084699</v>
      </c>
      <c r="G9" s="15">
        <v>5.4466074596585902E-2</v>
      </c>
      <c r="H9" s="14">
        <v>2.0707130042937298</v>
      </c>
      <c r="I9" s="15">
        <v>0.99999999708420495</v>
      </c>
      <c r="J9" s="16">
        <v>5.4459469895471103E-2</v>
      </c>
      <c r="K9" s="15">
        <v>2.0707134301464398</v>
      </c>
      <c r="L9" s="15">
        <v>0.99999970789527504</v>
      </c>
      <c r="M9" s="15">
        <v>5.4393396716089601E-2</v>
      </c>
      <c r="N9" s="14">
        <v>2.07075679585799</v>
      </c>
      <c r="O9" s="15">
        <v>0.99997026039333703</v>
      </c>
      <c r="P9" s="16">
        <v>5.3730086490215899E-2</v>
      </c>
      <c r="Q9" s="14">
        <v>2.0782114628820998</v>
      </c>
      <c r="R9" s="15">
        <v>0.99494830486137198</v>
      </c>
      <c r="S9" s="16">
        <v>4.68888561117684E-2</v>
      </c>
      <c r="T9" s="14">
        <v>2.0959651764705902</v>
      </c>
      <c r="U9" s="15">
        <v>0.98330119085406897</v>
      </c>
      <c r="V9" s="16">
        <v>3.91398222104039E-2</v>
      </c>
      <c r="W9" s="14">
        <v>2.2028013076923099</v>
      </c>
      <c r="X9" s="15">
        <v>0.92137211441733302</v>
      </c>
      <c r="Y9" s="16">
        <v>2.5746469789770798E-2</v>
      </c>
      <c r="Z9" s="14">
        <v>2.2853564999999998</v>
      </c>
      <c r="AA9" s="15">
        <v>0.88138000409866601</v>
      </c>
      <c r="AB9" s="16">
        <v>2.12370855493417E-2</v>
      </c>
      <c r="AC9" s="14">
        <v>2.3679116923076902</v>
      </c>
      <c r="AD9" s="15">
        <v>0.84673318802429998</v>
      </c>
      <c r="AE9" s="16">
        <v>1.8302860482807701E-2</v>
      </c>
      <c r="AF9" s="14">
        <v>2.4747478235294098</v>
      </c>
      <c r="AG9" s="15">
        <v>0.80822310984958901</v>
      </c>
      <c r="AH9" s="16">
        <v>1.5708098897449101E-2</v>
      </c>
      <c r="AI9" s="14">
        <v>2.4947647926829299</v>
      </c>
      <c r="AJ9" s="15">
        <v>0.80167973924315805</v>
      </c>
      <c r="AK9" s="16">
        <v>1.5320798560036999E-2</v>
      </c>
      <c r="AL9" s="15">
        <v>2.49995620414201</v>
      </c>
      <c r="AM9" s="15">
        <v>0.80001399874202495</v>
      </c>
      <c r="AN9" s="16">
        <v>1.5224375965210601E-2</v>
      </c>
      <c r="AO9" s="15">
        <v>2.49999956985357</v>
      </c>
      <c r="AP9" s="15">
        <v>0.80000013748601395</v>
      </c>
      <c r="AQ9" s="15">
        <v>1.52235772160213E-2</v>
      </c>
      <c r="AR9" s="14">
        <v>2.4999999957062702</v>
      </c>
      <c r="AS9" s="15">
        <v>0.80000000137238703</v>
      </c>
      <c r="AT9" s="16">
        <v>1.5223569372824401E-2</v>
      </c>
      <c r="AU9" s="15">
        <v>2.4999999999570699</v>
      </c>
      <c r="AV9" s="15">
        <v>0.80000000001372196</v>
      </c>
      <c r="AW9" s="15">
        <v>1.5223569294534899E-2</v>
      </c>
      <c r="AX9" s="14">
        <v>2.5</v>
      </c>
      <c r="AY9" s="15">
        <v>0.8</v>
      </c>
      <c r="AZ9" s="16">
        <v>1.52235692937442E-2</v>
      </c>
    </row>
    <row r="10" spans="1:52" hidden="1" x14ac:dyDescent="0.25">
      <c r="A10" s="1">
        <v>0.46</v>
      </c>
      <c r="B10" s="14">
        <v>2.0770862000000001</v>
      </c>
      <c r="C10" s="15">
        <v>1</v>
      </c>
      <c r="D10" s="16">
        <v>5.4514500523187098E-2</v>
      </c>
      <c r="E10" s="15">
        <v>2.0770862000422898</v>
      </c>
      <c r="F10" s="15">
        <v>0.99999999997102595</v>
      </c>
      <c r="G10" s="15">
        <v>5.4513768950591297E-2</v>
      </c>
      <c r="H10" s="14">
        <v>2.07708620422998</v>
      </c>
      <c r="I10" s="15">
        <v>0.99999999710206999</v>
      </c>
      <c r="J10" s="16">
        <v>5.4507184513037897E-2</v>
      </c>
      <c r="K10" s="15">
        <v>2.0770866237604801</v>
      </c>
      <c r="L10" s="15">
        <v>0.99999970968507301</v>
      </c>
      <c r="M10" s="15">
        <v>5.4441313878925097E-2</v>
      </c>
      <c r="N10" s="14">
        <v>2.07712934566415</v>
      </c>
      <c r="O10" s="15">
        <v>0.99997044258867596</v>
      </c>
      <c r="P10" s="16">
        <v>5.3780019466669E-2</v>
      </c>
      <c r="Q10" s="14">
        <v>2.0844733406113498</v>
      </c>
      <c r="R10" s="15">
        <v>0.99497848074877004</v>
      </c>
      <c r="S10" s="16">
        <v>4.6957276770664302E-2</v>
      </c>
      <c r="T10" s="14">
        <v>2.1019634823529398</v>
      </c>
      <c r="U10" s="15">
        <v>0.983395013842009</v>
      </c>
      <c r="V10" s="16">
        <v>3.92217707688206E-2</v>
      </c>
      <c r="W10" s="14">
        <v>2.2072135230769199</v>
      </c>
      <c r="X10" s="15">
        <v>0.92166518968427602</v>
      </c>
      <c r="Y10" s="16">
        <v>2.5817415394454601E-2</v>
      </c>
      <c r="Z10" s="14">
        <v>2.2885431000000001</v>
      </c>
      <c r="AA10" s="15">
        <v>0.88167682397588898</v>
      </c>
      <c r="AB10" s="16">
        <v>2.1287653657659798E-2</v>
      </c>
      <c r="AC10" s="14">
        <v>2.3698726769230798</v>
      </c>
      <c r="AD10" s="15">
        <v>0.84695366021193397</v>
      </c>
      <c r="AE10" s="16">
        <v>1.8332936256529399E-2</v>
      </c>
      <c r="AF10" s="14">
        <v>2.4751227176470598</v>
      </c>
      <c r="AG10" s="15">
        <v>0.80827170889607902</v>
      </c>
      <c r="AH10" s="16">
        <v>1.5713552800487599E-2</v>
      </c>
      <c r="AI10" s="14">
        <v>2.4948425146341502</v>
      </c>
      <c r="AJ10" s="15">
        <v>0.80169000738648699</v>
      </c>
      <c r="AK10" s="16">
        <v>1.5321917805377099E-2</v>
      </c>
      <c r="AL10" s="15">
        <v>2.4999568543358501</v>
      </c>
      <c r="AM10" s="15">
        <v>0.800014085038663</v>
      </c>
      <c r="AN10" s="16">
        <v>1.52243853037485E-2</v>
      </c>
      <c r="AO10" s="15">
        <v>2.4999995762395302</v>
      </c>
      <c r="AP10" s="15">
        <v>0.80000013833362005</v>
      </c>
      <c r="AQ10" s="15">
        <v>1.5223577307738901E-2</v>
      </c>
      <c r="AR10" s="14">
        <v>2.4999999957700201</v>
      </c>
      <c r="AS10" s="15">
        <v>0.80000000138084804</v>
      </c>
      <c r="AT10" s="16">
        <v>1.5223569373739899E-2</v>
      </c>
      <c r="AU10" s="15">
        <v>2.4999999999577098</v>
      </c>
      <c r="AV10" s="15">
        <v>0.800000000013807</v>
      </c>
      <c r="AW10" s="15">
        <v>1.5223569294544E-2</v>
      </c>
      <c r="AX10" s="14">
        <v>2.5</v>
      </c>
      <c r="AY10" s="15">
        <v>0.8</v>
      </c>
      <c r="AZ10" s="16">
        <v>1.52235692937442E-2</v>
      </c>
    </row>
    <row r="11" spans="1:52" hidden="1" x14ac:dyDescent="0.25">
      <c r="A11" s="1">
        <v>0.47</v>
      </c>
      <c r="B11" s="14">
        <v>2.0744126000000001</v>
      </c>
      <c r="C11" s="15">
        <v>0.99999990000000005</v>
      </c>
      <c r="D11" s="16">
        <v>5.4437544864842903E-2</v>
      </c>
      <c r="E11" s="15">
        <v>2.0744126000425598</v>
      </c>
      <c r="F11" s="15">
        <v>0.99999989997095196</v>
      </c>
      <c r="G11" s="15">
        <v>5.44375386271422E-2</v>
      </c>
      <c r="H11" s="14">
        <v>2.0744126042567199</v>
      </c>
      <c r="I11" s="15">
        <v>0.99999989709459802</v>
      </c>
      <c r="J11" s="16">
        <v>5.4436925416278197E-2</v>
      </c>
      <c r="K11" s="15">
        <v>2.07441302643943</v>
      </c>
      <c r="L11" s="15">
        <v>0.99999960893639495</v>
      </c>
      <c r="M11" s="15">
        <v>5.4395575309802303E-2</v>
      </c>
      <c r="N11" s="14">
        <v>2.0744560184248102</v>
      </c>
      <c r="O11" s="15">
        <v>0.99997026637574105</v>
      </c>
      <c r="P11" s="16">
        <v>5.3743858868455202E-2</v>
      </c>
      <c r="Q11" s="14">
        <v>2.08184644104804</v>
      </c>
      <c r="R11" s="15">
        <v>0.99496575700492296</v>
      </c>
      <c r="S11" s="16">
        <v>4.6914705368071102E-2</v>
      </c>
      <c r="T11" s="14">
        <v>2.0994471529411798</v>
      </c>
      <c r="U11" s="15">
        <v>0.98335565639421596</v>
      </c>
      <c r="V11" s="16">
        <v>3.9174348575287198E-2</v>
      </c>
      <c r="W11" s="14">
        <v>2.2053625692307701</v>
      </c>
      <c r="X11" s="15">
        <v>0.921542338722801</v>
      </c>
      <c r="Y11" s="16">
        <v>2.5778414078169502E-2</v>
      </c>
      <c r="Z11" s="14">
        <v>2.2872062999999998</v>
      </c>
      <c r="AA11" s="15">
        <v>0.88155233531824095</v>
      </c>
      <c r="AB11" s="16">
        <v>2.1259910529909901E-2</v>
      </c>
      <c r="AC11" s="14">
        <v>2.3690500307692299</v>
      </c>
      <c r="AD11" s="15">
        <v>0.84686114202699703</v>
      </c>
      <c r="AE11" s="16">
        <v>1.83163698907505E-2</v>
      </c>
      <c r="AF11" s="14">
        <v>2.4749654470588198</v>
      </c>
      <c r="AG11" s="15">
        <v>0.80825130196116801</v>
      </c>
      <c r="AH11" s="16">
        <v>1.5710522379294298E-2</v>
      </c>
      <c r="AI11" s="14">
        <v>2.4948099097560998</v>
      </c>
      <c r="AJ11" s="15">
        <v>0.80168569527628497</v>
      </c>
      <c r="AK11" s="16">
        <v>1.53212947339672E-2</v>
      </c>
      <c r="AL11" s="15">
        <v>2.4999565815751899</v>
      </c>
      <c r="AM11" s="15">
        <v>0.80001404879734095</v>
      </c>
      <c r="AN11" s="16">
        <v>1.52243801025036E-2</v>
      </c>
      <c r="AO11" s="15">
        <v>2.4999995735605798</v>
      </c>
      <c r="AP11" s="15">
        <v>0.80000013797765701</v>
      </c>
      <c r="AQ11" s="15">
        <v>1.5223577256655201E-2</v>
      </c>
      <c r="AR11" s="14">
        <v>2.4999999957432801</v>
      </c>
      <c r="AS11" s="15">
        <v>0.80000000137729499</v>
      </c>
      <c r="AT11" s="16">
        <v>1.522356937323E-2</v>
      </c>
      <c r="AU11" s="15">
        <v>2.4999999999574398</v>
      </c>
      <c r="AV11" s="15">
        <v>0.80000000001377103</v>
      </c>
      <c r="AW11" s="15">
        <v>1.52235692945389E-2</v>
      </c>
      <c r="AX11" s="14">
        <v>2.5</v>
      </c>
      <c r="AY11" s="15">
        <v>0.8</v>
      </c>
      <c r="AZ11" s="16">
        <v>1.52235692937442E-2</v>
      </c>
    </row>
    <row r="12" spans="1:52" hidden="1" x14ac:dyDescent="0.25">
      <c r="A12" s="1">
        <v>0.48</v>
      </c>
      <c r="B12" s="14">
        <v>2.0742712000000001</v>
      </c>
      <c r="C12" s="15">
        <v>0.99999990000000005</v>
      </c>
      <c r="D12" s="16">
        <v>5.4428142707285798E-2</v>
      </c>
      <c r="E12" s="15">
        <v>2.0742712000425798</v>
      </c>
      <c r="F12" s="15">
        <v>0.99999989997094596</v>
      </c>
      <c r="G12" s="15">
        <v>5.4428136468418202E-2</v>
      </c>
      <c r="H12" s="14">
        <v>2.0742712042581402</v>
      </c>
      <c r="I12" s="15">
        <v>0.99999989709420301</v>
      </c>
      <c r="J12" s="16">
        <v>5.4427523175212898E-2</v>
      </c>
      <c r="K12" s="15">
        <v>2.0742716265811101</v>
      </c>
      <c r="L12" s="15">
        <v>0.99999960889671102</v>
      </c>
      <c r="M12" s="15">
        <v>5.4386168857163603E-2</v>
      </c>
      <c r="N12" s="14">
        <v>2.0743146328504398</v>
      </c>
      <c r="O12" s="15">
        <v>0.99997026233604203</v>
      </c>
      <c r="P12" s="16">
        <v>5.3734408105540303E-2</v>
      </c>
      <c r="Q12" s="14">
        <v>2.0817075109170302</v>
      </c>
      <c r="R12" s="15">
        <v>0.99496508791992999</v>
      </c>
      <c r="S12" s="16">
        <v>4.6904963394738902E-2</v>
      </c>
      <c r="T12" s="14">
        <v>2.0993140705882398</v>
      </c>
      <c r="U12" s="15">
        <v>0.98335357596789497</v>
      </c>
      <c r="V12" s="16">
        <v>3.91647585054129E-2</v>
      </c>
      <c r="W12" s="14">
        <v>2.2052646769230702</v>
      </c>
      <c r="X12" s="15">
        <v>0.92153583835310204</v>
      </c>
      <c r="Y12" s="16">
        <v>2.5771333194406901E-2</v>
      </c>
      <c r="Z12" s="14">
        <v>2.2871356</v>
      </c>
      <c r="AA12" s="15">
        <v>0.88154575076425201</v>
      </c>
      <c r="AB12" s="16">
        <v>2.12549007839395E-2</v>
      </c>
      <c r="AC12" s="14">
        <v>2.3690065230769202</v>
      </c>
      <c r="AD12" s="15">
        <v>0.846856250420152</v>
      </c>
      <c r="AE12" s="16">
        <v>1.8313353176366998E-2</v>
      </c>
      <c r="AF12" s="14">
        <v>2.47495712941177</v>
      </c>
      <c r="AG12" s="15">
        <v>0.808250223519142</v>
      </c>
      <c r="AH12" s="16">
        <v>1.5709960096514201E-2</v>
      </c>
      <c r="AI12" s="14">
        <v>2.4948081853658599</v>
      </c>
      <c r="AJ12" s="15">
        <v>0.80168546741367097</v>
      </c>
      <c r="AK12" s="16">
        <v>1.5321178660220701E-2</v>
      </c>
      <c r="AL12" s="15">
        <v>2.4999565671495598</v>
      </c>
      <c r="AM12" s="15">
        <v>0.80001404688230005</v>
      </c>
      <c r="AN12" s="16">
        <v>1.52243791325225E-2</v>
      </c>
      <c r="AO12" s="15">
        <v>2.49999957341889</v>
      </c>
      <c r="AP12" s="15">
        <v>0.80000013795884695</v>
      </c>
      <c r="AQ12" s="15">
        <v>1.52235772471284E-2</v>
      </c>
      <c r="AR12" s="14">
        <v>2.4999999957418599</v>
      </c>
      <c r="AS12" s="15">
        <v>0.80000000137710703</v>
      </c>
      <c r="AT12" s="16">
        <v>1.5223569373134901E-2</v>
      </c>
      <c r="AU12" s="15">
        <v>2.4999999999574198</v>
      </c>
      <c r="AV12" s="15">
        <v>0.80000000001377003</v>
      </c>
      <c r="AW12" s="15">
        <v>1.5223569294537999E-2</v>
      </c>
      <c r="AX12" s="14">
        <v>2.5</v>
      </c>
      <c r="AY12" s="15">
        <v>0.8</v>
      </c>
      <c r="AZ12" s="16">
        <v>1.52235692937442E-2</v>
      </c>
    </row>
    <row r="13" spans="1:52" hidden="1" x14ac:dyDescent="0.25">
      <c r="A13" s="1">
        <v>0.49</v>
      </c>
      <c r="B13" s="14">
        <v>2.0792742</v>
      </c>
      <c r="C13" s="15">
        <v>1</v>
      </c>
      <c r="D13" s="16">
        <v>5.4501966481357599E-2</v>
      </c>
      <c r="E13" s="15">
        <v>2.0792742000420699</v>
      </c>
      <c r="F13" s="15">
        <v>0.99999999997108802</v>
      </c>
      <c r="G13" s="15">
        <v>5.4501235684265403E-2</v>
      </c>
      <c r="H13" s="14">
        <v>2.0792742042081001</v>
      </c>
      <c r="I13" s="15">
        <v>0.99999999710816601</v>
      </c>
      <c r="J13" s="16">
        <v>5.4494658169416302E-2</v>
      </c>
      <c r="K13" s="15">
        <v>2.0792746215680902</v>
      </c>
      <c r="L13" s="15">
        <v>0.99999971029574197</v>
      </c>
      <c r="M13" s="15">
        <v>5.4428856819498703E-2</v>
      </c>
      <c r="N13" s="14">
        <v>2.0793171224444</v>
      </c>
      <c r="O13" s="15">
        <v>0.99997050475272997</v>
      </c>
      <c r="P13" s="16">
        <v>5.3768255079533402E-2</v>
      </c>
      <c r="Q13" s="14">
        <v>2.0866231222707401</v>
      </c>
      <c r="R13" s="15">
        <v>0.99498877872160796</v>
      </c>
      <c r="S13" s="16">
        <v>4.6952247480935398E-2</v>
      </c>
      <c r="T13" s="14">
        <v>2.1040227764705901</v>
      </c>
      <c r="U13" s="15">
        <v>0.98342704767335198</v>
      </c>
      <c r="V13" s="16">
        <v>3.9222941477706601E-2</v>
      </c>
      <c r="W13" s="14">
        <v>2.2087282923076899</v>
      </c>
      <c r="X13" s="15">
        <v>0.92176550935007895</v>
      </c>
      <c r="Y13" s="16">
        <v>2.5822691419555999E-2</v>
      </c>
      <c r="Z13" s="14">
        <v>2.2896371000000002</v>
      </c>
      <c r="AA13" s="15">
        <v>0.88177859319556495</v>
      </c>
      <c r="AB13" s="16">
        <v>2.1291559655886399E-2</v>
      </c>
      <c r="AC13" s="14">
        <v>2.3705459076922999</v>
      </c>
      <c r="AD13" s="15">
        <v>0.84702936075831103</v>
      </c>
      <c r="AE13" s="16">
        <v>1.8335139032099001E-2</v>
      </c>
      <c r="AF13" s="14">
        <v>2.4752514235294099</v>
      </c>
      <c r="AG13" s="15">
        <v>0.80828842230592202</v>
      </c>
      <c r="AH13" s="16">
        <v>1.57139011356262E-2</v>
      </c>
      <c r="AI13" s="14">
        <v>2.49486919756098</v>
      </c>
      <c r="AJ13" s="15">
        <v>0.80169353959998202</v>
      </c>
      <c r="AK13" s="16">
        <v>1.53219869842271E-2</v>
      </c>
      <c r="AL13" s="15">
        <v>2.4999570775555999</v>
      </c>
      <c r="AM13" s="15">
        <v>0.80001411472652095</v>
      </c>
      <c r="AN13" s="16">
        <v>1.5224385875849501E-2</v>
      </c>
      <c r="AO13" s="15">
        <v>2.4999995784319098</v>
      </c>
      <c r="AP13" s="15">
        <v>0.80000013862521402</v>
      </c>
      <c r="AQ13" s="15">
        <v>1.52235773133573E-2</v>
      </c>
      <c r="AR13" s="14">
        <v>2.4999999957918999</v>
      </c>
      <c r="AS13" s="15">
        <v>0.80000000138375904</v>
      </c>
      <c r="AT13" s="16">
        <v>1.5223569373796E-2</v>
      </c>
      <c r="AU13" s="15">
        <v>2.4999999999579199</v>
      </c>
      <c r="AV13" s="15">
        <v>0.80000000001383598</v>
      </c>
      <c r="AW13" s="15">
        <v>1.52235692945446E-2</v>
      </c>
      <c r="AX13" s="14">
        <v>2.5</v>
      </c>
      <c r="AY13" s="15">
        <v>0.8</v>
      </c>
      <c r="AZ13" s="16">
        <v>1.52235692937442E-2</v>
      </c>
    </row>
    <row r="14" spans="1:52" hidden="1" x14ac:dyDescent="0.25">
      <c r="A14" s="1">
        <v>0.5</v>
      </c>
      <c r="B14" s="14">
        <v>2.0788422</v>
      </c>
      <c r="C14" s="15">
        <v>0.99999990000000005</v>
      </c>
      <c r="D14" s="16">
        <v>5.4462301410093401E-2</v>
      </c>
      <c r="E14" s="15">
        <v>2.0788422000421098</v>
      </c>
      <c r="F14" s="15">
        <v>0.99999989997107497</v>
      </c>
      <c r="G14" s="15">
        <v>5.4462295199064398E-2</v>
      </c>
      <c r="H14" s="14">
        <v>2.0788422042124202</v>
      </c>
      <c r="I14" s="15">
        <v>0.99999989710696502</v>
      </c>
      <c r="J14" s="16">
        <v>5.4461684579226899E-2</v>
      </c>
      <c r="K14" s="15">
        <v>2.0788426220009599</v>
      </c>
      <c r="L14" s="15">
        <v>0.99999961017547001</v>
      </c>
      <c r="M14" s="15">
        <v>5.4420466394314103E-2</v>
      </c>
      <c r="N14" s="14">
        <v>2.0788851665170398</v>
      </c>
      <c r="O14" s="15">
        <v>0.99997039250932396</v>
      </c>
      <c r="P14" s="16">
        <v>5.3770167187831397E-2</v>
      </c>
      <c r="Q14" s="14">
        <v>2.08619866812227</v>
      </c>
      <c r="R14" s="15">
        <v>0.994986650480295</v>
      </c>
      <c r="S14" s="16">
        <v>4.6953954855425098E-2</v>
      </c>
      <c r="T14" s="14">
        <v>2.1036161882352902</v>
      </c>
      <c r="U14" s="15">
        <v>0.98342063831180004</v>
      </c>
      <c r="V14" s="16">
        <v>3.9223443256794298E-2</v>
      </c>
      <c r="W14" s="14">
        <v>2.2084292153846201</v>
      </c>
      <c r="X14" s="15">
        <v>0.92174565330492597</v>
      </c>
      <c r="Y14" s="16">
        <v>2.58221874629503E-2</v>
      </c>
      <c r="Z14" s="14">
        <v>2.2894211000000002</v>
      </c>
      <c r="AA14" s="15">
        <v>0.88175846432967697</v>
      </c>
      <c r="AB14" s="16">
        <v>2.1291170141558801E-2</v>
      </c>
      <c r="AC14" s="14">
        <v>2.3704129846153799</v>
      </c>
      <c r="AD14" s="15">
        <v>0.84701439051199501</v>
      </c>
      <c r="AE14" s="16">
        <v>1.8334935498733201E-2</v>
      </c>
      <c r="AF14" s="14">
        <v>2.4752260117647098</v>
      </c>
      <c r="AG14" s="15">
        <v>0.80828511709472595</v>
      </c>
      <c r="AH14" s="16">
        <v>1.5713875953071599E-2</v>
      </c>
      <c r="AI14" s="14">
        <v>2.4948639292683001</v>
      </c>
      <c r="AJ14" s="15">
        <v>0.801692841066592</v>
      </c>
      <c r="AK14" s="16">
        <v>1.5321982343771599E-2</v>
      </c>
      <c r="AL14" s="15">
        <v>2.4999570334829602</v>
      </c>
      <c r="AM14" s="15">
        <v>0.80001410885540303</v>
      </c>
      <c r="AN14" s="16">
        <v>1.5224385838297501E-2</v>
      </c>
      <c r="AO14" s="15">
        <v>2.4999995779990498</v>
      </c>
      <c r="AP14" s="15">
        <v>0.80000013856754804</v>
      </c>
      <c r="AQ14" s="15">
        <v>1.5223577312988601E-2</v>
      </c>
      <c r="AR14" s="14">
        <v>2.4999999957875798</v>
      </c>
      <c r="AS14" s="15">
        <v>0.80000000138318295</v>
      </c>
      <c r="AT14" s="16">
        <v>1.52235693737923E-2</v>
      </c>
      <c r="AU14" s="15">
        <v>2.4999999999578799</v>
      </c>
      <c r="AV14" s="15">
        <v>0.80000000001382998</v>
      </c>
      <c r="AW14" s="15">
        <v>1.52235692945446E-2</v>
      </c>
      <c r="AX14" s="14">
        <v>2.5</v>
      </c>
      <c r="AY14" s="15">
        <v>0.8</v>
      </c>
      <c r="AZ14" s="16">
        <v>1.52235692937442E-2</v>
      </c>
    </row>
    <row r="15" spans="1:52" hidden="1" x14ac:dyDescent="0.25">
      <c r="A15" s="1">
        <v>0.51</v>
      </c>
      <c r="B15" s="14">
        <v>2.0755110000000001</v>
      </c>
      <c r="C15" s="15">
        <v>0.99999979999999999</v>
      </c>
      <c r="D15" s="16">
        <v>5.4407208123134397E-2</v>
      </c>
      <c r="E15" s="15">
        <v>2.0755110000424501</v>
      </c>
      <c r="F15" s="15">
        <v>0.99999979997098098</v>
      </c>
      <c r="G15" s="15">
        <v>5.4407203718220602E-2</v>
      </c>
      <c r="H15" s="14">
        <v>2.0755110042457399</v>
      </c>
      <c r="I15" s="15">
        <v>0.99999979709767395</v>
      </c>
      <c r="J15" s="16">
        <v>5.4406769129596202E-2</v>
      </c>
      <c r="K15" s="15">
        <v>2.07551142533883</v>
      </c>
      <c r="L15" s="15">
        <v>0.99999950924453296</v>
      </c>
      <c r="M15" s="15">
        <v>5.4372822013325897E-2</v>
      </c>
      <c r="N15" s="14">
        <v>2.0755543063660502</v>
      </c>
      <c r="O15" s="15">
        <v>0.99997019774296003</v>
      </c>
      <c r="P15" s="16">
        <v>5.3730466481827603E-2</v>
      </c>
      <c r="Q15" s="14">
        <v>2.08292565502183</v>
      </c>
      <c r="R15" s="15">
        <v>0.99497085249429995</v>
      </c>
      <c r="S15" s="16">
        <v>4.6905924307619203E-2</v>
      </c>
      <c r="T15" s="14">
        <v>2.1004809411764702</v>
      </c>
      <c r="U15" s="15">
        <v>0.98337171265805001</v>
      </c>
      <c r="V15" s="16">
        <v>3.9169083980035602E-2</v>
      </c>
      <c r="W15" s="14">
        <v>2.2061229999999998</v>
      </c>
      <c r="X15" s="15">
        <v>0.921592751432734</v>
      </c>
      <c r="Y15" s="16">
        <v>2.5776921302106799E-2</v>
      </c>
      <c r="Z15" s="14">
        <v>2.2877554999999998</v>
      </c>
      <c r="AA15" s="15">
        <v>0.88160343390794305</v>
      </c>
      <c r="AB15" s="16">
        <v>2.1258941804813601E-2</v>
      </c>
      <c r="AC15" s="14">
        <v>2.3693879999999998</v>
      </c>
      <c r="AD15" s="15">
        <v>0.84689911745566104</v>
      </c>
      <c r="AE15" s="16">
        <v>1.83157019224514E-2</v>
      </c>
      <c r="AF15" s="14">
        <v>2.4750300588235299</v>
      </c>
      <c r="AG15" s="15">
        <v>0.80825967729577097</v>
      </c>
      <c r="AH15" s="16">
        <v>1.5710363356574799E-2</v>
      </c>
      <c r="AI15" s="14">
        <v>2.4948233048780502</v>
      </c>
      <c r="AJ15" s="15">
        <v>0.80168746498819099</v>
      </c>
      <c r="AK15" s="16">
        <v>1.53212603994298E-2</v>
      </c>
      <c r="AL15" s="15">
        <v>2.4999566936339499</v>
      </c>
      <c r="AM15" s="15">
        <v>0.80001406367085703</v>
      </c>
      <c r="AN15" s="16">
        <v>1.52243798122733E-2</v>
      </c>
      <c r="AO15" s="15">
        <v>2.4999995746611798</v>
      </c>
      <c r="AP15" s="15">
        <v>0.80000013812374504</v>
      </c>
      <c r="AQ15" s="15">
        <v>1.52235772538044E-2</v>
      </c>
      <c r="AR15" s="14">
        <v>2.4999999957542598</v>
      </c>
      <c r="AS15" s="15">
        <v>0.80000000137875305</v>
      </c>
      <c r="AT15" s="16">
        <v>1.52235693732015E-2</v>
      </c>
      <c r="AU15" s="15">
        <v>2.49999999995755</v>
      </c>
      <c r="AV15" s="15">
        <v>0.80000000001378602</v>
      </c>
      <c r="AW15" s="15">
        <v>1.5223569294538599E-2</v>
      </c>
      <c r="AX15" s="14">
        <v>2.5</v>
      </c>
      <c r="AY15" s="15">
        <v>0.8</v>
      </c>
      <c r="AZ15" s="16">
        <v>1.52235692937442E-2</v>
      </c>
    </row>
    <row r="16" spans="1:52" hidden="1" x14ac:dyDescent="0.25">
      <c r="A16" s="1">
        <v>0.52</v>
      </c>
      <c r="B16" s="14">
        <v>2.0781101999999998</v>
      </c>
      <c r="C16" s="15">
        <v>0.99999979999999999</v>
      </c>
      <c r="D16" s="16">
        <v>5.4406882049342201E-2</v>
      </c>
      <c r="E16" s="15">
        <v>2.07811020004219</v>
      </c>
      <c r="F16" s="15">
        <v>0.99999979997105404</v>
      </c>
      <c r="G16" s="15">
        <v>5.4406877655298197E-2</v>
      </c>
      <c r="H16" s="14">
        <v>2.0781102042197399</v>
      </c>
      <c r="I16" s="15">
        <v>0.99999979710492903</v>
      </c>
      <c r="J16" s="16">
        <v>5.44064441491139E-2</v>
      </c>
      <c r="K16" s="15">
        <v>2.0781106227344299</v>
      </c>
      <c r="L16" s="15">
        <v>0.99999950997140097</v>
      </c>
      <c r="M16" s="15">
        <v>5.4372566366298301E-2</v>
      </c>
      <c r="N16" s="14">
        <v>2.0781532411956798</v>
      </c>
      <c r="O16" s="15">
        <v>0.99997027173587405</v>
      </c>
      <c r="P16" s="16">
        <v>5.3731051025733702E-2</v>
      </c>
      <c r="Q16" s="14">
        <v>2.0854794541484698</v>
      </c>
      <c r="R16" s="15">
        <v>0.99498310920597899</v>
      </c>
      <c r="S16" s="16">
        <v>4.6914313156028099E-2</v>
      </c>
      <c r="T16" s="14">
        <v>2.1029272470588198</v>
      </c>
      <c r="U16" s="15">
        <v>0.98340983370245105</v>
      </c>
      <c r="V16" s="16">
        <v>3.9184049924028401E-2</v>
      </c>
      <c r="W16" s="14">
        <v>2.2079224461538498</v>
      </c>
      <c r="X16" s="15">
        <v>0.92171203716863404</v>
      </c>
      <c r="Y16" s="16">
        <v>2.57927865356119E-2</v>
      </c>
      <c r="Z16" s="14">
        <v>2.2890551000000001</v>
      </c>
      <c r="AA16" s="15">
        <v>0.88172437945433901</v>
      </c>
      <c r="AB16" s="16">
        <v>2.12703454849579E-2</v>
      </c>
      <c r="AC16" s="14">
        <v>2.37018775384615</v>
      </c>
      <c r="AD16" s="15">
        <v>0.84698904103495798</v>
      </c>
      <c r="AE16" s="16">
        <v>1.83223992153798E-2</v>
      </c>
      <c r="AF16" s="14">
        <v>2.47518295294118</v>
      </c>
      <c r="AG16" s="15">
        <v>0.80827952078675303</v>
      </c>
      <c r="AH16" s="16">
        <v>1.5711542096911699E-2</v>
      </c>
      <c r="AI16" s="14">
        <v>2.4948550024390301</v>
      </c>
      <c r="AJ16" s="15">
        <v>0.80169165834928002</v>
      </c>
      <c r="AK16" s="16">
        <v>1.5321500689094599E-2</v>
      </c>
      <c r="AL16" s="15">
        <v>2.49995695880432</v>
      </c>
      <c r="AM16" s="15">
        <v>0.80001409891480801</v>
      </c>
      <c r="AN16" s="16">
        <v>1.5224381813593601E-2</v>
      </c>
      <c r="AO16" s="15">
        <v>2.4999995772655801</v>
      </c>
      <c r="AP16" s="15">
        <v>0.80000013846991103</v>
      </c>
      <c r="AQ16" s="15">
        <v>1.5223577273459901E-2</v>
      </c>
      <c r="AR16" s="14">
        <v>2.4999999957802599</v>
      </c>
      <c r="AS16" s="15">
        <v>0.80000000138220895</v>
      </c>
      <c r="AT16" s="16">
        <v>1.52235693733978E-2</v>
      </c>
      <c r="AU16" s="15">
        <v>2.4999999999578102</v>
      </c>
      <c r="AV16" s="15">
        <v>0.80000000001381999</v>
      </c>
      <c r="AW16" s="15">
        <v>1.52235692945406E-2</v>
      </c>
      <c r="AX16" s="14">
        <v>2.5</v>
      </c>
      <c r="AY16" s="15">
        <v>0.8</v>
      </c>
      <c r="AZ16" s="16">
        <v>1.52235692937442E-2</v>
      </c>
    </row>
    <row r="17" spans="1:52" hidden="1" x14ac:dyDescent="0.25">
      <c r="A17" s="1">
        <v>0.53</v>
      </c>
      <c r="B17" s="14">
        <v>2.0835105999999999</v>
      </c>
      <c r="C17" s="15">
        <v>0.99999959999999999</v>
      </c>
      <c r="D17" s="16">
        <v>5.4457968635724899E-2</v>
      </c>
      <c r="E17" s="15">
        <v>2.0835106000416501</v>
      </c>
      <c r="F17" s="15">
        <v>0.99999959997120402</v>
      </c>
      <c r="G17" s="15">
        <v>5.44579655461013E-2</v>
      </c>
      <c r="H17" s="14">
        <v>2.0835106041657299</v>
      </c>
      <c r="I17" s="15">
        <v>0.99999959711992004</v>
      </c>
      <c r="J17" s="16">
        <v>5.4457660166270697E-2</v>
      </c>
      <c r="K17" s="15">
        <v>2.0835110173232101</v>
      </c>
      <c r="L17" s="15">
        <v>0.99999931147323096</v>
      </c>
      <c r="M17" s="15">
        <v>5.4431193981346E-2</v>
      </c>
      <c r="N17" s="14">
        <v>2.0835530902468902</v>
      </c>
      <c r="O17" s="15">
        <v>0.99997022461725305</v>
      </c>
      <c r="P17" s="16">
        <v>5.3806694886700299E-2</v>
      </c>
      <c r="Q17" s="14">
        <v>2.0907855240174702</v>
      </c>
      <c r="R17" s="15">
        <v>0.99500823853945597</v>
      </c>
      <c r="S17" s="16">
        <v>4.7007293295092401E-2</v>
      </c>
      <c r="T17" s="14">
        <v>2.1080099764705902</v>
      </c>
      <c r="U17" s="15">
        <v>0.98348844946889302</v>
      </c>
      <c r="V17" s="16">
        <v>3.9286650874746303E-2</v>
      </c>
      <c r="W17" s="14">
        <v>2.2116611846153802</v>
      </c>
      <c r="X17" s="15">
        <v>0.921959073896087</v>
      </c>
      <c r="Y17" s="16">
        <v>2.5876572145747598E-2</v>
      </c>
      <c r="Z17" s="14">
        <v>2.2917553000000002</v>
      </c>
      <c r="AA17" s="15">
        <v>0.881975281049587</v>
      </c>
      <c r="AB17" s="16">
        <v>2.1329989353823599E-2</v>
      </c>
      <c r="AC17" s="14">
        <v>2.3718494153846099</v>
      </c>
      <c r="AD17" s="15">
        <v>0.84717585095300996</v>
      </c>
      <c r="AE17" s="16">
        <v>1.8358075477720798E-2</v>
      </c>
      <c r="AF17" s="14">
        <v>2.4755006235294101</v>
      </c>
      <c r="AG17" s="15">
        <v>0.80832080784184301</v>
      </c>
      <c r="AH17" s="16">
        <v>1.57180860247941E-2</v>
      </c>
      <c r="AI17" s="14">
        <v>2.4949208609756099</v>
      </c>
      <c r="AJ17" s="15">
        <v>0.80170038547435196</v>
      </c>
      <c r="AK17" s="16">
        <v>1.5322846887299299E-2</v>
      </c>
      <c r="AL17" s="15">
        <v>2.4999575097531102</v>
      </c>
      <c r="AM17" s="15">
        <v>0.80001417226855398</v>
      </c>
      <c r="AN17" s="16">
        <v>1.5224393052915E-2</v>
      </c>
      <c r="AO17" s="15">
        <v>2.4999995826767898</v>
      </c>
      <c r="AP17" s="15">
        <v>0.80000013919039203</v>
      </c>
      <c r="AQ17" s="15">
        <v>1.5223577383846399E-2</v>
      </c>
      <c r="AR17" s="14">
        <v>2.49999999583427</v>
      </c>
      <c r="AS17" s="15">
        <v>0.80000000138939997</v>
      </c>
      <c r="AT17" s="16">
        <v>1.5223569374499601E-2</v>
      </c>
      <c r="AU17" s="15">
        <v>2.4999999999583502</v>
      </c>
      <c r="AV17" s="15">
        <v>0.80000000001389204</v>
      </c>
      <c r="AW17" s="15">
        <v>1.5223569294551599E-2</v>
      </c>
      <c r="AX17" s="14">
        <v>2.5</v>
      </c>
      <c r="AY17" s="15">
        <v>0.8</v>
      </c>
      <c r="AZ17" s="16">
        <v>1.52235692937442E-2</v>
      </c>
    </row>
    <row r="18" spans="1:52" hidden="1" x14ac:dyDescent="0.25">
      <c r="A18" s="1">
        <v>0.54</v>
      </c>
      <c r="B18" s="14">
        <v>2.0800046999999999</v>
      </c>
      <c r="C18" s="15">
        <v>0.99999950000000004</v>
      </c>
      <c r="D18" s="16">
        <v>5.4408735160466501E-2</v>
      </c>
      <c r="E18" s="15">
        <v>2.0800047000420001</v>
      </c>
      <c r="F18" s="15">
        <v>0.99999949997110704</v>
      </c>
      <c r="G18" s="15">
        <v>5.4408732388099797E-2</v>
      </c>
      <c r="H18" s="14">
        <v>2.0800047042007899</v>
      </c>
      <c r="I18" s="15">
        <v>0.99999949711020397</v>
      </c>
      <c r="J18" s="16">
        <v>5.4408458274347198E-2</v>
      </c>
      <c r="K18" s="15">
        <v>2.0800051208361299</v>
      </c>
      <c r="L18" s="15">
        <v>0.99999921049991902</v>
      </c>
      <c r="M18" s="15">
        <v>5.4384120084822601E-2</v>
      </c>
      <c r="N18" s="14">
        <v>2.0800475479187899</v>
      </c>
      <c r="O18" s="15">
        <v>0.999970025537255</v>
      </c>
      <c r="P18" s="16">
        <v>5.3765151607095003E-2</v>
      </c>
      <c r="Q18" s="14">
        <v>2.08734086244541</v>
      </c>
      <c r="R18" s="15">
        <v>0.99499172239718103</v>
      </c>
      <c r="S18" s="16">
        <v>4.6956951242516302E-2</v>
      </c>
      <c r="T18" s="14">
        <v>2.10471030588235</v>
      </c>
      <c r="U18" s="15">
        <v>0.98343726408598597</v>
      </c>
      <c r="V18" s="16">
        <v>3.9229647972635298E-2</v>
      </c>
      <c r="W18" s="14">
        <v>2.2092340230769199</v>
      </c>
      <c r="X18" s="15">
        <v>0.92179866451133796</v>
      </c>
      <c r="Y18" s="16">
        <v>2.5829020416401501E-2</v>
      </c>
      <c r="Z18" s="14">
        <v>2.29000235</v>
      </c>
      <c r="AA18" s="15">
        <v>0.88181235085641096</v>
      </c>
      <c r="AB18" s="16">
        <v>2.1296099664615199E-2</v>
      </c>
      <c r="AC18" s="14">
        <v>2.3707706769230699</v>
      </c>
      <c r="AD18" s="15">
        <v>0.84705451806163901</v>
      </c>
      <c r="AE18" s="16">
        <v>1.83378337590193E-2</v>
      </c>
      <c r="AF18" s="14">
        <v>2.47529439411765</v>
      </c>
      <c r="AG18" s="15">
        <v>0.808293984888106</v>
      </c>
      <c r="AH18" s="16">
        <v>1.5714386010124499E-2</v>
      </c>
      <c r="AI18" s="14">
        <v>2.49487810609756</v>
      </c>
      <c r="AJ18" s="15">
        <v>0.80169471545112303</v>
      </c>
      <c r="AK18" s="16">
        <v>1.5322086306945201E-2</v>
      </c>
      <c r="AL18" s="15">
        <v>2.4999571520812101</v>
      </c>
      <c r="AM18" s="15">
        <v>0.80001412460995003</v>
      </c>
      <c r="AN18" s="16">
        <v>1.52243867041512E-2</v>
      </c>
      <c r="AO18" s="15">
        <v>2.4999995791638701</v>
      </c>
      <c r="AP18" s="15">
        <v>0.80000013872228903</v>
      </c>
      <c r="AQ18" s="15">
        <v>1.5223577321492401E-2</v>
      </c>
      <c r="AR18" s="14">
        <v>2.4999999957992101</v>
      </c>
      <c r="AS18" s="15">
        <v>0.80000000138472804</v>
      </c>
      <c r="AT18" s="16">
        <v>1.5223569373877199E-2</v>
      </c>
      <c r="AU18" s="15">
        <v>2.4999999999579998</v>
      </c>
      <c r="AV18" s="15">
        <v>0.80000000001384497</v>
      </c>
      <c r="AW18" s="15">
        <v>1.52235692945454E-2</v>
      </c>
      <c r="AX18" s="14">
        <v>2.5</v>
      </c>
      <c r="AY18" s="15">
        <v>0.8</v>
      </c>
      <c r="AZ18" s="16">
        <v>1.52235692937442E-2</v>
      </c>
    </row>
    <row r="19" spans="1:52" hidden="1" x14ac:dyDescent="0.25">
      <c r="A19" s="1">
        <v>0.55000000000000004</v>
      </c>
      <c r="B19" s="14">
        <v>2.0854764000000001</v>
      </c>
      <c r="C19" s="15">
        <v>0.99999939999999998</v>
      </c>
      <c r="D19" s="16">
        <v>5.4390895286550403E-2</v>
      </c>
      <c r="E19" s="15">
        <v>2.0854764000414501</v>
      </c>
      <c r="F19" s="15">
        <v>0.99999939997125797</v>
      </c>
      <c r="G19" s="15">
        <v>5.43908927693924E-2</v>
      </c>
      <c r="H19" s="14">
        <v>2.0854764041460601</v>
      </c>
      <c r="I19" s="15">
        <v>0.99999939712535002</v>
      </c>
      <c r="J19" s="16">
        <v>5.4390643825838102E-2</v>
      </c>
      <c r="K19" s="15">
        <v>2.0854768153534802</v>
      </c>
      <c r="L19" s="15">
        <v>0.99999911201720104</v>
      </c>
      <c r="M19" s="15">
        <v>5.4368141931600202E-2</v>
      </c>
      <c r="N19" s="14">
        <v>2.0855186896959799</v>
      </c>
      <c r="O19" s="15">
        <v>0.99997007999167298</v>
      </c>
      <c r="P19" s="16">
        <v>5.3757138459295403E-2</v>
      </c>
      <c r="Q19" s="14">
        <v>2.0927169868995601</v>
      </c>
      <c r="R19" s="15">
        <v>0.99501721464618198</v>
      </c>
      <c r="S19" s="16">
        <v>4.6966536292332203E-2</v>
      </c>
      <c r="T19" s="14">
        <v>2.1098601411764699</v>
      </c>
      <c r="U19" s="15">
        <v>0.98351681448598705</v>
      </c>
      <c r="V19" s="16">
        <v>3.9253538085981102E-2</v>
      </c>
      <c r="W19" s="14">
        <v>2.2130221230769198</v>
      </c>
      <c r="X19" s="15">
        <v>0.922048691406961</v>
      </c>
      <c r="Y19" s="16">
        <v>2.5857115092735E-2</v>
      </c>
      <c r="Z19" s="14">
        <v>2.2927382000000001</v>
      </c>
      <c r="AA19" s="15">
        <v>0.88206645632242597</v>
      </c>
      <c r="AB19" s="16">
        <v>2.13164120464099E-2</v>
      </c>
      <c r="AC19" s="14">
        <v>2.3724542769230701</v>
      </c>
      <c r="AD19" s="15">
        <v>0.84724382839610302</v>
      </c>
      <c r="AE19" s="16">
        <v>1.8349724555060599E-2</v>
      </c>
      <c r="AF19" s="14">
        <v>2.4756162588235302</v>
      </c>
      <c r="AG19" s="15">
        <v>0.80833585360478699</v>
      </c>
      <c r="AH19" s="16">
        <v>1.57164571099653E-2</v>
      </c>
      <c r="AI19" s="14">
        <v>2.4949448341463398</v>
      </c>
      <c r="AJ19" s="15">
        <v>0.80170356658086495</v>
      </c>
      <c r="AK19" s="16">
        <v>1.5322507448753299E-2</v>
      </c>
      <c r="AL19" s="15">
        <v>2.4999577103040198</v>
      </c>
      <c r="AM19" s="15">
        <v>0.80001419900824799</v>
      </c>
      <c r="AN19" s="16">
        <v>1.52243902093799E-2</v>
      </c>
      <c r="AO19" s="15">
        <v>2.4999995846465302</v>
      </c>
      <c r="AP19" s="15">
        <v>0.80000013945302895</v>
      </c>
      <c r="AQ19" s="15">
        <v>1.52235773559179E-2</v>
      </c>
      <c r="AR19" s="14">
        <v>2.4999999958539401</v>
      </c>
      <c r="AS19" s="15">
        <v>0.80000000139202199</v>
      </c>
      <c r="AT19" s="16">
        <v>1.5223569374220799E-2</v>
      </c>
      <c r="AU19" s="15">
        <v>2.4999999999585398</v>
      </c>
      <c r="AV19" s="15">
        <v>0.80000000001391902</v>
      </c>
      <c r="AW19" s="15">
        <v>1.52235692945488E-2</v>
      </c>
      <c r="AX19" s="14">
        <v>2.5</v>
      </c>
      <c r="AY19" s="15">
        <v>0.8</v>
      </c>
      <c r="AZ19" s="16">
        <v>1.52235692937442E-2</v>
      </c>
    </row>
    <row r="20" spans="1:52" hidden="1" x14ac:dyDescent="0.25">
      <c r="A20" s="1">
        <v>0.56000000000000005</v>
      </c>
      <c r="B20" s="14">
        <v>2.0944213999999999</v>
      </c>
      <c r="C20" s="15">
        <v>0.99999930000000004</v>
      </c>
      <c r="D20" s="16">
        <v>5.4376272950553597E-2</v>
      </c>
      <c r="E20" s="15">
        <v>2.0944214000405599</v>
      </c>
      <c r="F20" s="15">
        <v>0.99999929997150405</v>
      </c>
      <c r="G20" s="15">
        <v>5.4376270640398697E-2</v>
      </c>
      <c r="H20" s="14">
        <v>2.0944214040565998</v>
      </c>
      <c r="I20" s="15">
        <v>0.99999929714985303</v>
      </c>
      <c r="J20" s="16">
        <v>5.4376042118042797E-2</v>
      </c>
      <c r="K20" s="15">
        <v>2.09442180639057</v>
      </c>
      <c r="L20" s="15">
        <v>0.99999901447196005</v>
      </c>
      <c r="M20" s="15">
        <v>5.4355103156605002E-2</v>
      </c>
      <c r="N20" s="14">
        <v>2.09446277712712</v>
      </c>
      <c r="O20" s="15">
        <v>0.99997022987892104</v>
      </c>
      <c r="P20" s="16">
        <v>5.3752779017244103E-2</v>
      </c>
      <c r="Q20" s="14">
        <v>2.1015057423580799</v>
      </c>
      <c r="R20" s="15">
        <v>0.99505853369668196</v>
      </c>
      <c r="S20" s="16">
        <v>4.6989956196234701E-2</v>
      </c>
      <c r="T20" s="14">
        <v>2.1182789647058802</v>
      </c>
      <c r="U20" s="15">
        <v>0.98364572439989695</v>
      </c>
      <c r="V20" s="16">
        <v>3.9299783874194402E-2</v>
      </c>
      <c r="W20" s="14">
        <v>2.2192148153846101</v>
      </c>
      <c r="X20" s="15">
        <v>0.92245543635421201</v>
      </c>
      <c r="Y20" s="16">
        <v>2.5908218966155E-2</v>
      </c>
      <c r="Z20" s="14">
        <v>2.2972106999999999</v>
      </c>
      <c r="AA20" s="15">
        <v>0.88248096637927098</v>
      </c>
      <c r="AB20" s="16">
        <v>2.1353339488939901E-2</v>
      </c>
      <c r="AC20" s="14">
        <v>2.37520658461538</v>
      </c>
      <c r="AD20" s="15">
        <v>0.84755338102913103</v>
      </c>
      <c r="AE20" s="16">
        <v>1.8371442711141901E-2</v>
      </c>
      <c r="AF20" s="14">
        <v>2.4761424352941201</v>
      </c>
      <c r="AG20" s="15">
        <v>0.80840449943885395</v>
      </c>
      <c r="AH20" s="16">
        <v>1.5720275620528398E-2</v>
      </c>
      <c r="AI20" s="14">
        <v>2.4950539195122001</v>
      </c>
      <c r="AJ20" s="15">
        <v>0.80171808508793696</v>
      </c>
      <c r="AK20" s="16">
        <v>1.53232855091962E-2</v>
      </c>
      <c r="AL20" s="15">
        <v>2.4999586228728798</v>
      </c>
      <c r="AM20" s="15">
        <v>0.80001432105799497</v>
      </c>
      <c r="AN20" s="16">
        <v>1.52243966888349E-2</v>
      </c>
      <c r="AO20" s="15">
        <v>2.4999995936094299</v>
      </c>
      <c r="AP20" s="15">
        <v>0.80000014065180403</v>
      </c>
      <c r="AQ20" s="15">
        <v>1.52235774195543E-2</v>
      </c>
      <c r="AR20" s="14">
        <v>2.4999999959434001</v>
      </c>
      <c r="AS20" s="15">
        <v>0.80000000140398797</v>
      </c>
      <c r="AT20" s="16">
        <v>1.52235693748561E-2</v>
      </c>
      <c r="AU20" s="15">
        <v>2.49999999995944</v>
      </c>
      <c r="AV20" s="15">
        <v>0.80000000001403804</v>
      </c>
      <c r="AW20" s="15">
        <v>1.5223569294555201E-2</v>
      </c>
      <c r="AX20" s="14">
        <v>2.5</v>
      </c>
      <c r="AY20" s="15">
        <v>0.8</v>
      </c>
      <c r="AZ20" s="16">
        <v>1.52235692937442E-2</v>
      </c>
    </row>
    <row r="21" spans="1:52" hidden="1" x14ac:dyDescent="0.25">
      <c r="A21" s="1">
        <v>0.56999999999999995</v>
      </c>
      <c r="B21" s="14">
        <v>2.0766106</v>
      </c>
      <c r="C21" s="15">
        <v>0.99999919999999998</v>
      </c>
      <c r="D21" s="16">
        <v>5.4361712204655299E-2</v>
      </c>
      <c r="E21" s="15">
        <v>2.0766106000423399</v>
      </c>
      <c r="F21" s="15">
        <v>0.99999919997101305</v>
      </c>
      <c r="G21" s="15">
        <v>5.4361710006743703E-2</v>
      </c>
      <c r="H21" s="14">
        <v>2.0766106042347401</v>
      </c>
      <c r="I21" s="15">
        <v>0.99999919710075402</v>
      </c>
      <c r="J21" s="16">
        <v>5.4361492564589303E-2</v>
      </c>
      <c r="K21" s="15">
        <v>2.0766110242370299</v>
      </c>
      <c r="L21" s="15">
        <v>0.999998909553241</v>
      </c>
      <c r="M21" s="15">
        <v>5.4341393991842797E-2</v>
      </c>
      <c r="N21" s="14">
        <v>2.07665379418486</v>
      </c>
      <c r="O21" s="15">
        <v>0.99996962916851795</v>
      </c>
      <c r="P21" s="16">
        <v>5.3738700660438697E-2</v>
      </c>
      <c r="Q21" s="14">
        <v>2.0840060480349298</v>
      </c>
      <c r="R21" s="15">
        <v>0.99497545823601996</v>
      </c>
      <c r="S21" s="16">
        <v>4.6923995114356902E-2</v>
      </c>
      <c r="T21" s="14">
        <v>2.1015158588235301</v>
      </c>
      <c r="U21" s="15">
        <v>0.98338730526060403</v>
      </c>
      <c r="V21" s="16">
        <v>3.9189483066600202E-2</v>
      </c>
      <c r="W21" s="14">
        <v>2.2068842615384598</v>
      </c>
      <c r="X21" s="15">
        <v>0.92164287683068302</v>
      </c>
      <c r="Y21" s="16">
        <v>2.5793712422194699E-2</v>
      </c>
      <c r="Z21" s="14">
        <v>2.2883053000000002</v>
      </c>
      <c r="AA21" s="15">
        <v>0.88165436704793199</v>
      </c>
      <c r="AB21" s="16">
        <v>2.1270895409470102E-2</v>
      </c>
      <c r="AC21" s="14">
        <v>2.3697263384615401</v>
      </c>
      <c r="AD21" s="15">
        <v>0.84693701826617296</v>
      </c>
      <c r="AE21" s="16">
        <v>1.8322848285334498E-2</v>
      </c>
      <c r="AF21" s="14">
        <v>2.4750947411764699</v>
      </c>
      <c r="AG21" s="15">
        <v>0.80826804481523196</v>
      </c>
      <c r="AH21" s="16">
        <v>1.5711672968526599E-2</v>
      </c>
      <c r="AI21" s="14">
        <v>2.4948367146341499</v>
      </c>
      <c r="AJ21" s="15">
        <v>0.80168923331665598</v>
      </c>
      <c r="AK21" s="16">
        <v>1.5321529758781999E-2</v>
      </c>
      <c r="AL21" s="15">
        <v>2.49995680581514</v>
      </c>
      <c r="AM21" s="15">
        <v>0.80001407853330797</v>
      </c>
      <c r="AN21" s="16">
        <v>1.52243820610272E-2</v>
      </c>
      <c r="AO21" s="15">
        <v>2.4999995757629798</v>
      </c>
      <c r="AP21" s="15">
        <v>0.80000013826972405</v>
      </c>
      <c r="AQ21" s="15">
        <v>1.52235772758905E-2</v>
      </c>
      <c r="AR21" s="14">
        <v>2.4999999957652599</v>
      </c>
      <c r="AS21" s="15">
        <v>0.80000000138020999</v>
      </c>
      <c r="AT21" s="16">
        <v>1.5223569373421999E-2</v>
      </c>
      <c r="AU21" s="15">
        <v>2.4999999999576601</v>
      </c>
      <c r="AV21" s="15">
        <v>0.80000000001380001</v>
      </c>
      <c r="AW21" s="15">
        <v>1.5223569294540801E-2</v>
      </c>
      <c r="AX21" s="14">
        <v>2.5</v>
      </c>
      <c r="AY21" s="15">
        <v>0.8</v>
      </c>
      <c r="AZ21" s="16">
        <v>1.52235692937442E-2</v>
      </c>
    </row>
    <row r="22" spans="1:52" hidden="1" x14ac:dyDescent="0.25">
      <c r="A22" s="1">
        <v>0.57999999999999996</v>
      </c>
      <c r="B22" s="14">
        <v>2.0490065</v>
      </c>
      <c r="C22" s="15">
        <v>0.99999890000000002</v>
      </c>
      <c r="D22" s="16">
        <v>5.4424104299983102E-2</v>
      </c>
      <c r="E22" s="15">
        <v>2.0490065000450999</v>
      </c>
      <c r="F22" s="15">
        <v>0.99999889997022695</v>
      </c>
      <c r="G22" s="15">
        <v>5.4424102375398603E-2</v>
      </c>
      <c r="H22" s="14">
        <v>2.0490065045108299</v>
      </c>
      <c r="I22" s="15">
        <v>0.99999889702211697</v>
      </c>
      <c r="J22" s="16">
        <v>5.4423911930527001E-2</v>
      </c>
      <c r="K22" s="15">
        <v>2.04900695189639</v>
      </c>
      <c r="L22" s="15">
        <v>0.99999860167522103</v>
      </c>
      <c r="M22" s="15">
        <v>5.4405977838700499E-2</v>
      </c>
      <c r="N22" s="14">
        <v>2.0490525103550299</v>
      </c>
      <c r="O22" s="15">
        <v>0.99996852721583795</v>
      </c>
      <c r="P22" s="16">
        <v>5.3808717085446198E-2</v>
      </c>
      <c r="Q22" s="14">
        <v>2.05688411572052</v>
      </c>
      <c r="R22" s="15">
        <v>0.99484240848231298</v>
      </c>
      <c r="S22" s="16">
        <v>4.6912148289164499E-2</v>
      </c>
      <c r="T22" s="14">
        <v>2.0755355294117601</v>
      </c>
      <c r="U22" s="15">
        <v>0.98297478271664496</v>
      </c>
      <c r="V22" s="16">
        <v>3.9102989677449199E-2</v>
      </c>
      <c r="W22" s="14">
        <v>2.18777373076923</v>
      </c>
      <c r="X22" s="15">
        <v>0.92036355858361996</v>
      </c>
      <c r="Y22" s="16">
        <v>2.56767535572134E-2</v>
      </c>
      <c r="Z22" s="14">
        <v>2.27450325</v>
      </c>
      <c r="AA22" s="15">
        <v>0.88036433215665599</v>
      </c>
      <c r="AB22" s="16">
        <v>2.1186374073120399E-2</v>
      </c>
      <c r="AC22" s="14">
        <v>2.36123276923077</v>
      </c>
      <c r="AD22" s="15">
        <v>0.84598237974695101</v>
      </c>
      <c r="AE22" s="16">
        <v>1.82738932705887E-2</v>
      </c>
      <c r="AF22" s="14">
        <v>2.4734709705882398</v>
      </c>
      <c r="AG22" s="15">
        <v>0.808058479654444</v>
      </c>
      <c r="AH22" s="16">
        <v>1.5703316679530101E-2</v>
      </c>
      <c r="AI22" s="14">
        <v>2.4945000792682999</v>
      </c>
      <c r="AJ22" s="15">
        <v>0.801644986767859</v>
      </c>
      <c r="AK22" s="16">
        <v>1.53198379627928E-2</v>
      </c>
      <c r="AL22" s="15">
        <v>2.4999539896449701</v>
      </c>
      <c r="AM22" s="15">
        <v>0.80001370673788297</v>
      </c>
      <c r="AN22" s="16">
        <v>1.5224367996229201E-2</v>
      </c>
      <c r="AO22" s="15">
        <v>2.4999995481036099</v>
      </c>
      <c r="AP22" s="15">
        <v>0.80000013461795605</v>
      </c>
      <c r="AQ22" s="15">
        <v>1.5223577137758499E-2</v>
      </c>
      <c r="AR22" s="14">
        <v>2.4999999954891599</v>
      </c>
      <c r="AS22" s="15">
        <v>0.80000000134375804</v>
      </c>
      <c r="AT22" s="16">
        <v>1.5223569372043199E-2</v>
      </c>
      <c r="AU22" s="15">
        <v>2.4999999999549001</v>
      </c>
      <c r="AV22" s="15">
        <v>0.80000000001343596</v>
      </c>
      <c r="AW22" s="15">
        <v>1.52235692945271E-2</v>
      </c>
      <c r="AX22" s="14">
        <v>2.5</v>
      </c>
      <c r="AY22" s="15">
        <v>0.8</v>
      </c>
      <c r="AZ22" s="16">
        <v>1.52235692937442E-2</v>
      </c>
    </row>
    <row r="23" spans="1:52" hidden="1" x14ac:dyDescent="0.25">
      <c r="A23" s="1">
        <v>0.59</v>
      </c>
      <c r="B23" s="14">
        <v>2.0770197000000001</v>
      </c>
      <c r="C23" s="15">
        <v>0.99999899999999997</v>
      </c>
      <c r="D23" s="16">
        <v>5.4379972056673498E-2</v>
      </c>
      <c r="E23" s="15">
        <v>2.0770197000423001</v>
      </c>
      <c r="F23" s="15">
        <v>0.99999899997102504</v>
      </c>
      <c r="G23" s="15">
        <v>5.4379970091984198E-2</v>
      </c>
      <c r="H23" s="14">
        <v>2.0770197042306502</v>
      </c>
      <c r="I23" s="15">
        <v>0.99999899710189999</v>
      </c>
      <c r="J23" s="16">
        <v>5.4379775692150502E-2</v>
      </c>
      <c r="K23" s="15">
        <v>2.07702012382711</v>
      </c>
      <c r="L23" s="15">
        <v>0.99999870966793503</v>
      </c>
      <c r="M23" s="15">
        <v>5.4361541531913901E-2</v>
      </c>
      <c r="N23" s="14">
        <v>2.07706285244848</v>
      </c>
      <c r="O23" s="15">
        <v>0.99996944084404205</v>
      </c>
      <c r="P23" s="16">
        <v>5.3768984560553901E-2</v>
      </c>
      <c r="Q23" s="14">
        <v>2.0844080021834102</v>
      </c>
      <c r="R23" s="15">
        <v>0.99497719237846804</v>
      </c>
      <c r="S23" s="16">
        <v>4.6957278631354099E-2</v>
      </c>
      <c r="T23" s="14">
        <v>2.1019008941176498</v>
      </c>
      <c r="U23" s="15">
        <v>0.98339312185587702</v>
      </c>
      <c r="V23" s="16">
        <v>3.9222160616489601E-2</v>
      </c>
      <c r="W23" s="14">
        <v>2.2071674846153799</v>
      </c>
      <c r="X23" s="15">
        <v>0.92166152998003903</v>
      </c>
      <c r="Y23" s="16">
        <v>2.58177345915361E-2</v>
      </c>
      <c r="Z23" s="14">
        <v>2.2885098500000001</v>
      </c>
      <c r="AA23" s="15">
        <v>0.88167332146560595</v>
      </c>
      <c r="AB23" s="16">
        <v>2.12878923013433E-2</v>
      </c>
      <c r="AC23" s="14">
        <v>2.36985221538461</v>
      </c>
      <c r="AD23" s="15">
        <v>0.84695112475985501</v>
      </c>
      <c r="AE23" s="16">
        <v>1.8333091050581101E-2</v>
      </c>
      <c r="AF23" s="14">
        <v>2.4751188058823499</v>
      </c>
      <c r="AG23" s="15">
        <v>0.80827115979845099</v>
      </c>
      <c r="AH23" s="16">
        <v>1.5713584678317401E-2</v>
      </c>
      <c r="AI23" s="14">
        <v>2.49484170365854</v>
      </c>
      <c r="AJ23" s="15">
        <v>0.80168989163849702</v>
      </c>
      <c r="AK23" s="16">
        <v>1.5321924506245E-2</v>
      </c>
      <c r="AL23" s="15">
        <v>2.4999568475515201</v>
      </c>
      <c r="AM23" s="15">
        <v>0.80001408406642704</v>
      </c>
      <c r="AN23" s="16">
        <v>1.5224385360006001E-2</v>
      </c>
      <c r="AO23" s="15">
        <v>2.4999995761728999</v>
      </c>
      <c r="AP23" s="15">
        <v>0.80000013832407002</v>
      </c>
      <c r="AQ23" s="15">
        <v>1.52235773082915E-2</v>
      </c>
      <c r="AR23" s="14">
        <v>2.4999999957693499</v>
      </c>
      <c r="AS23" s="15">
        <v>0.800000001380752</v>
      </c>
      <c r="AT23" s="16">
        <v>1.52235693737454E-2</v>
      </c>
      <c r="AU23" s="15">
        <v>2.4999999999577001</v>
      </c>
      <c r="AV23" s="15">
        <v>0.800000000013806</v>
      </c>
      <c r="AW23" s="15">
        <v>1.52235692945441E-2</v>
      </c>
      <c r="AX23" s="14">
        <v>2.5</v>
      </c>
      <c r="AY23" s="15">
        <v>0.8</v>
      </c>
      <c r="AZ23" s="16">
        <v>1.52235692937442E-2</v>
      </c>
    </row>
    <row r="24" spans="1:52" hidden="1" x14ac:dyDescent="0.25">
      <c r="A24" s="1">
        <v>0.6</v>
      </c>
      <c r="B24" s="14">
        <v>2.1451096999999999</v>
      </c>
      <c r="C24" s="15">
        <v>0.99999859999999996</v>
      </c>
      <c r="D24" s="16">
        <v>5.4284509735341997E-2</v>
      </c>
      <c r="E24" s="15">
        <v>2.1451097000354902</v>
      </c>
      <c r="F24" s="15">
        <v>0.99999859997283502</v>
      </c>
      <c r="G24" s="15">
        <v>5.4284508179292E-2</v>
      </c>
      <c r="H24" s="14">
        <v>2.1451097035496098</v>
      </c>
      <c r="I24" s="15">
        <v>0.99999859728296703</v>
      </c>
      <c r="J24" s="16">
        <v>5.4284354172407699E-2</v>
      </c>
      <c r="K24" s="15">
        <v>2.14511005560079</v>
      </c>
      <c r="L24" s="15">
        <v>0.99999832780734998</v>
      </c>
      <c r="M24" s="15">
        <v>5.4269611735583603E-2</v>
      </c>
      <c r="N24" s="14">
        <v>2.14514590590696</v>
      </c>
      <c r="O24" s="15">
        <v>0.99997088739264395</v>
      </c>
      <c r="P24" s="16">
        <v>5.3716153167914497E-2</v>
      </c>
      <c r="Q24" s="14">
        <v>2.1513086572052398</v>
      </c>
      <c r="R24" s="15">
        <v>0.99528314888963598</v>
      </c>
      <c r="S24" s="16">
        <v>4.7108723607898501E-2</v>
      </c>
      <c r="T24" s="14">
        <v>2.1659856</v>
      </c>
      <c r="U24" s="15">
        <v>0.984349047636777</v>
      </c>
      <c r="V24" s="16">
        <v>3.9546415694590102E-2</v>
      </c>
      <c r="W24" s="14">
        <v>2.2543067153846201</v>
      </c>
      <c r="X24" s="15">
        <v>0.92471318416827597</v>
      </c>
      <c r="Y24" s="16">
        <v>2.6188704698746901E-2</v>
      </c>
      <c r="Z24" s="14">
        <v>2.3225548499999999</v>
      </c>
      <c r="AA24" s="15">
        <v>0.88480791171217499</v>
      </c>
      <c r="AB24" s="16">
        <v>2.15576466598645E-2</v>
      </c>
      <c r="AC24" s="14">
        <v>2.3908029846153802</v>
      </c>
      <c r="AD24" s="15">
        <v>0.84930844934825001</v>
      </c>
      <c r="AE24" s="16">
        <v>1.84921860429638E-2</v>
      </c>
      <c r="AF24" s="14">
        <v>2.4791240999999999</v>
      </c>
      <c r="AG24" s="15">
        <v>0.80879808340611103</v>
      </c>
      <c r="AH24" s="16">
        <v>1.5741572394147502E-2</v>
      </c>
      <c r="AI24" s="14">
        <v>2.4956720695121999</v>
      </c>
      <c r="AJ24" s="15">
        <v>0.80180148769416204</v>
      </c>
      <c r="AK24" s="16">
        <v>1.5327626090055099E-2</v>
      </c>
      <c r="AL24" s="15">
        <v>2.4999637940930399</v>
      </c>
      <c r="AM24" s="15">
        <v>0.80001502252515999</v>
      </c>
      <c r="AN24" s="16">
        <v>1.52244328377857E-2</v>
      </c>
      <c r="AO24" s="15">
        <v>2.4999996443992099</v>
      </c>
      <c r="AP24" s="15">
        <v>0.80000014754165605</v>
      </c>
      <c r="AQ24" s="15">
        <v>1.52235777745823E-2</v>
      </c>
      <c r="AR24" s="14">
        <v>2.4999999964503901</v>
      </c>
      <c r="AS24" s="15">
        <v>0.80000000147276296</v>
      </c>
      <c r="AT24" s="16">
        <v>1.52235693784E-2</v>
      </c>
      <c r="AU24" s="15">
        <v>2.4999999999645102</v>
      </c>
      <c r="AV24" s="15">
        <v>0.80000000001472604</v>
      </c>
      <c r="AW24" s="15">
        <v>1.5223569294590599E-2</v>
      </c>
      <c r="AX24" s="14">
        <v>2.5</v>
      </c>
      <c r="AY24" s="15">
        <v>0.8</v>
      </c>
      <c r="AZ24" s="16">
        <v>1.52235692937442E-2</v>
      </c>
    </row>
    <row r="25" spans="1:52" hidden="1" x14ac:dyDescent="0.25">
      <c r="A25" s="1">
        <v>0.61</v>
      </c>
      <c r="B25" s="14">
        <v>2.1453316</v>
      </c>
      <c r="C25" s="15">
        <v>0.99999859999999996</v>
      </c>
      <c r="D25" s="16">
        <v>5.4263999036042503E-2</v>
      </c>
      <c r="E25" s="15">
        <v>2.1453316000354699</v>
      </c>
      <c r="F25" s="15">
        <v>0.99999859997284002</v>
      </c>
      <c r="G25" s="15">
        <v>5.4263997480153703E-2</v>
      </c>
      <c r="H25" s="14">
        <v>2.1453316035473899</v>
      </c>
      <c r="I25" s="15">
        <v>0.99999859728353002</v>
      </c>
      <c r="J25" s="16">
        <v>5.4263843505444401E-2</v>
      </c>
      <c r="K25" s="15">
        <v>2.1453319553784498</v>
      </c>
      <c r="L25" s="15">
        <v>0.99999832786365594</v>
      </c>
      <c r="M25" s="15">
        <v>5.42491040093269E-2</v>
      </c>
      <c r="N25" s="14">
        <v>2.1453677832687199</v>
      </c>
      <c r="O25" s="15">
        <v>0.99997089312440002</v>
      </c>
      <c r="P25" s="16">
        <v>5.3695716108544699E-2</v>
      </c>
      <c r="Q25" s="14">
        <v>2.1515266812227098</v>
      </c>
      <c r="R25" s="15">
        <v>0.99528410132077305</v>
      </c>
      <c r="S25" s="16">
        <v>4.7089188516239201E-2</v>
      </c>
      <c r="T25" s="14">
        <v>2.1661944470588201</v>
      </c>
      <c r="U25" s="15">
        <v>0.98435203159885198</v>
      </c>
      <c r="V25" s="16">
        <v>3.9528462255418902E-2</v>
      </c>
      <c r="W25" s="14">
        <v>2.25446033846154</v>
      </c>
      <c r="X25" s="15">
        <v>0.9247228959853</v>
      </c>
      <c r="Y25" s="16">
        <v>2.6176200743099402E-2</v>
      </c>
      <c r="Z25" s="14">
        <v>2.3226657999999998</v>
      </c>
      <c r="AA25" s="15">
        <v>0.88481801700585605</v>
      </c>
      <c r="AB25" s="16">
        <v>2.1548720488427799E-2</v>
      </c>
      <c r="AC25" s="14">
        <v>2.39087126153846</v>
      </c>
      <c r="AD25" s="15">
        <v>0.849316135648709</v>
      </c>
      <c r="AE25" s="16">
        <v>1.8486703805356299E-2</v>
      </c>
      <c r="AF25" s="14">
        <v>2.4791371529411799</v>
      </c>
      <c r="AG25" s="15">
        <v>0.80879982363542902</v>
      </c>
      <c r="AH25" s="16">
        <v>1.57405175621552E-2</v>
      </c>
      <c r="AI25" s="14">
        <v>2.4956747756097601</v>
      </c>
      <c r="AJ25" s="15">
        <v>0.80180185706372897</v>
      </c>
      <c r="AK25" s="16">
        <v>1.5327406948141199E-2</v>
      </c>
      <c r="AL25" s="15">
        <v>2.4999638167312801</v>
      </c>
      <c r="AM25" s="15">
        <v>0.80001502563308602</v>
      </c>
      <c r="AN25" s="16">
        <v>1.52244310034553E-2</v>
      </c>
      <c r="AO25" s="15">
        <v>2.49999964462156</v>
      </c>
      <c r="AP25" s="15">
        <v>0.80000014757218196</v>
      </c>
      <c r="AQ25" s="15">
        <v>1.5223577756566201E-2</v>
      </c>
      <c r="AR25" s="14">
        <v>2.4999999964526101</v>
      </c>
      <c r="AS25" s="15">
        <v>0.80000000147306805</v>
      </c>
      <c r="AT25" s="16">
        <v>1.52235693782201E-2</v>
      </c>
      <c r="AU25" s="15">
        <v>2.4999999999645302</v>
      </c>
      <c r="AV25" s="15">
        <v>0.80000000001472904</v>
      </c>
      <c r="AW25" s="15">
        <v>1.5223569294588801E-2</v>
      </c>
      <c r="AX25" s="14">
        <v>2.5</v>
      </c>
      <c r="AY25" s="15">
        <v>0.8</v>
      </c>
      <c r="AZ25" s="16">
        <v>1.52235692937442E-2</v>
      </c>
    </row>
    <row r="26" spans="1:52" hidden="1" x14ac:dyDescent="0.25">
      <c r="A26" s="1">
        <v>0.62</v>
      </c>
      <c r="B26" s="14">
        <v>2.0678619999999999</v>
      </c>
      <c r="C26" s="15">
        <v>0.99999819999999995</v>
      </c>
      <c r="D26" s="16">
        <v>5.4282021075572499E-2</v>
      </c>
      <c r="E26" s="15">
        <v>2.0678620000432102</v>
      </c>
      <c r="F26" s="15">
        <v>0.999998199970768</v>
      </c>
      <c r="G26" s="15">
        <v>5.4282019599375501E-2</v>
      </c>
      <c r="H26" s="14">
        <v>2.0678620043222402</v>
      </c>
      <c r="I26" s="15">
        <v>0.99999819707618498</v>
      </c>
      <c r="J26" s="16">
        <v>5.4281873480711902E-2</v>
      </c>
      <c r="K26" s="15">
        <v>2.0678624330031399</v>
      </c>
      <c r="L26" s="15">
        <v>0.99999790709189595</v>
      </c>
      <c r="M26" s="15">
        <v>5.4267787920547199E-2</v>
      </c>
      <c r="N26" s="14">
        <v>2.067906086717</v>
      </c>
      <c r="O26" s="15">
        <v>0.99996837861233201</v>
      </c>
      <c r="P26" s="16">
        <v>5.3704564720009097E-2</v>
      </c>
      <c r="Q26" s="14">
        <v>2.07541026200873</v>
      </c>
      <c r="R26" s="15">
        <v>0.99493296414653798</v>
      </c>
      <c r="S26" s="16">
        <v>4.6874790704846597E-2</v>
      </c>
      <c r="T26" s="14">
        <v>2.0932818823529402</v>
      </c>
      <c r="U26" s="15">
        <v>0.98325732079807004</v>
      </c>
      <c r="V26" s="16">
        <v>3.9119797306996898E-2</v>
      </c>
      <c r="W26" s="14">
        <v>2.2008275384615401</v>
      </c>
      <c r="X26" s="15">
        <v>0.921239500892296</v>
      </c>
      <c r="Y26" s="16">
        <v>2.57268679073277E-2</v>
      </c>
      <c r="Z26" s="14">
        <v>2.2839309999999999</v>
      </c>
      <c r="AA26" s="15">
        <v>0.88124630694112505</v>
      </c>
      <c r="AB26" s="16">
        <v>2.1223084330747301E-2</v>
      </c>
      <c r="AC26" s="14">
        <v>2.3670344615384602</v>
      </c>
      <c r="AD26" s="15">
        <v>0.84663415601033198</v>
      </c>
      <c r="AE26" s="16">
        <v>1.82946349505815E-2</v>
      </c>
      <c r="AF26" s="14">
        <v>2.4745801176470601</v>
      </c>
      <c r="AG26" s="15">
        <v>0.80820133603689503</v>
      </c>
      <c r="AH26" s="16">
        <v>1.5706644269616699E-2</v>
      </c>
      <c r="AI26" s="14">
        <v>2.4947300243902499</v>
      </c>
      <c r="AJ26" s="15">
        <v>0.80167514066690004</v>
      </c>
      <c r="AK26" s="16">
        <v>1.53205016573301E-2</v>
      </c>
      <c r="AL26" s="15">
        <v>2.4999559132829998</v>
      </c>
      <c r="AM26" s="15">
        <v>0.8000139600981</v>
      </c>
      <c r="AN26" s="16">
        <v>1.5224373491528199E-2</v>
      </c>
      <c r="AO26" s="15">
        <v>2.49999956699686</v>
      </c>
      <c r="AP26" s="15">
        <v>0.80000013710645401</v>
      </c>
      <c r="AQ26" s="15">
        <v>1.52235771917266E-2</v>
      </c>
      <c r="AR26" s="14">
        <v>2.4999999956777601</v>
      </c>
      <c r="AS26" s="15">
        <v>0.80000000136859795</v>
      </c>
      <c r="AT26" s="16">
        <v>1.52235693725819E-2</v>
      </c>
      <c r="AU26" s="15">
        <v>2.4999999999567799</v>
      </c>
      <c r="AV26" s="15">
        <v>0.80000000001368399</v>
      </c>
      <c r="AW26" s="15">
        <v>1.52235692945324E-2</v>
      </c>
      <c r="AX26" s="14">
        <v>2.5</v>
      </c>
      <c r="AY26" s="15">
        <v>0.8</v>
      </c>
      <c r="AZ26" s="16">
        <v>1.52235692937442E-2</v>
      </c>
    </row>
    <row r="27" spans="1:52" hidden="1" x14ac:dyDescent="0.25">
      <c r="A27" s="1">
        <v>0.63</v>
      </c>
      <c r="B27" s="14">
        <v>2.0130701000000002</v>
      </c>
      <c r="C27" s="15">
        <v>0.99999760000000004</v>
      </c>
      <c r="D27" s="16">
        <v>5.4377290934190102E-2</v>
      </c>
      <c r="E27" s="15">
        <v>2.0130701000486901</v>
      </c>
      <c r="F27" s="15">
        <v>0.99999759996915405</v>
      </c>
      <c r="G27" s="15">
        <v>5.4377289585770198E-2</v>
      </c>
      <c r="H27" s="14">
        <v>2.0130701048702702</v>
      </c>
      <c r="I27" s="15">
        <v>0.999997596914866</v>
      </c>
      <c r="J27" s="16">
        <v>5.4377156109918501E-2</v>
      </c>
      <c r="K27" s="15">
        <v>2.0130705879047301</v>
      </c>
      <c r="L27" s="15">
        <v>0.99999729093106504</v>
      </c>
      <c r="M27" s="15">
        <v>5.43641903175296E-2</v>
      </c>
      <c r="N27" s="14">
        <v>2.0131197765864099</v>
      </c>
      <c r="O27" s="15">
        <v>0.999966133511487</v>
      </c>
      <c r="P27" s="16">
        <v>5.3801606643223102E-2</v>
      </c>
      <c r="Q27" s="14">
        <v>2.02157542576419</v>
      </c>
      <c r="R27" s="15">
        <v>0.99466035421184495</v>
      </c>
      <c r="S27" s="16">
        <v>4.6806126815827603E-2</v>
      </c>
      <c r="T27" s="14">
        <v>2.0417130352941202</v>
      </c>
      <c r="U27" s="15">
        <v>0.98241427293119898</v>
      </c>
      <c r="V27" s="16">
        <v>3.8903479091446397E-2</v>
      </c>
      <c r="W27" s="14">
        <v>2.16289468461538</v>
      </c>
      <c r="X27" s="15">
        <v>0.91866081195695404</v>
      </c>
      <c r="Y27" s="16">
        <v>2.5464842147616198E-2</v>
      </c>
      <c r="Z27" s="14">
        <v>2.2565350500000001</v>
      </c>
      <c r="AA27" s="15">
        <v>0.87866870725438295</v>
      </c>
      <c r="AB27" s="16">
        <v>2.1035490106591299E-2</v>
      </c>
      <c r="AC27" s="14">
        <v>2.3501754153846099</v>
      </c>
      <c r="AD27" s="15">
        <v>0.84474097166703299</v>
      </c>
      <c r="AE27" s="16">
        <v>1.8186027445232299E-2</v>
      </c>
      <c r="AF27" s="14">
        <v>2.47135706470588</v>
      </c>
      <c r="AG27" s="15">
        <v>0.80778915354764502</v>
      </c>
      <c r="AH27" s="16">
        <v>1.5687987130098599E-2</v>
      </c>
      <c r="AI27" s="14">
        <v>2.4940618304878099</v>
      </c>
      <c r="AJ27" s="15">
        <v>0.80158823559963299</v>
      </c>
      <c r="AK27" s="16">
        <v>1.5316717262435E-2</v>
      </c>
      <c r="AL27" s="15">
        <v>2.4999503234135898</v>
      </c>
      <c r="AM27" s="15">
        <v>0.80001323010966596</v>
      </c>
      <c r="AN27" s="16">
        <v>1.5224342013454999E-2</v>
      </c>
      <c r="AO27" s="15">
        <v>2.49999951209527</v>
      </c>
      <c r="AP27" s="15">
        <v>0.80000012993654201</v>
      </c>
      <c r="AQ27" s="15">
        <v>1.52235768825756E-2</v>
      </c>
      <c r="AR27" s="14">
        <v>2.49999999512973</v>
      </c>
      <c r="AS27" s="15">
        <v>0.80000000129702797</v>
      </c>
      <c r="AT27" s="16">
        <v>1.52235693694959E-2</v>
      </c>
      <c r="AU27" s="15">
        <v>2.4999999999512998</v>
      </c>
      <c r="AV27" s="15">
        <v>0.800000000012968</v>
      </c>
      <c r="AW27" s="15">
        <v>1.5223569294501599E-2</v>
      </c>
      <c r="AX27" s="14">
        <v>2.5</v>
      </c>
      <c r="AY27" s="15">
        <v>0.8</v>
      </c>
      <c r="AZ27" s="16">
        <v>1.52235692937442E-2</v>
      </c>
    </row>
    <row r="28" spans="1:52" hidden="1" x14ac:dyDescent="0.25">
      <c r="A28" s="1">
        <v>0.64</v>
      </c>
      <c r="B28" s="14">
        <v>2.0478844999999999</v>
      </c>
      <c r="C28" s="15">
        <v>0.99999760000000004</v>
      </c>
      <c r="D28" s="16">
        <v>5.4384842208881498E-2</v>
      </c>
      <c r="E28" s="15">
        <v>2.0478845000452099</v>
      </c>
      <c r="F28" s="15">
        <v>0.999997599970193</v>
      </c>
      <c r="G28" s="15">
        <v>5.4384840905916998E-2</v>
      </c>
      <c r="H28" s="14">
        <v>2.0478845045220599</v>
      </c>
      <c r="I28" s="15">
        <v>0.99999759701887303</v>
      </c>
      <c r="J28" s="16">
        <v>5.4384711928347103E-2</v>
      </c>
      <c r="K28" s="15">
        <v>2.04788495302064</v>
      </c>
      <c r="L28" s="15">
        <v>0.99999730135017895</v>
      </c>
      <c r="M28" s="15">
        <v>5.4372170612763698E-2</v>
      </c>
      <c r="N28" s="14">
        <v>2.0479306248214701</v>
      </c>
      <c r="O28" s="15">
        <v>0.99996719412798996</v>
      </c>
      <c r="P28" s="16">
        <v>5.3821482624283899E-2</v>
      </c>
      <c r="Q28" s="14">
        <v>2.0557817139738002</v>
      </c>
      <c r="R28" s="15">
        <v>0.99483563606009195</v>
      </c>
      <c r="S28" s="16">
        <v>4.6935152173014097E-2</v>
      </c>
      <c r="T28" s="14">
        <v>2.0744795294117702</v>
      </c>
      <c r="U28" s="15">
        <v>0.98295652385655197</v>
      </c>
      <c r="V28" s="16">
        <v>3.91223173182602E-2</v>
      </c>
      <c r="W28" s="14">
        <v>2.1869969615384601</v>
      </c>
      <c r="X28" s="15">
        <v>0.92031026920640202</v>
      </c>
      <c r="Y28" s="16">
        <v>2.5688266620813201E-2</v>
      </c>
      <c r="Z28" s="14">
        <v>2.2739422500000002</v>
      </c>
      <c r="AA28" s="15">
        <v>0.880311154582053</v>
      </c>
      <c r="AB28" s="16">
        <v>2.1194378336669099E-2</v>
      </c>
      <c r="AC28" s="14">
        <v>2.3608875384615402</v>
      </c>
      <c r="AD28" s="15">
        <v>0.84594330171292098</v>
      </c>
      <c r="AE28" s="16">
        <v>1.8278781608396601E-2</v>
      </c>
      <c r="AF28" s="14">
        <v>2.4734049705882399</v>
      </c>
      <c r="AG28" s="15">
        <v>0.80804995950743896</v>
      </c>
      <c r="AH28" s="16">
        <v>1.5704259213708702E-2</v>
      </c>
      <c r="AI28" s="14">
        <v>2.4944863963414701</v>
      </c>
      <c r="AJ28" s="15">
        <v>0.80164318984589</v>
      </c>
      <c r="AK28" s="16">
        <v>1.5320033910784899E-2</v>
      </c>
      <c r="AL28" s="15">
        <v>2.4999538751785302</v>
      </c>
      <c r="AM28" s="15">
        <v>0.80001369164288505</v>
      </c>
      <c r="AN28" s="16">
        <v>1.52243696367096E-2</v>
      </c>
      <c r="AO28" s="15">
        <v>2.4999995469793701</v>
      </c>
      <c r="AP28" s="15">
        <v>0.80000013446969298</v>
      </c>
      <c r="AQ28" s="15">
        <v>1.52235771538708E-2</v>
      </c>
      <c r="AR28" s="14">
        <v>2.4999999954779399</v>
      </c>
      <c r="AS28" s="15">
        <v>0.800000001342279</v>
      </c>
      <c r="AT28" s="16">
        <v>1.5223569372204E-2</v>
      </c>
      <c r="AU28" s="15">
        <v>2.4999999999547899</v>
      </c>
      <c r="AV28" s="15">
        <v>0.80000000001342098</v>
      </c>
      <c r="AW28" s="15">
        <v>1.5223569294528699E-2</v>
      </c>
      <c r="AX28" s="14">
        <v>2.5</v>
      </c>
      <c r="AY28" s="15">
        <v>0.8</v>
      </c>
      <c r="AZ28" s="16">
        <v>1.52235692937442E-2</v>
      </c>
    </row>
    <row r="29" spans="1:52" hidden="1" x14ac:dyDescent="0.25">
      <c r="A29" s="1">
        <v>0.65</v>
      </c>
      <c r="B29" s="14">
        <v>2.1078855999999999</v>
      </c>
      <c r="C29" s="15">
        <v>0.99999729999999998</v>
      </c>
      <c r="D29" s="16">
        <v>5.42697946351339E-2</v>
      </c>
      <c r="E29" s="15">
        <v>2.1078856000392099</v>
      </c>
      <c r="F29" s="15">
        <v>0.99999729997186804</v>
      </c>
      <c r="G29" s="15">
        <v>5.4269793475878E-2</v>
      </c>
      <c r="H29" s="14">
        <v>2.1078856039219298</v>
      </c>
      <c r="I29" s="15">
        <v>0.99999729718617503</v>
      </c>
      <c r="J29" s="16">
        <v>5.4269678718078598E-2</v>
      </c>
      <c r="K29" s="15">
        <v>2.1078859928994098</v>
      </c>
      <c r="L29" s="15">
        <v>0.99999701811076802</v>
      </c>
      <c r="M29" s="15">
        <v>5.4258468385006503E-2</v>
      </c>
      <c r="N29" s="14">
        <v>2.1079256035094902</v>
      </c>
      <c r="O29" s="15">
        <v>0.99996860029974299</v>
      </c>
      <c r="P29" s="16">
        <v>5.3735831148036602E-2</v>
      </c>
      <c r="Q29" s="14">
        <v>2.1147347598253301</v>
      </c>
      <c r="R29" s="15">
        <v>0.99511796458377499</v>
      </c>
      <c r="S29" s="16">
        <v>4.70349095887884E-2</v>
      </c>
      <c r="T29" s="14">
        <v>2.1309511529411802</v>
      </c>
      <c r="U29" s="15">
        <v>0.98383530798880303</v>
      </c>
      <c r="V29" s="16">
        <v>3.9379417144978897E-2</v>
      </c>
      <c r="W29" s="14">
        <v>2.2285361846153799</v>
      </c>
      <c r="X29" s="15">
        <v>0.92306181004766397</v>
      </c>
      <c r="Y29" s="16">
        <v>2.5992844001016001E-2</v>
      </c>
      <c r="Z29" s="14">
        <v>2.3039428000000002</v>
      </c>
      <c r="AA29" s="15">
        <v>0.88310195867368002</v>
      </c>
      <c r="AB29" s="16">
        <v>2.1414585640208501E-2</v>
      </c>
      <c r="AC29" s="14">
        <v>2.3793494153846102</v>
      </c>
      <c r="AD29" s="15">
        <v>0.848019000770874</v>
      </c>
      <c r="AE29" s="16">
        <v>1.8407655838522601E-2</v>
      </c>
      <c r="AF29" s="14">
        <v>2.4769344470588202</v>
      </c>
      <c r="AG29" s="15">
        <v>0.80850820828569303</v>
      </c>
      <c r="AH29" s="16">
        <v>1.5726701685451799E-2</v>
      </c>
      <c r="AI29" s="14">
        <v>2.4952181170731702</v>
      </c>
      <c r="AJ29" s="15">
        <v>0.80174003565307805</v>
      </c>
      <c r="AK29" s="16">
        <v>1.5324597409124299E-2</v>
      </c>
      <c r="AL29" s="15">
        <v>2.4999599964905102</v>
      </c>
      <c r="AM29" s="15">
        <v>0.80001450562012599</v>
      </c>
      <c r="AN29" s="16">
        <v>1.5224407619498601E-2</v>
      </c>
      <c r="AO29" s="15">
        <v>2.4999996071005901</v>
      </c>
      <c r="AP29" s="15">
        <v>0.80000014246457996</v>
      </c>
      <c r="AQ29" s="15">
        <v>1.5223577526907501E-2</v>
      </c>
      <c r="AR29" s="14">
        <v>2.4999999960780701</v>
      </c>
      <c r="AS29" s="15">
        <v>0.80000000142208305</v>
      </c>
      <c r="AT29" s="16">
        <v>1.52235693759277E-2</v>
      </c>
      <c r="AU29" s="15">
        <v>2.49999999996079</v>
      </c>
      <c r="AV29" s="15">
        <v>0.800000000014219</v>
      </c>
      <c r="AW29" s="15">
        <v>1.52235692945659E-2</v>
      </c>
      <c r="AX29" s="14">
        <v>2.5</v>
      </c>
      <c r="AY29" s="15">
        <v>0.8</v>
      </c>
      <c r="AZ29" s="16">
        <v>1.52235692937442E-2</v>
      </c>
    </row>
    <row r="30" spans="1:52" hidden="1" x14ac:dyDescent="0.25">
      <c r="A30" s="1">
        <v>0.66</v>
      </c>
      <c r="B30" s="14">
        <v>2.1379454</v>
      </c>
      <c r="C30" s="15">
        <v>0.99999689999999997</v>
      </c>
      <c r="D30" s="16">
        <v>5.4250579997278302E-2</v>
      </c>
      <c r="E30" s="15">
        <v>2.1379454000362101</v>
      </c>
      <c r="F30" s="15">
        <v>0.99999689997265295</v>
      </c>
      <c r="G30" s="15">
        <v>5.4250578945922001E-2</v>
      </c>
      <c r="H30" s="14">
        <v>2.1379454036212699</v>
      </c>
      <c r="I30" s="15">
        <v>0.99999689726475205</v>
      </c>
      <c r="J30" s="16">
        <v>5.4250474861143601E-2</v>
      </c>
      <c r="K30" s="15">
        <v>2.13794576277943</v>
      </c>
      <c r="L30" s="15">
        <v>0.99999662598237904</v>
      </c>
      <c r="M30" s="15">
        <v>5.4240269024464501E-2</v>
      </c>
      <c r="N30" s="14">
        <v>2.1379823368088098</v>
      </c>
      <c r="O30" s="15">
        <v>0.99996900161348201</v>
      </c>
      <c r="P30" s="16">
        <v>5.3737350847520897E-2</v>
      </c>
      <c r="Q30" s="14">
        <v>2.1442694978165902</v>
      </c>
      <c r="R30" s="15">
        <v>0.99525058439176695</v>
      </c>
      <c r="S30" s="16">
        <v>4.7127990938197403E-2</v>
      </c>
      <c r="T30" s="14">
        <v>2.1592427294117602</v>
      </c>
      <c r="U30" s="15">
        <v>0.98425069337555204</v>
      </c>
      <c r="V30" s="16">
        <v>3.9547031978626801E-2</v>
      </c>
      <c r="W30" s="14">
        <v>2.2493468153846199</v>
      </c>
      <c r="X30" s="15">
        <v>0.92439776164565202</v>
      </c>
      <c r="Y30" s="16">
        <v>2.61747553455139E-2</v>
      </c>
      <c r="Z30" s="14">
        <v>2.3189727000000002</v>
      </c>
      <c r="AA30" s="15">
        <v>0.88448054185437597</v>
      </c>
      <c r="AB30" s="16">
        <v>2.1547004226273099E-2</v>
      </c>
      <c r="AC30" s="14">
        <v>2.3885985846153801</v>
      </c>
      <c r="AD30" s="15">
        <v>0.84905987776707303</v>
      </c>
      <c r="AE30" s="16">
        <v>1.8486206330961399E-2</v>
      </c>
      <c r="AF30" s="14">
        <v>2.4787026705882398</v>
      </c>
      <c r="AG30" s="15">
        <v>0.80874190352452002</v>
      </c>
      <c r="AH30" s="16">
        <v>1.5740666807012599E-2</v>
      </c>
      <c r="AI30" s="14">
        <v>2.4955847000000002</v>
      </c>
      <c r="AJ30" s="15">
        <v>0.80178956674887303</v>
      </c>
      <c r="AK30" s="16">
        <v>1.53274487610736E-2</v>
      </c>
      <c r="AL30" s="15">
        <v>2.49996306319118</v>
      </c>
      <c r="AM30" s="15">
        <v>0.80001492222802595</v>
      </c>
      <c r="AN30" s="16">
        <v>1.52244313772262E-2</v>
      </c>
      <c r="AO30" s="15">
        <v>2.4999996372205699</v>
      </c>
      <c r="AP30" s="15">
        <v>0.80000014655652896</v>
      </c>
      <c r="AQ30" s="15">
        <v>1.52235777602392E-2</v>
      </c>
      <c r="AR30" s="14">
        <v>2.49999999637873</v>
      </c>
      <c r="AS30" s="15">
        <v>0.80000000146292904</v>
      </c>
      <c r="AT30" s="16">
        <v>1.52235693782568E-2</v>
      </c>
      <c r="AU30" s="15">
        <v>2.4999999999637899</v>
      </c>
      <c r="AV30" s="15">
        <v>0.80000000001462801</v>
      </c>
      <c r="AW30" s="15">
        <v>1.52235692945892E-2</v>
      </c>
      <c r="AX30" s="14">
        <v>2.5</v>
      </c>
      <c r="AY30" s="15">
        <v>0.8</v>
      </c>
      <c r="AZ30" s="16">
        <v>1.52235692937442E-2</v>
      </c>
    </row>
    <row r="31" spans="1:52" hidden="1" x14ac:dyDescent="0.25">
      <c r="A31" s="1">
        <v>0.67</v>
      </c>
      <c r="B31" s="14">
        <v>2.1153993999999998</v>
      </c>
      <c r="C31" s="15">
        <v>0.99999649999999995</v>
      </c>
      <c r="D31" s="16">
        <v>5.42401906040752E-2</v>
      </c>
      <c r="E31" s="15">
        <v>2.1153994000384602</v>
      </c>
      <c r="F31" s="15">
        <v>0.99999649997206697</v>
      </c>
      <c r="G31" s="15">
        <v>5.4240189593638202E-2</v>
      </c>
      <c r="H31" s="14">
        <v>2.1153994038467698</v>
      </c>
      <c r="I31" s="15">
        <v>0.99999649720614103</v>
      </c>
      <c r="J31" s="16">
        <v>5.4240089560179998E-2</v>
      </c>
      <c r="K31" s="15">
        <v>2.1153997853705699</v>
      </c>
      <c r="L31" s="15">
        <v>0.99999622011084099</v>
      </c>
      <c r="M31" s="15">
        <v>5.4230261491379397E-2</v>
      </c>
      <c r="N31" s="14">
        <v>2.11543863695164</v>
      </c>
      <c r="O31" s="15">
        <v>0.99996800390264096</v>
      </c>
      <c r="P31" s="16">
        <v>5.3729938969295503E-2</v>
      </c>
      <c r="Q31" s="14">
        <v>2.1221173144104801</v>
      </c>
      <c r="R31" s="15">
        <v>0.99515094643600199</v>
      </c>
      <c r="S31" s="16">
        <v>4.7059720930950399E-2</v>
      </c>
      <c r="T31" s="14">
        <v>2.1380229647058799</v>
      </c>
      <c r="U31" s="15">
        <v>0.98393998029415697</v>
      </c>
      <c r="V31" s="16">
        <v>3.9423306108151701E-2</v>
      </c>
      <c r="W31" s="14">
        <v>2.2337380461538499</v>
      </c>
      <c r="X31" s="15">
        <v>0.92339793456420605</v>
      </c>
      <c r="Y31" s="16">
        <v>2.60397463530662E-2</v>
      </c>
      <c r="Z31" s="14">
        <v>2.3076997000000001</v>
      </c>
      <c r="AA31" s="15">
        <v>0.88344749526556399</v>
      </c>
      <c r="AB31" s="16">
        <v>2.1448622038103601E-2</v>
      </c>
      <c r="AC31" s="14">
        <v>2.38166135384615</v>
      </c>
      <c r="AD31" s="15">
        <v>0.84827896879772802</v>
      </c>
      <c r="AE31" s="16">
        <v>1.8427820203721901E-2</v>
      </c>
      <c r="AF31" s="14">
        <v>2.4773764352941199</v>
      </c>
      <c r="AG31" s="15">
        <v>0.80856633638175401</v>
      </c>
      <c r="AH31" s="16">
        <v>1.5730286265148899E-2</v>
      </c>
      <c r="AI31" s="14">
        <v>2.4953097487804898</v>
      </c>
      <c r="AJ31" s="15">
        <v>0.80175234698069497</v>
      </c>
      <c r="AK31" s="16">
        <v>1.53253293980487E-2</v>
      </c>
      <c r="AL31" s="15">
        <v>2.4999607630483598</v>
      </c>
      <c r="AM31" s="15">
        <v>0.80001460915233003</v>
      </c>
      <c r="AN31" s="16">
        <v>1.52244137187622E-2</v>
      </c>
      <c r="AO31" s="15">
        <v>2.4999996146294299</v>
      </c>
      <c r="AP31" s="15">
        <v>0.80000014348147797</v>
      </c>
      <c r="AQ31" s="15">
        <v>1.52235775868102E-2</v>
      </c>
      <c r="AR31" s="14">
        <v>2.49999999615323</v>
      </c>
      <c r="AS31" s="15">
        <v>0.80000000143223404</v>
      </c>
      <c r="AT31" s="16">
        <v>1.52235693765256E-2</v>
      </c>
      <c r="AU31" s="15">
        <v>2.4999999999615401</v>
      </c>
      <c r="AV31" s="15">
        <v>0.80000000001432103</v>
      </c>
      <c r="AW31" s="15">
        <v>1.5223569294571899E-2</v>
      </c>
      <c r="AX31" s="14">
        <v>2.5</v>
      </c>
      <c r="AY31" s="15">
        <v>0.8</v>
      </c>
      <c r="AZ31" s="16">
        <v>1.52235692937442E-2</v>
      </c>
    </row>
    <row r="32" spans="1:52" hidden="1" x14ac:dyDescent="0.25">
      <c r="A32" s="1">
        <v>0.68</v>
      </c>
      <c r="B32" s="14">
        <v>2.0954518000000002</v>
      </c>
      <c r="C32" s="15">
        <v>0.99999610000000005</v>
      </c>
      <c r="D32" s="16">
        <v>5.4305526360415302E-2</v>
      </c>
      <c r="E32" s="15">
        <v>2.0954518000404501</v>
      </c>
      <c r="F32" s="15">
        <v>0.99999609997153305</v>
      </c>
      <c r="G32" s="15">
        <v>5.43055253850971E-2</v>
      </c>
      <c r="H32" s="14">
        <v>2.0954518040462902</v>
      </c>
      <c r="I32" s="15">
        <v>0.99999609715270199</v>
      </c>
      <c r="J32" s="16">
        <v>5.4305428827337403E-2</v>
      </c>
      <c r="K32" s="15">
        <v>2.0954522053581099</v>
      </c>
      <c r="L32" s="15">
        <v>0.99999581475726296</v>
      </c>
      <c r="M32" s="15">
        <v>5.4295926884992497E-2</v>
      </c>
      <c r="N32" s="14">
        <v>2.0954930720057101</v>
      </c>
      <c r="O32" s="15">
        <v>0.99996705892180704</v>
      </c>
      <c r="P32" s="16">
        <v>5.3798212793807601E-2</v>
      </c>
      <c r="Q32" s="14">
        <v>2.1025181441048102</v>
      </c>
      <c r="R32" s="15">
        <v>0.99506015064791897</v>
      </c>
      <c r="S32" s="16">
        <v>4.7072439472789003E-2</v>
      </c>
      <c r="T32" s="14">
        <v>2.1192487529411799</v>
      </c>
      <c r="U32" s="15">
        <v>0.98365755143080302</v>
      </c>
      <c r="V32" s="16">
        <v>3.9382399362445197E-2</v>
      </c>
      <c r="W32" s="14">
        <v>2.2199281692307702</v>
      </c>
      <c r="X32" s="15">
        <v>0.92250017600350298</v>
      </c>
      <c r="Y32" s="16">
        <v>2.5969682464376399E-2</v>
      </c>
      <c r="Z32" s="14">
        <v>2.2977259000000001</v>
      </c>
      <c r="AA32" s="15">
        <v>0.88252732558709701</v>
      </c>
      <c r="AB32" s="16">
        <v>2.1397010797994501E-2</v>
      </c>
      <c r="AC32" s="14">
        <v>2.37552363076923</v>
      </c>
      <c r="AD32" s="15">
        <v>0.84758828488743498</v>
      </c>
      <c r="AE32" s="16">
        <v>1.83978519298722E-2</v>
      </c>
      <c r="AF32" s="14">
        <v>2.4762030470588199</v>
      </c>
      <c r="AG32" s="15">
        <v>0.80841228853426805</v>
      </c>
      <c r="AH32" s="16">
        <v>1.57252246500919E-2</v>
      </c>
      <c r="AI32" s="14">
        <v>2.49506648536586</v>
      </c>
      <c r="AJ32" s="15">
        <v>0.80171973395249796</v>
      </c>
      <c r="AK32" s="16">
        <v>1.53243081765036E-2</v>
      </c>
      <c r="AL32" s="15">
        <v>2.4999587279942901</v>
      </c>
      <c r="AM32" s="15">
        <v>0.80001433492225205</v>
      </c>
      <c r="AN32" s="16">
        <v>1.52244052370679E-2</v>
      </c>
      <c r="AO32" s="15">
        <v>2.4999995946419</v>
      </c>
      <c r="AP32" s="15">
        <v>0.80000014078797899</v>
      </c>
      <c r="AQ32" s="15">
        <v>1.52235775035112E-2</v>
      </c>
      <c r="AR32" s="14">
        <v>2.49999999595371</v>
      </c>
      <c r="AS32" s="15">
        <v>0.80000000140534799</v>
      </c>
      <c r="AT32" s="16">
        <v>1.5223569375694201E-2</v>
      </c>
      <c r="AU32" s="15">
        <v>2.4999999999595399</v>
      </c>
      <c r="AV32" s="15">
        <v>0.80000000001405203</v>
      </c>
      <c r="AW32" s="15">
        <v>1.52235692945636E-2</v>
      </c>
      <c r="AX32" s="14">
        <v>2.5</v>
      </c>
      <c r="AY32" s="15">
        <v>0.8</v>
      </c>
      <c r="AZ32" s="16">
        <v>1.52235692937442E-2</v>
      </c>
    </row>
    <row r="33" spans="1:52" hidden="1" x14ac:dyDescent="0.25">
      <c r="A33" s="1">
        <v>0.69</v>
      </c>
      <c r="B33" s="14">
        <v>2.0809836000000002</v>
      </c>
      <c r="C33" s="15">
        <v>0.99999559999999998</v>
      </c>
      <c r="D33" s="16">
        <v>5.4266428339464698E-2</v>
      </c>
      <c r="E33" s="15">
        <v>2.0809836000419</v>
      </c>
      <c r="F33" s="15">
        <v>0.99999559997113496</v>
      </c>
      <c r="G33" s="15">
        <v>5.4266427408653298E-2</v>
      </c>
      <c r="H33" s="14">
        <v>2.0809836041910001</v>
      </c>
      <c r="I33" s="15">
        <v>0.99999559711297903</v>
      </c>
      <c r="J33" s="16">
        <v>5.4266335257824899E-2</v>
      </c>
      <c r="K33" s="15">
        <v>2.0809840198552698</v>
      </c>
      <c r="L33" s="15">
        <v>0.99999531077785797</v>
      </c>
      <c r="M33" s="15">
        <v>5.4257250985158101E-2</v>
      </c>
      <c r="N33" s="14">
        <v>2.0810263480514202</v>
      </c>
      <c r="O33" s="15">
        <v>0.99996615383058796</v>
      </c>
      <c r="P33" s="16">
        <v>5.37652202813549E-2</v>
      </c>
      <c r="Q33" s="14">
        <v>2.08830266375546</v>
      </c>
      <c r="R33" s="15">
        <v>0.99499251236299402</v>
      </c>
      <c r="S33" s="16">
        <v>4.7001785534035202E-2</v>
      </c>
      <c r="T33" s="14">
        <v>2.1056316235294101</v>
      </c>
      <c r="U33" s="15">
        <v>0.98344797600606904</v>
      </c>
      <c r="V33" s="16">
        <v>3.9276891036095003E-2</v>
      </c>
      <c r="W33" s="14">
        <v>2.2099117230769201</v>
      </c>
      <c r="X33" s="15">
        <v>0.92184109931339797</v>
      </c>
      <c r="Y33" s="16">
        <v>2.5865202020037E-2</v>
      </c>
      <c r="Z33" s="14">
        <v>2.2904917999999999</v>
      </c>
      <c r="AA33" s="15">
        <v>0.88185625334513196</v>
      </c>
      <c r="AB33" s="16">
        <v>2.13218080079377E-2</v>
      </c>
      <c r="AC33" s="14">
        <v>2.3710718769230699</v>
      </c>
      <c r="AD33" s="15">
        <v>0.847087470027588</v>
      </c>
      <c r="AE33" s="16">
        <v>1.83533264409701E-2</v>
      </c>
      <c r="AF33" s="14">
        <v>2.47535197647059</v>
      </c>
      <c r="AG33" s="15">
        <v>0.80830130742941397</v>
      </c>
      <c r="AH33" s="16">
        <v>1.5717270836574801E-2</v>
      </c>
      <c r="AI33" s="14">
        <v>2.4948900439024402</v>
      </c>
      <c r="AJ33" s="15">
        <v>0.80169626436347297</v>
      </c>
      <c r="AK33" s="16">
        <v>1.53226816450597E-2</v>
      </c>
      <c r="AL33" s="15">
        <v>2.49995725194858</v>
      </c>
      <c r="AM33" s="15">
        <v>0.80001413763120699</v>
      </c>
      <c r="AN33" s="16">
        <v>1.52243916787266E-2</v>
      </c>
      <c r="AO33" s="15">
        <v>2.4999995801447299</v>
      </c>
      <c r="AP33" s="15">
        <v>0.80000013885018395</v>
      </c>
      <c r="AQ33" s="15">
        <v>1.5223577370350299E-2</v>
      </c>
      <c r="AR33" s="14">
        <v>2.499999995809</v>
      </c>
      <c r="AS33" s="15">
        <v>0.80000000138600502</v>
      </c>
      <c r="AT33" s="16">
        <v>1.5223569374364899E-2</v>
      </c>
      <c r="AU33" s="15">
        <v>2.4999999999581002</v>
      </c>
      <c r="AV33" s="15">
        <v>0.80000000001385796</v>
      </c>
      <c r="AW33" s="15">
        <v>1.52235692945503E-2</v>
      </c>
      <c r="AX33" s="14">
        <v>2.5</v>
      </c>
      <c r="AY33" s="15">
        <v>0.8</v>
      </c>
      <c r="AZ33" s="16">
        <v>1.52235692937442E-2</v>
      </c>
    </row>
    <row r="34" spans="1:52" hidden="1" x14ac:dyDescent="0.25">
      <c r="A34" s="1">
        <v>0.7</v>
      </c>
      <c r="B34" s="14">
        <v>2.0904508000000002</v>
      </c>
      <c r="C34" s="15">
        <v>0.99999479999999996</v>
      </c>
      <c r="D34" s="16">
        <v>5.42605362201126E-2</v>
      </c>
      <c r="E34" s="15">
        <v>2.0904508000409598</v>
      </c>
      <c r="F34" s="15">
        <v>0.99999479997139495</v>
      </c>
      <c r="G34" s="15">
        <v>5.4260535371999298E-2</v>
      </c>
      <c r="H34" s="14">
        <v>2.0904508040963101</v>
      </c>
      <c r="I34" s="15">
        <v>0.99999479713908002</v>
      </c>
      <c r="J34" s="16">
        <v>5.4260451403388497E-2</v>
      </c>
      <c r="K34" s="15">
        <v>2.0904512103691202</v>
      </c>
      <c r="L34" s="15">
        <v>0.99999451339271905</v>
      </c>
      <c r="M34" s="15">
        <v>5.4252152644030403E-2</v>
      </c>
      <c r="N34" s="14">
        <v>2.0904925822077201</v>
      </c>
      <c r="O34" s="15">
        <v>0.99996562001522504</v>
      </c>
      <c r="P34" s="16">
        <v>5.3777910135196297E-2</v>
      </c>
      <c r="Q34" s="14">
        <v>2.0976044978165902</v>
      </c>
      <c r="R34" s="15">
        <v>0.99503582430772097</v>
      </c>
      <c r="S34" s="16">
        <v>4.7051011693204997E-2</v>
      </c>
      <c r="T34" s="14">
        <v>2.1145419294117702</v>
      </c>
      <c r="U34" s="15">
        <v>0.98358451304512695</v>
      </c>
      <c r="V34" s="16">
        <v>3.9349437506090899E-2</v>
      </c>
      <c r="W34" s="14">
        <v>2.2164659384615399</v>
      </c>
      <c r="X34" s="15">
        <v>0.92227241838580298</v>
      </c>
      <c r="Y34" s="16">
        <v>2.5936213096456599E-2</v>
      </c>
      <c r="Z34" s="14">
        <v>2.2952254000000001</v>
      </c>
      <c r="AA34" s="15">
        <v>0.88229524079234201</v>
      </c>
      <c r="AB34" s="16">
        <v>2.13728747654988E-2</v>
      </c>
      <c r="AC34" s="14">
        <v>2.3739848615384598</v>
      </c>
      <c r="AD34" s="15">
        <v>0.84741488773721996</v>
      </c>
      <c r="AE34" s="16">
        <v>1.8383576388812901E-2</v>
      </c>
      <c r="AF34" s="14">
        <v>2.4759088705882402</v>
      </c>
      <c r="AG34" s="15">
        <v>0.80837380775053402</v>
      </c>
      <c r="AH34" s="16">
        <v>1.5722683196129E-2</v>
      </c>
      <c r="AI34" s="14">
        <v>2.4950054975609799</v>
      </c>
      <c r="AJ34" s="15">
        <v>0.80171159416390503</v>
      </c>
      <c r="AK34" s="16">
        <v>1.53237888799586E-2</v>
      </c>
      <c r="AL34" s="15">
        <v>2.4999582177922899</v>
      </c>
      <c r="AM34" s="15">
        <v>0.80001426649266305</v>
      </c>
      <c r="AN34" s="16">
        <v>1.52244009092956E-2</v>
      </c>
      <c r="AO34" s="15">
        <v>2.4999995896308902</v>
      </c>
      <c r="AP34" s="15">
        <v>0.80000014011586296</v>
      </c>
      <c r="AQ34" s="15">
        <v>1.52235774610069E-2</v>
      </c>
      <c r="AR34" s="14">
        <v>2.49999999590369</v>
      </c>
      <c r="AS34" s="15">
        <v>0.80000000139863903</v>
      </c>
      <c r="AT34" s="16">
        <v>1.5223569375269801E-2</v>
      </c>
      <c r="AU34" s="15">
        <v>2.4999999999590399</v>
      </c>
      <c r="AV34" s="15">
        <v>0.80000000001398497</v>
      </c>
      <c r="AW34" s="15">
        <v>1.52235692945593E-2</v>
      </c>
      <c r="AX34" s="14">
        <v>2.5</v>
      </c>
      <c r="AY34" s="15">
        <v>0.8</v>
      </c>
      <c r="AZ34" s="16">
        <v>1.52235692937442E-2</v>
      </c>
    </row>
    <row r="35" spans="1:52" hidden="1" x14ac:dyDescent="0.25">
      <c r="A35" s="1">
        <v>0.71</v>
      </c>
      <c r="B35" s="14">
        <v>2.0973239000000001</v>
      </c>
      <c r="C35" s="15">
        <v>0.99999389999999999</v>
      </c>
      <c r="D35" s="16">
        <v>5.4209732319352798E-2</v>
      </c>
      <c r="E35" s="15">
        <v>2.0973239000402701</v>
      </c>
      <c r="F35" s="15">
        <v>0.99999389997158405</v>
      </c>
      <c r="G35" s="15">
        <v>5.4209731541768398E-2</v>
      </c>
      <c r="H35" s="14">
        <v>2.09732390402757</v>
      </c>
      <c r="I35" s="15">
        <v>0.99999389715781295</v>
      </c>
      <c r="J35" s="16">
        <v>5.42096545530883E-2</v>
      </c>
      <c r="K35" s="15">
        <v>2.0973243034822602</v>
      </c>
      <c r="L35" s="15">
        <v>0.99999361526938901</v>
      </c>
      <c r="M35" s="15">
        <v>5.4202030118017101E-2</v>
      </c>
      <c r="N35" s="14">
        <v>2.09736498101408</v>
      </c>
      <c r="O35" s="15">
        <v>0.99996491105497098</v>
      </c>
      <c r="P35" s="16">
        <v>5.3744656059143497E-2</v>
      </c>
      <c r="Q35" s="14">
        <v>2.1043575436681201</v>
      </c>
      <c r="R35" s="15">
        <v>0.99506659570733802</v>
      </c>
      <c r="S35" s="16">
        <v>4.7047961161478601E-2</v>
      </c>
      <c r="T35" s="14">
        <v>2.1210107294117599</v>
      </c>
      <c r="U35" s="15">
        <v>0.98368230797441802</v>
      </c>
      <c r="V35" s="16">
        <v>3.9365531434440902E-2</v>
      </c>
      <c r="W35" s="14">
        <v>2.2212242384615402</v>
      </c>
      <c r="X35" s="15">
        <v>0.92258358815845898</v>
      </c>
      <c r="Y35" s="16">
        <v>2.5961931248422498E-2</v>
      </c>
      <c r="Z35" s="14">
        <v>2.2986619500000001</v>
      </c>
      <c r="AA35" s="15">
        <v>0.88261300402989096</v>
      </c>
      <c r="AB35" s="16">
        <v>2.1391748731226502E-2</v>
      </c>
      <c r="AC35" s="14">
        <v>2.37609966153846</v>
      </c>
      <c r="AD35" s="15">
        <v>0.84765256090038998</v>
      </c>
      <c r="AE35" s="16">
        <v>1.8394553637278099E-2</v>
      </c>
      <c r="AF35" s="14">
        <v>2.4763131705882402</v>
      </c>
      <c r="AG35" s="15">
        <v>0.80842660020359403</v>
      </c>
      <c r="AH35" s="16">
        <v>1.57245505015303E-2</v>
      </c>
      <c r="AI35" s="14">
        <v>2.4950893158536598</v>
      </c>
      <c r="AJ35" s="15">
        <v>0.80172276275150001</v>
      </c>
      <c r="AK35" s="16">
        <v>1.53241663494694E-2</v>
      </c>
      <c r="AL35" s="15">
        <v>2.4999589189859202</v>
      </c>
      <c r="AM35" s="15">
        <v>0.80001436038784401</v>
      </c>
      <c r="AN35" s="16">
        <v>1.52244040460103E-2</v>
      </c>
      <c r="AO35" s="15">
        <v>2.4999995965177502</v>
      </c>
      <c r="AP35" s="15">
        <v>0.80000014103810302</v>
      </c>
      <c r="AQ35" s="15">
        <v>1.52235774918127E-2</v>
      </c>
      <c r="AR35" s="14">
        <v>2.4999999959724302</v>
      </c>
      <c r="AS35" s="15">
        <v>0.800000001407844</v>
      </c>
      <c r="AT35" s="16">
        <v>1.52235693755774E-2</v>
      </c>
      <c r="AU35" s="15">
        <v>2.49999999995973</v>
      </c>
      <c r="AV35" s="15">
        <v>0.80000000001407701</v>
      </c>
      <c r="AW35" s="15">
        <v>1.52235692945624E-2</v>
      </c>
      <c r="AX35" s="14">
        <v>2.5</v>
      </c>
      <c r="AY35" s="15">
        <v>0.8</v>
      </c>
      <c r="AZ35" s="16">
        <v>1.52235692937442E-2</v>
      </c>
    </row>
    <row r="36" spans="1:52" hidden="1" x14ac:dyDescent="0.25">
      <c r="A36" s="1">
        <v>0.72</v>
      </c>
      <c r="B36" s="14">
        <v>2.0968664000000001</v>
      </c>
      <c r="C36" s="15">
        <v>0.99999300000000002</v>
      </c>
      <c r="D36" s="16">
        <v>5.4165200333044797E-2</v>
      </c>
      <c r="E36" s="15">
        <v>2.0968664000403101</v>
      </c>
      <c r="F36" s="15">
        <v>0.99999299997157198</v>
      </c>
      <c r="G36" s="15">
        <v>5.4165199607162297E-2</v>
      </c>
      <c r="H36" s="14">
        <v>2.0968664040321401</v>
      </c>
      <c r="I36" s="15">
        <v>0.99999299715658496</v>
      </c>
      <c r="J36" s="16">
        <v>5.4165127733986497E-2</v>
      </c>
      <c r="K36" s="15">
        <v>2.0968668039406801</v>
      </c>
      <c r="L36" s="15">
        <v>0.99999271514640997</v>
      </c>
      <c r="M36" s="15">
        <v>5.4157999562341998E-2</v>
      </c>
      <c r="N36" s="14">
        <v>2.0969075276882299</v>
      </c>
      <c r="O36" s="15">
        <v>0.99996399853616502</v>
      </c>
      <c r="P36" s="16">
        <v>5.3713637826575199E-2</v>
      </c>
      <c r="Q36" s="14">
        <v>2.1039080349344998</v>
      </c>
      <c r="R36" s="15">
        <v>0.99506362055158704</v>
      </c>
      <c r="S36" s="16">
        <v>4.7025093513592603E-2</v>
      </c>
      <c r="T36" s="14">
        <v>2.12058014117647</v>
      </c>
      <c r="U36" s="15">
        <v>0.98367494364514496</v>
      </c>
      <c r="V36" s="16">
        <v>3.9343190769266498E-2</v>
      </c>
      <c r="W36" s="14">
        <v>2.2209075076923099</v>
      </c>
      <c r="X36" s="15">
        <v>0.92256233334795101</v>
      </c>
      <c r="Y36" s="16">
        <v>2.5945255383595201E-2</v>
      </c>
      <c r="Z36" s="14">
        <v>2.2984331999999998</v>
      </c>
      <c r="AA36" s="15">
        <v>0.88259147723160603</v>
      </c>
      <c r="AB36" s="16">
        <v>2.1379913159648701E-2</v>
      </c>
      <c r="AC36" s="14">
        <v>2.3759588923076902</v>
      </c>
      <c r="AD36" s="15">
        <v>0.84763651070609902</v>
      </c>
      <c r="AE36" s="16">
        <v>1.8387416677302398E-2</v>
      </c>
      <c r="AF36" s="14">
        <v>2.4762862588235302</v>
      </c>
      <c r="AG36" s="15">
        <v>0.80842304124026299</v>
      </c>
      <c r="AH36" s="16">
        <v>1.5723219331410101E-2</v>
      </c>
      <c r="AI36" s="14">
        <v>2.4950837365853702</v>
      </c>
      <c r="AJ36" s="15">
        <v>0.80172200996478904</v>
      </c>
      <c r="AK36" s="16">
        <v>1.53238915348904E-2</v>
      </c>
      <c r="AL36" s="15">
        <v>2.4999588723117698</v>
      </c>
      <c r="AM36" s="15">
        <v>0.80001435405937105</v>
      </c>
      <c r="AN36" s="16">
        <v>1.5224401749464E-2</v>
      </c>
      <c r="AO36" s="15">
        <v>2.4999995960593302</v>
      </c>
      <c r="AP36" s="15">
        <v>0.80000014097594496</v>
      </c>
      <c r="AQ36" s="15">
        <v>1.5223577469257199E-2</v>
      </c>
      <c r="AR36" s="14">
        <v>2.49999999596786</v>
      </c>
      <c r="AS36" s="15">
        <v>0.80000000140722405</v>
      </c>
      <c r="AT36" s="16">
        <v>1.52235693753522E-2</v>
      </c>
      <c r="AU36" s="15">
        <v>2.4999999999596798</v>
      </c>
      <c r="AV36" s="15">
        <v>0.80000000001407101</v>
      </c>
      <c r="AW36" s="15">
        <v>1.52235692945601E-2</v>
      </c>
      <c r="AX36" s="14">
        <v>2.5</v>
      </c>
      <c r="AY36" s="15">
        <v>0.8</v>
      </c>
      <c r="AZ36" s="16">
        <v>1.52235692937442E-2</v>
      </c>
    </row>
    <row r="37" spans="1:52" hidden="1" x14ac:dyDescent="0.25">
      <c r="A37" s="1">
        <v>0.73</v>
      </c>
      <c r="B37" s="14">
        <v>2.1035279999999998</v>
      </c>
      <c r="C37" s="15">
        <v>0.99999199999999999</v>
      </c>
      <c r="D37" s="16">
        <v>5.4160490840318203E-2</v>
      </c>
      <c r="E37" s="15">
        <v>2.1035280000396499</v>
      </c>
      <c r="F37" s="15">
        <v>0.99999199997175203</v>
      </c>
      <c r="G37" s="15">
        <v>5.4160490165848701E-2</v>
      </c>
      <c r="H37" s="14">
        <v>2.10352800396551</v>
      </c>
      <c r="I37" s="15">
        <v>0.99999199717458098</v>
      </c>
      <c r="J37" s="16">
        <v>5.4160423385994298E-2</v>
      </c>
      <c r="K37" s="15">
        <v>2.1035283972657401</v>
      </c>
      <c r="L37" s="15">
        <v>0.99999171694915501</v>
      </c>
      <c r="M37" s="15">
        <v>5.41537917702795E-2</v>
      </c>
      <c r="N37" s="14">
        <v>2.1035684480718202</v>
      </c>
      <c r="O37" s="15">
        <v>0.99996318205071399</v>
      </c>
      <c r="P37" s="16">
        <v>5.3724530171145299E-2</v>
      </c>
      <c r="Q37" s="14">
        <v>2.1104532751091698</v>
      </c>
      <c r="R37" s="15">
        <v>0.99509305343966903</v>
      </c>
      <c r="S37" s="16">
        <v>4.7065630799896001E-2</v>
      </c>
      <c r="T37" s="14">
        <v>2.12684988235294</v>
      </c>
      <c r="U37" s="15">
        <v>0.98376884471331905</v>
      </c>
      <c r="V37" s="16">
        <v>3.9399937850297398E-2</v>
      </c>
      <c r="W37" s="14">
        <v>2.2255193846153798</v>
      </c>
      <c r="X37" s="15">
        <v>0.92286252872171004</v>
      </c>
      <c r="Y37" s="16">
        <v>2.5999523914077401E-2</v>
      </c>
      <c r="Z37" s="14">
        <v>2.3017639999999999</v>
      </c>
      <c r="AA37" s="15">
        <v>0.88289880090250505</v>
      </c>
      <c r="AB37" s="16">
        <v>2.14190187914765E-2</v>
      </c>
      <c r="AC37" s="14">
        <v>2.3780086153846098</v>
      </c>
      <c r="AD37" s="15">
        <v>0.84786686928166699</v>
      </c>
      <c r="AE37" s="16">
        <v>1.8410683031176399E-2</v>
      </c>
      <c r="AF37" s="14">
        <v>2.4766781176470598</v>
      </c>
      <c r="AG37" s="15">
        <v>0.80847433134743996</v>
      </c>
      <c r="AH37" s="16">
        <v>1.5727410840088801E-2</v>
      </c>
      <c r="AI37" s="14">
        <v>2.49516497560976</v>
      </c>
      <c r="AJ37" s="15">
        <v>0.80173286513971098</v>
      </c>
      <c r="AK37" s="16">
        <v>1.5324750183266799E-2</v>
      </c>
      <c r="AL37" s="15">
        <v>2.4999595519281801</v>
      </c>
      <c r="AM37" s="15">
        <v>0.80001444532913202</v>
      </c>
      <c r="AN37" s="16">
        <v>1.52244089102188E-2</v>
      </c>
      <c r="AO37" s="15">
        <v>2.4999996027342699</v>
      </c>
      <c r="AP37" s="15">
        <v>0.80000014187239998</v>
      </c>
      <c r="AQ37" s="15">
        <v>1.52235775395856E-2</v>
      </c>
      <c r="AR37" s="14">
        <v>2.4999999960344899</v>
      </c>
      <c r="AS37" s="15">
        <v>0.800000001416172</v>
      </c>
      <c r="AT37" s="16">
        <v>1.5223569376054199E-2</v>
      </c>
      <c r="AU37" s="15">
        <v>2.4999999999603499</v>
      </c>
      <c r="AV37" s="15">
        <v>0.80000000001416005</v>
      </c>
      <c r="AW37" s="15">
        <v>1.52235692945672E-2</v>
      </c>
      <c r="AX37" s="14">
        <v>2.5</v>
      </c>
      <c r="AY37" s="15">
        <v>0.8</v>
      </c>
      <c r="AZ37" s="16">
        <v>1.52235692937442E-2</v>
      </c>
    </row>
    <row r="38" spans="1:52" hidden="1" x14ac:dyDescent="0.25">
      <c r="A38" s="1">
        <v>0.74</v>
      </c>
      <c r="B38" s="14">
        <v>2.0964624999999999</v>
      </c>
      <c r="C38" s="15">
        <v>0.9999903</v>
      </c>
      <c r="D38" s="16">
        <v>5.4111671958540698E-2</v>
      </c>
      <c r="E38" s="15">
        <v>2.0964625000403498</v>
      </c>
      <c r="F38" s="15">
        <v>0.99999029997155997</v>
      </c>
      <c r="G38" s="15">
        <v>5.4111671342242498E-2</v>
      </c>
      <c r="H38" s="14">
        <v>2.0964625040361802</v>
      </c>
      <c r="I38" s="15">
        <v>0.99999029715553001</v>
      </c>
      <c r="J38" s="16">
        <v>5.4111610324768002E-2</v>
      </c>
      <c r="K38" s="15">
        <v>2.0964629043453802</v>
      </c>
      <c r="L38" s="15">
        <v>0.99999001504048901</v>
      </c>
      <c r="M38" s="15">
        <v>5.4105542026580099E-2</v>
      </c>
      <c r="N38" s="14">
        <v>2.0965036688941101</v>
      </c>
      <c r="O38" s="15">
        <v>0.99996128775367199</v>
      </c>
      <c r="P38" s="16">
        <v>5.3693669444690902E-2</v>
      </c>
      <c r="Q38" s="14">
        <v>2.1035111899563299</v>
      </c>
      <c r="R38" s="15">
        <v>0.99505913441235805</v>
      </c>
      <c r="S38" s="16">
        <v>4.7030700491942003E-2</v>
      </c>
      <c r="T38" s="14">
        <v>2.1202000000000001</v>
      </c>
      <c r="U38" s="15">
        <v>0.98366668907126797</v>
      </c>
      <c r="V38" s="16">
        <v>3.93489604714077E-2</v>
      </c>
      <c r="W38" s="14">
        <v>2.22062788461538</v>
      </c>
      <c r="X38" s="15">
        <v>0.92254239587978204</v>
      </c>
      <c r="Y38" s="16">
        <v>2.5949024432814199E-2</v>
      </c>
      <c r="Z38" s="14">
        <v>2.2982312500000002</v>
      </c>
      <c r="AA38" s="15">
        <v>0.88257168342117698</v>
      </c>
      <c r="AB38" s="16">
        <v>2.1382597300043601E-2</v>
      </c>
      <c r="AC38" s="14">
        <v>2.3758346153846102</v>
      </c>
      <c r="AD38" s="15">
        <v>0.84762188745620104</v>
      </c>
      <c r="AE38" s="16">
        <v>1.8389087754882901E-2</v>
      </c>
      <c r="AF38" s="14">
        <v>2.4762624999999998</v>
      </c>
      <c r="AG38" s="15">
        <v>0.80841981957554099</v>
      </c>
      <c r="AH38" s="16">
        <v>1.5723548813651098E-2</v>
      </c>
      <c r="AI38" s="14">
        <v>2.4950788109756101</v>
      </c>
      <c r="AJ38" s="15">
        <v>0.80172132910916105</v>
      </c>
      <c r="AK38" s="16">
        <v>1.53239603078362E-2</v>
      </c>
      <c r="AL38" s="15">
        <v>2.4999588311059</v>
      </c>
      <c r="AM38" s="15">
        <v>0.80001434833680896</v>
      </c>
      <c r="AN38" s="16">
        <v>1.5224402325828E-2</v>
      </c>
      <c r="AO38" s="15">
        <v>2.4999995956546202</v>
      </c>
      <c r="AP38" s="15">
        <v>0.80000014091973803</v>
      </c>
      <c r="AQ38" s="15">
        <v>1.52235774749181E-2</v>
      </c>
      <c r="AR38" s="14">
        <v>2.4999999959638202</v>
      </c>
      <c r="AS38" s="15">
        <v>0.80000000140666305</v>
      </c>
      <c r="AT38" s="16">
        <v>1.52235693754087E-2</v>
      </c>
      <c r="AU38" s="15">
        <v>2.4999999999596398</v>
      </c>
      <c r="AV38" s="15">
        <v>0.80000000001406502</v>
      </c>
      <c r="AW38" s="15">
        <v>1.52235692945607E-2</v>
      </c>
      <c r="AX38" s="14">
        <v>2.5</v>
      </c>
      <c r="AY38" s="15">
        <v>0.8</v>
      </c>
      <c r="AZ38" s="16">
        <v>1.52235692937442E-2</v>
      </c>
    </row>
    <row r="39" spans="1:52" hidden="1" x14ac:dyDescent="0.25">
      <c r="A39" s="1">
        <v>0.75</v>
      </c>
      <c r="B39" s="14">
        <v>2.0980886999999999</v>
      </c>
      <c r="C39" s="15">
        <v>0.99999020000000005</v>
      </c>
      <c r="D39" s="16">
        <v>5.4097303181803502E-2</v>
      </c>
      <c r="E39" s="15">
        <v>2.09808870004019</v>
      </c>
      <c r="F39" s="15">
        <v>0.99999019997160599</v>
      </c>
      <c r="G39" s="15">
        <v>5.4097302569676597E-2</v>
      </c>
      <c r="H39" s="14">
        <v>2.0980887040199101</v>
      </c>
      <c r="I39" s="15">
        <v>0.99999019715993998</v>
      </c>
      <c r="J39" s="16">
        <v>5.4097241960623599E-2</v>
      </c>
      <c r="K39" s="15">
        <v>2.0980891027159299</v>
      </c>
      <c r="L39" s="15">
        <v>0.99998991548219596</v>
      </c>
      <c r="M39" s="15">
        <v>5.4091213772234997E-2</v>
      </c>
      <c r="N39" s="14">
        <v>2.0981297029891901</v>
      </c>
      <c r="O39" s="15">
        <v>0.99996123271821102</v>
      </c>
      <c r="P39" s="16">
        <v>5.3680870789418703E-2</v>
      </c>
      <c r="Q39" s="14">
        <v>2.1051089847161601</v>
      </c>
      <c r="R39" s="15">
        <v>0.99506648994618396</v>
      </c>
      <c r="S39" s="16">
        <v>4.7023911199403398E-2</v>
      </c>
      <c r="T39" s="14">
        <v>2.1217305411764702</v>
      </c>
      <c r="U39" s="15">
        <v>0.98368983017411205</v>
      </c>
      <c r="V39" s="16">
        <v>3.9346953872517902E-2</v>
      </c>
      <c r="W39" s="14">
        <v>2.2217537153846201</v>
      </c>
      <c r="X39" s="15">
        <v>0.922615914531564</v>
      </c>
      <c r="Y39" s="16">
        <v>2.5950944926412499E-2</v>
      </c>
      <c r="Z39" s="14">
        <v>2.29904435</v>
      </c>
      <c r="AA39" s="15">
        <v>0.88264683315944503</v>
      </c>
      <c r="AB39" s="16">
        <v>2.1384110153269499E-2</v>
      </c>
      <c r="AC39" s="14">
        <v>2.3763349846153798</v>
      </c>
      <c r="AD39" s="15">
        <v>0.84767815182200401</v>
      </c>
      <c r="AE39" s="16">
        <v>1.8389893038884501E-2</v>
      </c>
      <c r="AF39" s="14">
        <v>2.4763581588235302</v>
      </c>
      <c r="AG39" s="15">
        <v>0.80843233175604701</v>
      </c>
      <c r="AH39" s="16">
        <v>1.5723652050593399E-2</v>
      </c>
      <c r="AI39" s="14">
        <v>2.49509864268293</v>
      </c>
      <c r="AJ39" s="15">
        <v>0.80172397668135797</v>
      </c>
      <c r="AK39" s="16">
        <v>1.53239795301365E-2</v>
      </c>
      <c r="AL39" s="15">
        <v>2.4999589970108098</v>
      </c>
      <c r="AM39" s="15">
        <v>0.80001437059631098</v>
      </c>
      <c r="AN39" s="16">
        <v>1.5224402481856501E-2</v>
      </c>
      <c r="AO39" s="15">
        <v>2.4999995972840798</v>
      </c>
      <c r="AP39" s="15">
        <v>0.80000014113837203</v>
      </c>
      <c r="AQ39" s="15">
        <v>1.52235774764501E-2</v>
      </c>
      <c r="AR39" s="14">
        <v>2.49999999598008</v>
      </c>
      <c r="AS39" s="15">
        <v>0.80000000140884497</v>
      </c>
      <c r="AT39" s="16">
        <v>1.5223569375424E-2</v>
      </c>
      <c r="AU39" s="15">
        <v>2.4999999999598099</v>
      </c>
      <c r="AV39" s="15">
        <v>0.800000000014086</v>
      </c>
      <c r="AW39" s="15">
        <v>1.52235692945608E-2</v>
      </c>
      <c r="AX39" s="14">
        <v>2.5</v>
      </c>
      <c r="AY39" s="15">
        <v>0.8</v>
      </c>
      <c r="AZ39" s="16">
        <v>1.52235692937442E-2</v>
      </c>
    </row>
    <row r="40" spans="1:52" hidden="1" x14ac:dyDescent="0.25">
      <c r="A40" s="1">
        <v>0.76</v>
      </c>
      <c r="B40" s="14">
        <v>2.1014781</v>
      </c>
      <c r="C40" s="15">
        <v>0.99998730000000002</v>
      </c>
      <c r="D40" s="16">
        <v>5.4086042810019698E-2</v>
      </c>
      <c r="E40" s="15">
        <v>2.1014781000398499</v>
      </c>
      <c r="F40" s="15">
        <v>0.999987299971696</v>
      </c>
      <c r="G40" s="15">
        <v>5.4086042274524702E-2</v>
      </c>
      <c r="H40" s="14">
        <v>2.1014781039860102</v>
      </c>
      <c r="I40" s="15">
        <v>0.99998729716913304</v>
      </c>
      <c r="J40" s="16">
        <v>5.40859892549094E-2</v>
      </c>
      <c r="K40" s="15">
        <v>2.10147849931974</v>
      </c>
      <c r="L40" s="15">
        <v>0.99998701640334497</v>
      </c>
      <c r="M40" s="15">
        <v>5.4080707207295901E-2</v>
      </c>
      <c r="N40" s="14">
        <v>2.1015187572026099</v>
      </c>
      <c r="O40" s="15">
        <v>0.99995842648868605</v>
      </c>
      <c r="P40" s="16">
        <v>5.3698374456039401E-2</v>
      </c>
      <c r="Q40" s="14">
        <v>2.1084391812227099</v>
      </c>
      <c r="R40" s="15">
        <v>0.99507914138684594</v>
      </c>
      <c r="S40" s="16">
        <v>4.7078642776741897E-2</v>
      </c>
      <c r="T40" s="14">
        <v>2.1249205647058802</v>
      </c>
      <c r="U40" s="15">
        <v>0.98373543453458401</v>
      </c>
      <c r="V40" s="16">
        <v>3.9409471072625699E-2</v>
      </c>
      <c r="W40" s="14">
        <v>2.22410022307692</v>
      </c>
      <c r="X40" s="15">
        <v>0.92276722691610003</v>
      </c>
      <c r="Y40" s="16">
        <v>2.6002951975820199E-2</v>
      </c>
      <c r="Z40" s="14">
        <v>2.3007390499999998</v>
      </c>
      <c r="AA40" s="15">
        <v>0.88280222667002795</v>
      </c>
      <c r="AB40" s="16">
        <v>2.1421336367342701E-2</v>
      </c>
      <c r="AC40" s="14">
        <v>2.3773778769230698</v>
      </c>
      <c r="AD40" s="15">
        <v>0.847794783580615</v>
      </c>
      <c r="AE40" s="16">
        <v>1.8412252359324401E-2</v>
      </c>
      <c r="AF40" s="14">
        <v>2.4765575352941198</v>
      </c>
      <c r="AG40" s="15">
        <v>0.80845832226006198</v>
      </c>
      <c r="AH40" s="16">
        <v>1.5727771297742998E-2</v>
      </c>
      <c r="AI40" s="14">
        <v>2.4951399768292699</v>
      </c>
      <c r="AJ40" s="15">
        <v>0.80172947795925598</v>
      </c>
      <c r="AK40" s="16">
        <v>1.53248275604625E-2</v>
      </c>
      <c r="AL40" s="15">
        <v>2.4999593427973901</v>
      </c>
      <c r="AM40" s="15">
        <v>0.80001441685194996</v>
      </c>
      <c r="AN40" s="16">
        <v>1.5224409563352E-2</v>
      </c>
      <c r="AO40" s="15">
        <v>2.4999996006802601</v>
      </c>
      <c r="AP40" s="15">
        <v>0.80000014159269595</v>
      </c>
      <c r="AQ40" s="15">
        <v>1.5223577546000899E-2</v>
      </c>
      <c r="AR40" s="14">
        <v>2.49999999601398</v>
      </c>
      <c r="AS40" s="15">
        <v>0.80000000141338001</v>
      </c>
      <c r="AT40" s="16">
        <v>1.5223569376118301E-2</v>
      </c>
      <c r="AU40" s="15">
        <v>2.4999999999601501</v>
      </c>
      <c r="AV40" s="15">
        <v>0.80000000001413196</v>
      </c>
      <c r="AW40" s="15">
        <v>1.52235692945678E-2</v>
      </c>
      <c r="AX40" s="14">
        <v>2.5</v>
      </c>
      <c r="AY40" s="15">
        <v>0.8</v>
      </c>
      <c r="AZ40" s="16">
        <v>1.52235692937442E-2</v>
      </c>
    </row>
    <row r="41" spans="1:52" hidden="1" x14ac:dyDescent="0.25">
      <c r="A41" s="1">
        <v>0.77</v>
      </c>
      <c r="B41" s="14">
        <v>2.1019956999999998</v>
      </c>
      <c r="C41" s="15">
        <v>0.99998589999999998</v>
      </c>
      <c r="D41" s="16">
        <v>5.4061393257514398E-2</v>
      </c>
      <c r="E41" s="15">
        <v>2.1019957000398</v>
      </c>
      <c r="F41" s="15">
        <v>0.99998589997171305</v>
      </c>
      <c r="G41" s="15">
        <v>5.4061392749806203E-2</v>
      </c>
      <c r="H41" s="14">
        <v>2.1019957039808399</v>
      </c>
      <c r="I41" s="15">
        <v>0.99998589717054598</v>
      </c>
      <c r="J41" s="16">
        <v>5.4061342477168303E-2</v>
      </c>
      <c r="K41" s="15">
        <v>2.1019960988011102</v>
      </c>
      <c r="L41" s="15">
        <v>0.99998561654497797</v>
      </c>
      <c r="M41" s="15">
        <v>5.4056331343808599E-2</v>
      </c>
      <c r="N41" s="14">
        <v>2.10203630439706</v>
      </c>
      <c r="O41" s="15">
        <v>0.99995704090666404</v>
      </c>
      <c r="P41" s="16">
        <v>5.3685236764751003E-2</v>
      </c>
      <c r="Q41" s="14">
        <v>2.1089477401746701</v>
      </c>
      <c r="R41" s="15">
        <v>0.99508013333559997</v>
      </c>
      <c r="S41" s="16">
        <v>4.7080058100587803E-2</v>
      </c>
      <c r="T41" s="14">
        <v>2.12540771764706</v>
      </c>
      <c r="U41" s="15">
        <v>0.98374150100792801</v>
      </c>
      <c r="V41" s="16">
        <v>3.9412999440654801E-2</v>
      </c>
      <c r="W41" s="14">
        <v>2.22445856153846</v>
      </c>
      <c r="X41" s="15">
        <v>0.92278971436530499</v>
      </c>
      <c r="Y41" s="16">
        <v>2.6006786078407E-2</v>
      </c>
      <c r="Z41" s="14">
        <v>2.3009978499999999</v>
      </c>
      <c r="AA41" s="15">
        <v>0.88282554565562099</v>
      </c>
      <c r="AB41" s="16">
        <v>2.1424131806019198E-2</v>
      </c>
      <c r="AC41" s="14">
        <v>2.3775371384615398</v>
      </c>
      <c r="AD41" s="15">
        <v>0.84781236619350597</v>
      </c>
      <c r="AE41" s="16">
        <v>1.8413922001304601E-2</v>
      </c>
      <c r="AF41" s="14">
        <v>2.4765879823529402</v>
      </c>
      <c r="AG41" s="15">
        <v>0.80846225382161496</v>
      </c>
      <c r="AH41" s="16">
        <v>1.57280723286519E-2</v>
      </c>
      <c r="AI41" s="14">
        <v>2.4951462890243898</v>
      </c>
      <c r="AJ41" s="15">
        <v>0.80173031052965005</v>
      </c>
      <c r="AK41" s="16">
        <v>1.5324889219109201E-2</v>
      </c>
      <c r="AL41" s="15">
        <v>2.4999593956029398</v>
      </c>
      <c r="AM41" s="15">
        <v>0.80001442385316102</v>
      </c>
      <c r="AN41" s="16">
        <v>1.52244100775336E-2</v>
      </c>
      <c r="AO41" s="15">
        <v>2.4999996011988999</v>
      </c>
      <c r="AP41" s="15">
        <v>0.80000014166146205</v>
      </c>
      <c r="AQ41" s="15">
        <v>1.5223577551050801E-2</v>
      </c>
      <c r="AR41" s="14">
        <v>2.4999999960191599</v>
      </c>
      <c r="AS41" s="15">
        <v>0.80000000141406702</v>
      </c>
      <c r="AT41" s="16">
        <v>1.52235693761687E-2</v>
      </c>
      <c r="AU41" s="15">
        <v>2.4999999999601998</v>
      </c>
      <c r="AV41" s="15">
        <v>0.80000000001413896</v>
      </c>
      <c r="AW41" s="15">
        <v>1.52235692945683E-2</v>
      </c>
      <c r="AX41" s="14">
        <v>2.5</v>
      </c>
      <c r="AY41" s="15">
        <v>0.8</v>
      </c>
      <c r="AZ41" s="16">
        <v>1.52235692937442E-2</v>
      </c>
    </row>
    <row r="42" spans="1:52" hidden="1" x14ac:dyDescent="0.25">
      <c r="A42" s="1">
        <v>0.78</v>
      </c>
      <c r="B42" s="14">
        <v>2.1001865999999998</v>
      </c>
      <c r="C42" s="15">
        <v>0.99998379999999998</v>
      </c>
      <c r="D42" s="16">
        <v>5.3990418548837203E-2</v>
      </c>
      <c r="E42" s="15">
        <v>2.1001866000399798</v>
      </c>
      <c r="F42" s="15">
        <v>0.99998379997166298</v>
      </c>
      <c r="G42" s="15">
        <v>5.39904180746461E-2</v>
      </c>
      <c r="H42" s="14">
        <v>2.1001866039989299</v>
      </c>
      <c r="I42" s="15">
        <v>0.99998379716569896</v>
      </c>
      <c r="J42" s="16">
        <v>5.3990371121184703E-2</v>
      </c>
      <c r="K42" s="15">
        <v>2.1001870006138299</v>
      </c>
      <c r="L42" s="15">
        <v>0.99998351605941305</v>
      </c>
      <c r="M42" s="15">
        <v>5.3985687854416702E-2</v>
      </c>
      <c r="N42" s="14">
        <v>2.1002273889614398</v>
      </c>
      <c r="O42" s="15">
        <v>0.99995489147757799</v>
      </c>
      <c r="P42" s="16">
        <v>5.3628944749659797E-2</v>
      </c>
      <c r="Q42" s="14">
        <v>2.1071702401746801</v>
      </c>
      <c r="R42" s="15">
        <v>0.995069837406654</v>
      </c>
      <c r="S42" s="16">
        <v>4.7037917865801297E-2</v>
      </c>
      <c r="T42" s="14">
        <v>2.1237050352941198</v>
      </c>
      <c r="U42" s="15">
        <v>0.98371385176937098</v>
      </c>
      <c r="V42" s="16">
        <v>3.93694951906743E-2</v>
      </c>
      <c r="W42" s="14">
        <v>2.22320610769231</v>
      </c>
      <c r="X42" s="15">
        <v>0.92270678803640704</v>
      </c>
      <c r="Y42" s="16">
        <v>2.5972462321719202E-2</v>
      </c>
      <c r="Z42" s="14">
        <v>2.3000932999999999</v>
      </c>
      <c r="AA42" s="15">
        <v>0.88274113016018196</v>
      </c>
      <c r="AB42" s="16">
        <v>2.1399676416326799E-2</v>
      </c>
      <c r="AC42" s="14">
        <v>2.3769804923076898</v>
      </c>
      <c r="AD42" s="15">
        <v>0.84774924198503498</v>
      </c>
      <c r="AE42" s="16">
        <v>1.8399226420539601E-2</v>
      </c>
      <c r="AF42" s="14">
        <v>2.47648156470588</v>
      </c>
      <c r="AG42" s="15">
        <v>0.808448220236892</v>
      </c>
      <c r="AH42" s="16">
        <v>1.5725355454113899E-2</v>
      </c>
      <c r="AI42" s="14">
        <v>2.4951242268292702</v>
      </c>
      <c r="AJ42" s="15">
        <v>0.80172734097531595</v>
      </c>
      <c r="AK42" s="16">
        <v>1.53243294179414E-2</v>
      </c>
      <c r="AL42" s="15">
        <v>2.49995921103856</v>
      </c>
      <c r="AM42" s="15">
        <v>0.80001439888641401</v>
      </c>
      <c r="AN42" s="16">
        <v>1.52244054018338E-2</v>
      </c>
      <c r="AO42" s="15">
        <v>2.4999995993861801</v>
      </c>
      <c r="AP42" s="15">
        <v>0.80000014141623799</v>
      </c>
      <c r="AQ42" s="15">
        <v>1.52235775051285E-2</v>
      </c>
      <c r="AR42" s="14">
        <v>2.4999999960010699</v>
      </c>
      <c r="AS42" s="15">
        <v>0.80000000141161898</v>
      </c>
      <c r="AT42" s="16">
        <v>1.5223569375710301E-2</v>
      </c>
      <c r="AU42" s="15">
        <v>2.49999999996002</v>
      </c>
      <c r="AV42" s="15">
        <v>0.80000000001411498</v>
      </c>
      <c r="AW42" s="15">
        <v>1.5223569294563701E-2</v>
      </c>
      <c r="AX42" s="14">
        <v>2.5</v>
      </c>
      <c r="AY42" s="15">
        <v>0.8</v>
      </c>
      <c r="AZ42" s="16">
        <v>1.52235692937442E-2</v>
      </c>
    </row>
    <row r="43" spans="1:52" ht="15.75" hidden="1" thickBot="1" x14ac:dyDescent="0.3">
      <c r="A43" s="1">
        <v>0.79</v>
      </c>
      <c r="B43" s="14">
        <v>2.1049039</v>
      </c>
      <c r="C43" s="15">
        <v>0.99998100000000001</v>
      </c>
      <c r="D43" s="16">
        <v>5.39781182863176E-2</v>
      </c>
      <c r="E43" s="15">
        <v>2.1049039000395098</v>
      </c>
      <c r="F43" s="15">
        <v>0.99998099997179202</v>
      </c>
      <c r="G43" s="15">
        <v>5.3978117850759198E-2</v>
      </c>
      <c r="H43" s="14">
        <v>2.1049039039517501</v>
      </c>
      <c r="I43" s="15">
        <v>0.99998099717842903</v>
      </c>
      <c r="J43" s="16">
        <v>5.3978074720682397E-2</v>
      </c>
      <c r="K43" s="15">
        <v>2.1049042958870801</v>
      </c>
      <c r="L43" s="15">
        <v>0.99998071733462301</v>
      </c>
      <c r="M43" s="15">
        <v>5.39737699804008E-2</v>
      </c>
      <c r="N43" s="14">
        <v>2.10494420770251</v>
      </c>
      <c r="O43" s="15">
        <v>0.99995222129047501</v>
      </c>
      <c r="P43" s="16">
        <v>5.36353822409728E-2</v>
      </c>
      <c r="Q43" s="14">
        <v>2.1118051419213999</v>
      </c>
      <c r="R43" s="15">
        <v>0.99508856835391701</v>
      </c>
      <c r="S43" s="16">
        <v>4.7082744272612102E-2</v>
      </c>
      <c r="T43" s="14">
        <v>2.1281448470588198</v>
      </c>
      <c r="U43" s="15">
        <v>0.98377822018142702</v>
      </c>
      <c r="V43" s="16">
        <v>3.9426133803562101E-2</v>
      </c>
      <c r="W43" s="14">
        <v>2.2264719307692298</v>
      </c>
      <c r="X43" s="15">
        <v>0.92291772437318997</v>
      </c>
      <c r="Y43" s="16">
        <v>2.6023033575515699E-2</v>
      </c>
      <c r="Z43" s="14">
        <v>2.30245195</v>
      </c>
      <c r="AA43" s="15">
        <v>0.88295771859063299</v>
      </c>
      <c r="AB43" s="16">
        <v>2.1436035477220301E-2</v>
      </c>
      <c r="AC43" s="14">
        <v>2.3784319692307698</v>
      </c>
      <c r="AD43" s="15">
        <v>0.84791186578259203</v>
      </c>
      <c r="AE43" s="16">
        <v>1.8420982253814701E-2</v>
      </c>
      <c r="AF43" s="14">
        <v>2.4767590529411798</v>
      </c>
      <c r="AG43" s="15">
        <v>0.808484483767554</v>
      </c>
      <c r="AH43" s="16">
        <v>1.5729323860048699E-2</v>
      </c>
      <c r="AI43" s="14">
        <v>2.4951817548780499</v>
      </c>
      <c r="AJ43" s="15">
        <v>0.80173501767722399</v>
      </c>
      <c r="AK43" s="16">
        <v>1.53251445777117E-2</v>
      </c>
      <c r="AL43" s="15">
        <v>2.49995969229749</v>
      </c>
      <c r="AM43" s="15">
        <v>0.80001446343551696</v>
      </c>
      <c r="AN43" s="16">
        <v>1.52244122048198E-2</v>
      </c>
      <c r="AO43" s="15">
        <v>2.49999960411292</v>
      </c>
      <c r="AP43" s="15">
        <v>0.80000014205024195</v>
      </c>
      <c r="AQ43" s="15">
        <v>1.52235775719435E-2</v>
      </c>
      <c r="AR43" s="14">
        <v>2.49999999604825</v>
      </c>
      <c r="AS43" s="15">
        <v>0.80000000141794703</v>
      </c>
      <c r="AT43" s="16">
        <v>1.52235693763772E-2</v>
      </c>
      <c r="AU43" s="15">
        <v>2.4999999999604898</v>
      </c>
      <c r="AV43" s="15">
        <v>0.80000000001417804</v>
      </c>
      <c r="AW43" s="15">
        <v>1.52235692945704E-2</v>
      </c>
      <c r="AX43" s="14">
        <v>2.5</v>
      </c>
      <c r="AY43" s="15">
        <v>0.8</v>
      </c>
      <c r="AZ43" s="16">
        <v>1.52235692937442E-2</v>
      </c>
    </row>
    <row r="44" spans="1:52" ht="15.75" thickBot="1" x14ac:dyDescent="0.3">
      <c r="A44" s="17" t="s">
        <v>71</v>
      </c>
      <c r="B44" s="18">
        <f>AVERAGE(Table5778[Q(H20)])</f>
        <v>2.0858491150000003</v>
      </c>
      <c r="C44" s="19">
        <f>AVERAGE(Table5778[W(H20)])</f>
        <v>0.99999648500000016</v>
      </c>
      <c r="D44" s="20">
        <f>AVERAGE(Table5778[A(H20)])</f>
        <v>5.4318815506485298E-2</v>
      </c>
      <c r="E44" s="19">
        <f>AVERAGE(Table5778[Qmix])</f>
        <v>2.0858491150414147</v>
      </c>
      <c r="F44" s="19">
        <f>AVERAGE(Table5778[Wmix])</f>
        <v>0.99999648497125759</v>
      </c>
      <c r="G44" s="19">
        <f>AVERAGE(Table5778[Amix])</f>
        <v>5.4318667106891941E-2</v>
      </c>
      <c r="H44" s="18">
        <f>AVERAGE(Table5778[Qmix9])</f>
        <v>2.0858491191423356</v>
      </c>
      <c r="I44" s="19">
        <f>AVERAGE(Table5778[Wmix9])</f>
        <v>0.99999648212520076</v>
      </c>
      <c r="J44" s="20">
        <f>AVERAGE(Table5778[Amix9])</f>
        <v>5.4317190507568204E-2</v>
      </c>
      <c r="K44" s="19">
        <f>AVERAGE(Table5778[Qmix8])</f>
        <v>2.0858495299800177</v>
      </c>
      <c r="L44" s="19">
        <f>AVERAGE(Table5778[Wmix8])</f>
        <v>0.99999619700225373</v>
      </c>
      <c r="M44" s="19">
        <f>AVERAGE(Table5778[Amix8])</f>
        <v>5.429091445759552E-2</v>
      </c>
      <c r="N44" s="18">
        <f>AVERAGE(Table5778[Qmix2])</f>
        <v>2.085891366671599</v>
      </c>
      <c r="O44" s="19">
        <f>AVERAGE(Table5778[Wmix2])</f>
        <v>0.99996716347260095</v>
      </c>
      <c r="P44" s="20">
        <f>AVERAGE(Table5778[Amix2])</f>
        <v>5.373664636505171E-2</v>
      </c>
      <c r="Q44" s="18">
        <f>AVERAGE(Table5778[Qmix12])</f>
        <v>2.0930831915938866</v>
      </c>
      <c r="R44" s="19">
        <f>AVERAGE(Table5778[Wmix1])</f>
        <v>0.99501411762868153</v>
      </c>
      <c r="S44" s="20">
        <f>AVERAGE(Table5778[Amix1])</f>
        <v>4.6976471545821553E-2</v>
      </c>
      <c r="T44" s="18">
        <f>AVERAGE(Table5778[Qmix3])</f>
        <v>2.1102109317647058</v>
      </c>
      <c r="U44" s="19">
        <f>AVERAGE(Table5778[Wmix3])</f>
        <v>0.98351383791243896</v>
      </c>
      <c r="V44" s="20">
        <f>AVERAGE(Table5778[Amix3])</f>
        <v>3.9265144737392572E-2</v>
      </c>
      <c r="W44" s="18">
        <f>AVERAGE(Table5778[Qmix4])</f>
        <v>2.2132801565384614</v>
      </c>
      <c r="X44" s="19">
        <f>AVERAGE(Table5778[Wmix4])</f>
        <v>0.92205421562738166</v>
      </c>
      <c r="Y44" s="20">
        <f>AVERAGE(Table5778[Amix4])</f>
        <v>2.5867087300499914E-2</v>
      </c>
      <c r="Z44" s="18">
        <f>AVERAGE(Table5778[Qmix5])</f>
        <v>2.292924557500001</v>
      </c>
      <c r="AA44" s="19">
        <f>AVERAGE(Table5778[Wmix5])</f>
        <v>0.88207815382240662</v>
      </c>
      <c r="AB44" s="20">
        <f>AVERAGE(Table5778[Amix5])</f>
        <v>2.132388208093278E-2</v>
      </c>
      <c r="AC44" s="18">
        <f>AVERAGE(Table5778[Qmix6])</f>
        <v>2.3725689584615361</v>
      </c>
      <c r="AD44" s="19">
        <f>AVERAGE(Table5778[Wmix6])</f>
        <v>0.84725630673773189</v>
      </c>
      <c r="AE44" s="20">
        <f>AVERAGE(Table5778[Amix6])</f>
        <v>1.8354385753891932E-2</v>
      </c>
      <c r="AF44" s="18">
        <f>AVERAGE(Table5778[Qmix7])</f>
        <v>2.4756381832352949</v>
      </c>
      <c r="AG44" s="19">
        <f>AVERAGE(Table5778[Wmix7])</f>
        <v>0.80833952727320235</v>
      </c>
      <c r="AH44" s="19">
        <f>AVERAGE(Table5778[Amix7])</f>
        <v>1.5717348212557415E-2</v>
      </c>
      <c r="AI44" s="18">
        <f>AVERAGE(Table5778[Qmix10])</f>
        <v>2.4949493794512221</v>
      </c>
      <c r="AJ44" s="19">
        <f>AVERAGE(Table5778[Wmix10])</f>
        <v>0.8017043759568887</v>
      </c>
      <c r="AK44" s="20">
        <f>AVERAGE(Table5778[Amix80])</f>
        <v>1.532269191841229E-2</v>
      </c>
      <c r="AL44" s="18">
        <f>AVERAGE(Table5778[Qmix11])</f>
        <v>2.4999577483284017</v>
      </c>
      <c r="AM44" s="19">
        <f>AVERAGE(Table5778[Wmix11])</f>
        <v>0.80001420588155603</v>
      </c>
      <c r="AN44" s="20">
        <f>AVERAGE(Table5778[Amix77])</f>
        <v>1.5224391751908414E-2</v>
      </c>
      <c r="AO44" s="19">
        <f>AVERAGE(Table5778[Qmix13])</f>
        <v>2.4999995850199879</v>
      </c>
      <c r="AP44" s="19">
        <f>AVERAGE(Table5778[Wmix12])</f>
        <v>0.80000013952054494</v>
      </c>
      <c r="AQ44" s="19">
        <f>AVERAGE(Table5778[Amix74])</f>
        <v>1.5223577371068036E-2</v>
      </c>
      <c r="AR44" s="18">
        <f>AVERAGE(Table5778[Qmix14])</f>
        <v>2.4999999958576633</v>
      </c>
      <c r="AS44" s="19">
        <f>AVERAGE(Table5778[Wmix13])</f>
        <v>0.80000000139269623</v>
      </c>
      <c r="AT44" s="20">
        <f>AVERAGE(Table5778[Amix744])</f>
        <v>1.5223569374372081E-2</v>
      </c>
      <c r="AU44" s="18">
        <f>AVERAGE(Table5778[Qmix15])</f>
        <v>2.4999999999585834</v>
      </c>
      <c r="AV44" s="19">
        <f>AVERAGE(Table5778[Wmix14])</f>
        <v>0.80000000001392524</v>
      </c>
      <c r="AW44" s="20">
        <f>AVERAGE(Table5778[Amix762])</f>
        <v>1.5223569294550345E-2</v>
      </c>
      <c r="AX44" s="21">
        <f>AVERAGE(Table5778[Q(Dust)])</f>
        <v>2.5</v>
      </c>
      <c r="AY44" s="22">
        <f>AVERAGE(Table5778[W(Dust)])</f>
        <v>0.80000000000000038</v>
      </c>
      <c r="AZ44" s="20">
        <f>AVERAGE(Table5778[A(Dust)])</f>
        <v>1.5223569293744202E-2</v>
      </c>
    </row>
    <row r="45" spans="1:52" x14ac:dyDescent="0.25">
      <c r="A45" s="23" t="s">
        <v>72</v>
      </c>
      <c r="B45" s="24"/>
      <c r="C45" s="25"/>
      <c r="D45" s="26"/>
      <c r="E45" s="24"/>
      <c r="F45" s="25"/>
      <c r="G45" s="26">
        <f>G44/D44</f>
        <v>0.99999726798914934</v>
      </c>
      <c r="H45" s="24"/>
      <c r="I45" s="25"/>
      <c r="J45" s="26">
        <f>J44/D44</f>
        <v>0.999970084050951</v>
      </c>
      <c r="K45" s="25"/>
      <c r="L45" s="25"/>
      <c r="M45" s="25">
        <f>M44/D44</f>
        <v>0.99948634651493007</v>
      </c>
      <c r="N45" s="24"/>
      <c r="O45" s="25"/>
      <c r="P45" s="26">
        <f>P44/D44</f>
        <v>0.98928236678202086</v>
      </c>
      <c r="Q45" s="24"/>
      <c r="R45" s="25"/>
      <c r="S45" s="26">
        <f>S44/D44</f>
        <v>0.86482871741216227</v>
      </c>
      <c r="T45" s="24"/>
      <c r="U45" s="25"/>
      <c r="V45" s="26">
        <f>V44/G44</f>
        <v>0.72286649928511626</v>
      </c>
      <c r="W45" s="24"/>
      <c r="X45" s="25"/>
      <c r="Y45" s="26">
        <f>Y44/D44</f>
        <v>0.47620860394887587</v>
      </c>
      <c r="Z45" s="24"/>
      <c r="AA45" s="25"/>
      <c r="AB45" s="26">
        <f>AB44/D44</f>
        <v>0.39256898152329656</v>
      </c>
      <c r="AC45" s="24"/>
      <c r="AD45" s="25"/>
      <c r="AE45" s="26">
        <f>AE44/D44</f>
        <v>0.33790106766412353</v>
      </c>
      <c r="AF45" s="24"/>
      <c r="AG45" s="25"/>
      <c r="AH45" s="26">
        <f>AH44/D44</f>
        <v>0.28935366255696188</v>
      </c>
      <c r="AI45" s="27"/>
      <c r="AJ45" s="28"/>
      <c r="AK45" s="29">
        <f>AK44/D44</f>
        <v>0.28208810843054677</v>
      </c>
      <c r="AL45" s="24"/>
      <c r="AM45" s="25"/>
      <c r="AN45" s="26">
        <f>AN44/D44</f>
        <v>0.28027841936447834</v>
      </c>
      <c r="AO45" s="25"/>
      <c r="AP45" s="25"/>
      <c r="AQ45" s="25">
        <f>AQ44/D44</f>
        <v>0.28026342675403965</v>
      </c>
      <c r="AR45" s="24"/>
      <c r="AS45" s="25"/>
      <c r="AT45" s="26">
        <f>AT44/D44</f>
        <v>0.28026327953625002</v>
      </c>
      <c r="AU45" s="25"/>
      <c r="AV45" s="25"/>
      <c r="AW45" s="25">
        <f>AW44/D44</f>
        <v>0.28026327806674567</v>
      </c>
      <c r="AX45" s="24"/>
      <c r="AY45" s="25"/>
      <c r="AZ45" s="26">
        <f>AZ44/D44</f>
        <v>0.28026327805190471</v>
      </c>
    </row>
    <row r="46" spans="1:52" ht="15.75" thickBot="1" x14ac:dyDescent="0.3">
      <c r="A46" s="23" t="s">
        <v>73</v>
      </c>
      <c r="B46" s="30"/>
      <c r="C46" s="31"/>
      <c r="D46" s="32"/>
      <c r="E46" s="30"/>
      <c r="F46" s="31"/>
      <c r="G46" s="32">
        <f>(G44-D44)/D44</f>
        <v>-2.732010850625259E-6</v>
      </c>
      <c r="H46" s="30"/>
      <c r="I46" s="31"/>
      <c r="J46" s="32">
        <f>(J44-D44)/D44</f>
        <v>-2.9915949048991E-5</v>
      </c>
      <c r="K46" s="31"/>
      <c r="L46" s="31"/>
      <c r="M46" s="31">
        <f>(M44-D44)/D44</f>
        <v>-5.1365348506995261E-4</v>
      </c>
      <c r="N46" s="30"/>
      <c r="O46" s="31"/>
      <c r="P46" s="32">
        <f>(P44-D44)/D44</f>
        <v>-1.0717633217979144E-2</v>
      </c>
      <c r="Q46" s="30"/>
      <c r="R46" s="31"/>
      <c r="S46" s="32">
        <f>(S44-D44)/D44</f>
        <v>-0.1351712825878377</v>
      </c>
      <c r="T46" s="30"/>
      <c r="U46" s="31"/>
      <c r="V46" s="32">
        <f>(V44-D44)/D44</f>
        <v>-0.27713547559400331</v>
      </c>
      <c r="W46" s="30"/>
      <c r="X46" s="31"/>
      <c r="Y46" s="32">
        <f>(Y44-D44)/D44</f>
        <v>-0.52379139605112413</v>
      </c>
      <c r="Z46" s="30"/>
      <c r="AA46" s="31"/>
      <c r="AB46" s="32">
        <f>(AB44-D44)/D44</f>
        <v>-0.60743101847670344</v>
      </c>
      <c r="AC46" s="30"/>
      <c r="AD46" s="31"/>
      <c r="AE46" s="32">
        <f>(AE44-D44)/D44</f>
        <v>-0.66209893233587647</v>
      </c>
      <c r="AF46" s="30"/>
      <c r="AG46" s="31"/>
      <c r="AH46" s="32">
        <f>(AH44-D44)/D44</f>
        <v>-0.71064633744303807</v>
      </c>
      <c r="AI46" s="30"/>
      <c r="AJ46" s="31"/>
      <c r="AK46" s="32">
        <f>(AK44-D44)/D44</f>
        <v>-0.71791189156945323</v>
      </c>
      <c r="AL46" s="30"/>
      <c r="AM46" s="31"/>
      <c r="AN46" s="32">
        <f>(AN44-D44)/D44</f>
        <v>-0.71972158063552172</v>
      </c>
      <c r="AO46" s="31"/>
      <c r="AP46" s="31"/>
      <c r="AQ46" s="31">
        <f>(AQ44-D44)/D44</f>
        <v>-0.71973657324596041</v>
      </c>
      <c r="AR46" s="30"/>
      <c r="AS46" s="31"/>
      <c r="AT46" s="32">
        <f>(AT44-D44)/D44</f>
        <v>-0.71973672046374992</v>
      </c>
      <c r="AU46" s="31"/>
      <c r="AV46" s="31"/>
      <c r="AW46" s="31">
        <f>(AW44-D44)/D44</f>
        <v>-0.71973672193325444</v>
      </c>
      <c r="AX46" s="30"/>
      <c r="AY46" s="31"/>
      <c r="AZ46" s="32">
        <f>(AZ44-D44)/D44</f>
        <v>-0.71973672194809535</v>
      </c>
    </row>
    <row r="47" spans="1:52" ht="15.75" thickBot="1" x14ac:dyDescent="0.3">
      <c r="A47" s="33" t="s">
        <v>74</v>
      </c>
      <c r="B47" s="34"/>
      <c r="C47" s="35"/>
      <c r="D47" s="36">
        <f>D44*PI()</f>
        <v>0.17064759174687355</v>
      </c>
      <c r="E47" s="34"/>
      <c r="F47" s="35"/>
      <c r="G47" s="36">
        <f>G44*PI()</f>
        <v>0.17064712553580128</v>
      </c>
      <c r="H47" s="34"/>
      <c r="I47" s="35"/>
      <c r="J47" s="36">
        <f>J44*PI()</f>
        <v>0.17064248666221352</v>
      </c>
      <c r="K47" s="35"/>
      <c r="L47" s="35"/>
      <c r="M47" s="35">
        <f>M44*PI()</f>
        <v>0.17055993801665398</v>
      </c>
      <c r="N47" s="34"/>
      <c r="O47" s="35"/>
      <c r="P47" s="36">
        <f>P44*PI()</f>
        <v>0.1688186534489991</v>
      </c>
      <c r="Q47" s="34"/>
      <c r="R47" s="35"/>
      <c r="S47" s="36">
        <f>S44*PI()</f>
        <v>0.14758093789992294</v>
      </c>
      <c r="T47" s="34"/>
      <c r="U47" s="35"/>
      <c r="V47" s="36">
        <f>V44*PI()</f>
        <v>0.12335509024913244</v>
      </c>
      <c r="W47" s="34"/>
      <c r="X47" s="35"/>
      <c r="Y47" s="36">
        <f>Y44*PI()</f>
        <v>8.1263851433016357E-2</v>
      </c>
      <c r="Z47" s="34"/>
      <c r="AA47" s="35"/>
      <c r="AB47" s="36">
        <f>AB44*PI()</f>
        <v>6.699095129147345E-2</v>
      </c>
      <c r="AC47" s="34"/>
      <c r="AD47" s="35"/>
      <c r="AE47" s="36">
        <f>AE44*PI()</f>
        <v>5.7662003445580048E-2</v>
      </c>
      <c r="AF47" s="34"/>
      <c r="AG47" s="35"/>
      <c r="AH47" s="36">
        <f>AH44*PI()</f>
        <v>4.9377505678483043E-2</v>
      </c>
      <c r="AI47" s="34"/>
      <c r="AJ47" s="35"/>
      <c r="AK47" s="36">
        <f>AK44*PI()</f>
        <v>4.8137656364103741E-2</v>
      </c>
      <c r="AL47" s="34"/>
      <c r="AM47" s="35"/>
      <c r="AN47" s="36">
        <f>AN44*PI()</f>
        <v>4.7828837283168515E-2</v>
      </c>
      <c r="AO47" s="35"/>
      <c r="AP47" s="35"/>
      <c r="AQ47" s="35">
        <f>AQ44*PI()</f>
        <v>4.7826278830303159E-2</v>
      </c>
      <c r="AR47" s="34"/>
      <c r="AS47" s="35"/>
      <c r="AT47" s="36">
        <f>AT44*PI()</f>
        <v>4.7826253707941892E-2</v>
      </c>
      <c r="AU47" s="35"/>
      <c r="AV47" s="35"/>
      <c r="AW47" s="35">
        <f>AW44*PI()</f>
        <v>4.7826253457174513E-2</v>
      </c>
      <c r="AX47" s="34"/>
      <c r="AY47" s="35"/>
      <c r="AZ47" s="36">
        <f>AZ44*PI()</f>
        <v>4.7826253454641941E-2</v>
      </c>
    </row>
    <row r="50" spans="1:52" x14ac:dyDescent="0.25">
      <c r="A50" t="s">
        <v>83</v>
      </c>
    </row>
    <row r="51" spans="1:52" ht="15.75" thickBot="1" x14ac:dyDescent="0.3">
      <c r="A51" s="85" t="s">
        <v>79</v>
      </c>
      <c r="B51" s="85"/>
      <c r="C51" s="85"/>
      <c r="D51" s="85"/>
      <c r="E51" s="86" t="s">
        <v>1</v>
      </c>
      <c r="F51" s="87"/>
      <c r="G51" s="87"/>
      <c r="H51" s="87"/>
      <c r="I51" s="88"/>
      <c r="J51" s="1"/>
      <c r="K51" s="1"/>
      <c r="L51" s="1"/>
      <c r="M51" s="1"/>
    </row>
    <row r="52" spans="1:52" ht="15.75" thickBot="1" x14ac:dyDescent="0.3">
      <c r="A52" s="2"/>
      <c r="B52" s="76" t="s">
        <v>2</v>
      </c>
      <c r="C52" s="77"/>
      <c r="D52" s="78"/>
      <c r="E52" s="79" t="s">
        <v>3</v>
      </c>
      <c r="F52" s="80"/>
      <c r="G52" s="81"/>
      <c r="H52" s="76" t="s">
        <v>4</v>
      </c>
      <c r="I52" s="77"/>
      <c r="J52" s="78"/>
      <c r="K52" s="77" t="s">
        <v>5</v>
      </c>
      <c r="L52" s="77"/>
      <c r="M52" s="78"/>
      <c r="N52" s="76" t="s">
        <v>6</v>
      </c>
      <c r="O52" s="77"/>
      <c r="P52" s="78"/>
      <c r="Q52" s="76" t="s">
        <v>7</v>
      </c>
      <c r="R52" s="77"/>
      <c r="S52" s="78"/>
      <c r="T52" s="76" t="s">
        <v>8</v>
      </c>
      <c r="U52" s="77"/>
      <c r="V52" s="78"/>
      <c r="W52" s="82" t="s">
        <v>9</v>
      </c>
      <c r="X52" s="83"/>
      <c r="Y52" s="84"/>
      <c r="Z52" s="82" t="s">
        <v>10</v>
      </c>
      <c r="AA52" s="83"/>
      <c r="AB52" s="84"/>
      <c r="AC52" s="82" t="s">
        <v>11</v>
      </c>
      <c r="AD52" s="83"/>
      <c r="AE52" s="84"/>
      <c r="AF52" s="82" t="s">
        <v>12</v>
      </c>
      <c r="AG52" s="83"/>
      <c r="AH52" s="84"/>
      <c r="AI52" s="82" t="s">
        <v>13</v>
      </c>
      <c r="AJ52" s="83"/>
      <c r="AK52" s="84"/>
      <c r="AL52" s="83" t="s">
        <v>14</v>
      </c>
      <c r="AM52" s="83"/>
      <c r="AN52" s="84"/>
      <c r="AO52" s="82" t="s">
        <v>15</v>
      </c>
      <c r="AP52" s="83"/>
      <c r="AQ52" s="84"/>
      <c r="AR52" s="82" t="s">
        <v>16</v>
      </c>
      <c r="AS52" s="83"/>
      <c r="AT52" s="84"/>
      <c r="AU52" s="82" t="s">
        <v>17</v>
      </c>
      <c r="AV52" s="83"/>
      <c r="AW52" s="84"/>
      <c r="AX52" s="82" t="s">
        <v>18</v>
      </c>
      <c r="AY52" s="83"/>
      <c r="AZ52" s="84"/>
    </row>
    <row r="53" spans="1:52" ht="15.75" thickBot="1" x14ac:dyDescent="0.3">
      <c r="A53" s="3" t="s">
        <v>19</v>
      </c>
      <c r="B53" s="4" t="s">
        <v>20</v>
      </c>
      <c r="C53" s="5" t="s">
        <v>21</v>
      </c>
      <c r="D53" s="6" t="s">
        <v>22</v>
      </c>
      <c r="E53" s="3" t="s">
        <v>23</v>
      </c>
      <c r="F53" s="3" t="s">
        <v>24</v>
      </c>
      <c r="G53" s="3" t="s">
        <v>25</v>
      </c>
      <c r="H53" s="7" t="s">
        <v>26</v>
      </c>
      <c r="I53" s="3" t="s">
        <v>27</v>
      </c>
      <c r="J53" s="8" t="s">
        <v>28</v>
      </c>
      <c r="K53" s="3" t="s">
        <v>29</v>
      </c>
      <c r="L53" s="3" t="s">
        <v>30</v>
      </c>
      <c r="M53" s="3" t="s">
        <v>31</v>
      </c>
      <c r="N53" s="9" t="s">
        <v>32</v>
      </c>
      <c r="O53" s="10" t="s">
        <v>33</v>
      </c>
      <c r="P53" s="11" t="s">
        <v>34</v>
      </c>
      <c r="Q53" s="9" t="s">
        <v>35</v>
      </c>
      <c r="R53" s="10" t="s">
        <v>36</v>
      </c>
      <c r="S53" s="12" t="s">
        <v>37</v>
      </c>
      <c r="T53" s="9" t="s">
        <v>38</v>
      </c>
      <c r="U53" s="10" t="s">
        <v>39</v>
      </c>
      <c r="V53" s="12" t="s">
        <v>40</v>
      </c>
      <c r="W53" s="9" t="s">
        <v>41</v>
      </c>
      <c r="X53" s="10" t="s">
        <v>42</v>
      </c>
      <c r="Y53" s="12" t="s">
        <v>43</v>
      </c>
      <c r="Z53" s="9" t="s">
        <v>44</v>
      </c>
      <c r="AA53" s="10" t="s">
        <v>45</v>
      </c>
      <c r="AB53" s="12" t="s">
        <v>46</v>
      </c>
      <c r="AC53" s="9" t="s">
        <v>47</v>
      </c>
      <c r="AD53" s="10" t="s">
        <v>48</v>
      </c>
      <c r="AE53" s="12" t="s">
        <v>49</v>
      </c>
      <c r="AF53" s="9" t="s">
        <v>50</v>
      </c>
      <c r="AG53" s="10" t="s">
        <v>51</v>
      </c>
      <c r="AH53" s="12" t="s">
        <v>52</v>
      </c>
      <c r="AI53" s="7" t="s">
        <v>53</v>
      </c>
      <c r="AJ53" s="3" t="s">
        <v>54</v>
      </c>
      <c r="AK53" s="12" t="s">
        <v>55</v>
      </c>
      <c r="AL53" s="3" t="s">
        <v>56</v>
      </c>
      <c r="AM53" s="3" t="s">
        <v>57</v>
      </c>
      <c r="AN53" s="12" t="s">
        <v>58</v>
      </c>
      <c r="AO53" s="3" t="s">
        <v>59</v>
      </c>
      <c r="AP53" s="3" t="s">
        <v>60</v>
      </c>
      <c r="AQ53" s="10" t="s">
        <v>61</v>
      </c>
      <c r="AR53" s="7" t="s">
        <v>62</v>
      </c>
      <c r="AS53" s="3" t="s">
        <v>63</v>
      </c>
      <c r="AT53" s="12" t="s">
        <v>64</v>
      </c>
      <c r="AU53" s="3" t="s">
        <v>65</v>
      </c>
      <c r="AV53" s="3" t="s">
        <v>66</v>
      </c>
      <c r="AW53" s="10" t="s">
        <v>67</v>
      </c>
      <c r="AX53" s="4" t="s">
        <v>68</v>
      </c>
      <c r="AY53" s="5" t="s">
        <v>69</v>
      </c>
      <c r="AZ53" s="13" t="s">
        <v>70</v>
      </c>
    </row>
    <row r="54" spans="1:52" hidden="1" x14ac:dyDescent="0.25">
      <c r="A54" s="1">
        <v>0.4</v>
      </c>
      <c r="B54" s="14">
        <v>2.0640941000000002</v>
      </c>
      <c r="C54" s="15">
        <v>1</v>
      </c>
      <c r="D54" s="16">
        <v>5.4452372417007899E-2</v>
      </c>
      <c r="E54" s="15">
        <v>2.0640941000435902</v>
      </c>
      <c r="F54" s="15">
        <v>0.99999999997066102</v>
      </c>
      <c r="G54" s="15">
        <v>5.4451636247560803E-2</v>
      </c>
      <c r="H54" s="14">
        <v>2.0640941043599299</v>
      </c>
      <c r="I54" s="15">
        <v>0.99999999706547404</v>
      </c>
      <c r="J54" s="16">
        <v>5.4445010360733702E-2</v>
      </c>
      <c r="K54" s="15">
        <v>2.0640945367785899</v>
      </c>
      <c r="L54" s="15">
        <v>0.99999970601889798</v>
      </c>
      <c r="M54" s="15">
        <v>5.4378725463058601E-2</v>
      </c>
      <c r="N54" s="14">
        <v>2.0641385711181401</v>
      </c>
      <c r="O54" s="15">
        <v>0.99997006938500599</v>
      </c>
      <c r="P54" s="16">
        <v>5.3713304421455298E-2</v>
      </c>
      <c r="Q54" s="14">
        <v>2.0717081768558998</v>
      </c>
      <c r="R54" s="15">
        <v>0.99491667930095595</v>
      </c>
      <c r="S54" s="16">
        <v>4.6852263549995901E-2</v>
      </c>
      <c r="T54" s="14">
        <v>2.08973562352941</v>
      </c>
      <c r="U54" s="15">
        <v>0.98320293238022904</v>
      </c>
      <c r="V54" s="16">
        <v>3.90872325421509E-2</v>
      </c>
      <c r="W54" s="14">
        <v>2.19821899230769</v>
      </c>
      <c r="X54" s="15">
        <v>0.92106637444190897</v>
      </c>
      <c r="Y54" s="16">
        <v>2.5695935334534199E-2</v>
      </c>
      <c r="Z54" s="14">
        <v>2.2820470500000001</v>
      </c>
      <c r="AA54" s="15">
        <v>0.88107113373205803</v>
      </c>
      <c r="AB54" s="16">
        <v>2.12009754522503E-2</v>
      </c>
      <c r="AC54" s="14">
        <v>2.3658751076923101</v>
      </c>
      <c r="AD54" s="15">
        <v>0.84650426315026495</v>
      </c>
      <c r="AE54" s="16">
        <v>1.8281572446022101E-2</v>
      </c>
      <c r="AF54" s="14">
        <v>2.4743584764705902</v>
      </c>
      <c r="AG54" s="15">
        <v>0.80817276934014004</v>
      </c>
      <c r="AH54" s="16">
        <v>1.5704308825577499E-2</v>
      </c>
      <c r="AI54" s="14">
        <v>2.4946840743902499</v>
      </c>
      <c r="AJ54" s="15">
        <v>0.80166910752409404</v>
      </c>
      <c r="AK54" s="16">
        <v>1.5320023844096101E-2</v>
      </c>
      <c r="AL54" s="15">
        <v>2.49995552888186</v>
      </c>
      <c r="AM54" s="15">
        <v>0.80001390939912198</v>
      </c>
      <c r="AN54" s="16">
        <v>1.5224369508071701E-2</v>
      </c>
      <c r="AO54" s="15">
        <v>2.49999956322142</v>
      </c>
      <c r="AP54" s="15">
        <v>0.80000013660848901</v>
      </c>
      <c r="AQ54" s="15">
        <v>1.5223577152603701E-2</v>
      </c>
      <c r="AR54" s="14">
        <v>2.4999999956400698</v>
      </c>
      <c r="AS54" s="15">
        <v>0.80000000136362803</v>
      </c>
      <c r="AT54" s="16">
        <v>1.52235693721914E-2</v>
      </c>
      <c r="AU54" s="15">
        <v>2.49999999995641</v>
      </c>
      <c r="AV54" s="15">
        <v>0.80000000001363503</v>
      </c>
      <c r="AW54" s="15">
        <v>1.52235692945285E-2</v>
      </c>
      <c r="AX54" s="14">
        <v>2.5</v>
      </c>
      <c r="AY54" s="15">
        <v>0.8</v>
      </c>
      <c r="AZ54" s="16">
        <v>1.52235692937442E-2</v>
      </c>
    </row>
    <row r="55" spans="1:52" hidden="1" x14ac:dyDescent="0.25">
      <c r="A55" s="1">
        <v>0.41</v>
      </c>
      <c r="B55" s="14">
        <v>2.0649524000000001</v>
      </c>
      <c r="C55" s="15">
        <v>1</v>
      </c>
      <c r="D55" s="16">
        <v>5.4453474424526201E-2</v>
      </c>
      <c r="E55" s="15">
        <v>2.0649524000435102</v>
      </c>
      <c r="F55" s="15">
        <v>0.99999999997068401</v>
      </c>
      <c r="G55" s="15">
        <v>5.4452738550424297E-2</v>
      </c>
      <c r="H55" s="14">
        <v>2.0649524043513501</v>
      </c>
      <c r="I55" s="15">
        <v>0.99999999706791298</v>
      </c>
      <c r="J55" s="16">
        <v>5.44461154279215E-2</v>
      </c>
      <c r="K55" s="15">
        <v>2.0649528359185698</v>
      </c>
      <c r="L55" s="15">
        <v>0.99999970626323398</v>
      </c>
      <c r="M55" s="15">
        <v>5.4379858062243401E-2</v>
      </c>
      <c r="N55" s="14">
        <v>2.0649967835543799</v>
      </c>
      <c r="O55" s="15">
        <v>0.99997009425750905</v>
      </c>
      <c r="P55" s="16">
        <v>5.3714711589220997E-2</v>
      </c>
      <c r="Q55" s="14">
        <v>2.0725514847161599</v>
      </c>
      <c r="R55" s="15">
        <v>0.99492079690411495</v>
      </c>
      <c r="S55" s="16">
        <v>4.6856257067218098E-2</v>
      </c>
      <c r="T55" s="14">
        <v>2.0905434352941201</v>
      </c>
      <c r="U55" s="15">
        <v>0.98321572133371804</v>
      </c>
      <c r="V55" s="16">
        <v>3.9093345248433303E-2</v>
      </c>
      <c r="W55" s="14">
        <v>2.1988132</v>
      </c>
      <c r="X55" s="15">
        <v>0.92110609971298696</v>
      </c>
      <c r="Y55" s="16">
        <v>2.5701982709188099E-2</v>
      </c>
      <c r="Z55" s="14">
        <v>2.2824762000000001</v>
      </c>
      <c r="AA55" s="15">
        <v>0.88111122105168005</v>
      </c>
      <c r="AB55" s="16">
        <v>2.12052977951732E-2</v>
      </c>
      <c r="AC55" s="14">
        <v>2.3661392000000001</v>
      </c>
      <c r="AD55" s="15">
        <v>0.846533945959417</v>
      </c>
      <c r="AE55" s="16">
        <v>1.82841137753957E-2</v>
      </c>
      <c r="AF55" s="14">
        <v>2.47440896470588</v>
      </c>
      <c r="AG55" s="15">
        <v>0.80817928959607099</v>
      </c>
      <c r="AH55" s="16">
        <v>1.5704758881259401E-2</v>
      </c>
      <c r="AI55" s="14">
        <v>2.4946945414634198</v>
      </c>
      <c r="AJ55" s="15">
        <v>0.80167048432636001</v>
      </c>
      <c r="AK55" s="16">
        <v>1.53201157334827E-2</v>
      </c>
      <c r="AL55" s="15">
        <v>2.4999556164456198</v>
      </c>
      <c r="AM55" s="15">
        <v>0.80001392096844703</v>
      </c>
      <c r="AN55" s="16">
        <v>1.5224370273724201E-2</v>
      </c>
      <c r="AO55" s="15">
        <v>2.4999995640814401</v>
      </c>
      <c r="AP55" s="15">
        <v>0.800000136722123</v>
      </c>
      <c r="AQ55" s="15">
        <v>1.5223577160123399E-2</v>
      </c>
      <c r="AR55" s="14">
        <v>2.4999999956486501</v>
      </c>
      <c r="AS55" s="15">
        <v>0.80000000136476201</v>
      </c>
      <c r="AT55" s="16">
        <v>1.5223569372266399E-2</v>
      </c>
      <c r="AU55" s="15">
        <v>2.4999999999564899</v>
      </c>
      <c r="AV55" s="15">
        <v>0.80000000001364602</v>
      </c>
      <c r="AW55" s="15">
        <v>1.52235692945293E-2</v>
      </c>
      <c r="AX55" s="14">
        <v>2.5</v>
      </c>
      <c r="AY55" s="15">
        <v>0.8</v>
      </c>
      <c r="AZ55" s="16">
        <v>1.52235692937442E-2</v>
      </c>
    </row>
    <row r="56" spans="1:52" hidden="1" x14ac:dyDescent="0.25">
      <c r="A56" s="1">
        <v>0.42</v>
      </c>
      <c r="B56" s="14">
        <v>2.0675995</v>
      </c>
      <c r="C56" s="15">
        <v>1</v>
      </c>
      <c r="D56" s="16">
        <v>5.4465102803755099E-2</v>
      </c>
      <c r="E56" s="15">
        <v>2.0675995000432401</v>
      </c>
      <c r="F56" s="15">
        <v>0.99999999997075995</v>
      </c>
      <c r="G56" s="15">
        <v>5.4464367876391702E-2</v>
      </c>
      <c r="H56" s="14">
        <v>2.0675995043248698</v>
      </c>
      <c r="I56" s="15">
        <v>0.99999999707541598</v>
      </c>
      <c r="J56" s="16">
        <v>5.44577532281878E-2</v>
      </c>
      <c r="K56" s="15">
        <v>2.0675999332661701</v>
      </c>
      <c r="L56" s="15">
        <v>0.99999970701487995</v>
      </c>
      <c r="M56" s="15">
        <v>5.43915806202157E-2</v>
      </c>
      <c r="N56" s="14">
        <v>2.0676436134972498</v>
      </c>
      <c r="O56" s="15">
        <v>0.99997017077234196</v>
      </c>
      <c r="P56" s="16">
        <v>5.3727278536717299E-2</v>
      </c>
      <c r="Q56" s="14">
        <v>2.0751523471615698</v>
      </c>
      <c r="R56" s="15">
        <v>0.99493346489706602</v>
      </c>
      <c r="S56" s="16">
        <v>4.6876670644946002E-2</v>
      </c>
      <c r="T56" s="14">
        <v>2.0930348235294098</v>
      </c>
      <c r="U56" s="15">
        <v>0.98325507493886999</v>
      </c>
      <c r="V56" s="16">
        <v>3.9119841128955203E-2</v>
      </c>
      <c r="W56" s="14">
        <v>2.2006458076923101</v>
      </c>
      <c r="X56" s="15">
        <v>0.92122846940887404</v>
      </c>
      <c r="Y56" s="16">
        <v>2.5726051420819799E-2</v>
      </c>
      <c r="Z56" s="14">
        <v>2.28379975</v>
      </c>
      <c r="AA56" s="15">
        <v>0.88123478983193604</v>
      </c>
      <c r="AB56" s="16">
        <v>2.1222455970517001E-2</v>
      </c>
      <c r="AC56" s="14">
        <v>2.3669536923076899</v>
      </c>
      <c r="AD56" s="15">
        <v>0.84662549665101305</v>
      </c>
      <c r="AE56" s="16">
        <v>1.8294265372802199E-2</v>
      </c>
      <c r="AF56" s="14">
        <v>2.4745646764705902</v>
      </c>
      <c r="AG56" s="15">
        <v>0.80819941312283405</v>
      </c>
      <c r="AH56" s="16">
        <v>1.5706581495372199E-2</v>
      </c>
      <c r="AI56" s="14">
        <v>2.4947268231707298</v>
      </c>
      <c r="AJ56" s="15">
        <v>0.80167473403376199</v>
      </c>
      <c r="AK56" s="16">
        <v>1.53204889846866E-2</v>
      </c>
      <c r="AL56" s="15">
        <v>2.4999558865027498</v>
      </c>
      <c r="AM56" s="15">
        <v>0.80001395667991704</v>
      </c>
      <c r="AN56" s="16">
        <v>1.5224373386261401E-2</v>
      </c>
      <c r="AO56" s="15">
        <v>2.4999995667338402</v>
      </c>
      <c r="AP56" s="15">
        <v>0.80000013707287998</v>
      </c>
      <c r="AQ56" s="15">
        <v>1.52235771906928E-2</v>
      </c>
      <c r="AR56" s="14">
        <v>2.4999999956751302</v>
      </c>
      <c r="AS56" s="15">
        <v>0.80000000136826299</v>
      </c>
      <c r="AT56" s="16">
        <v>1.52235693725716E-2</v>
      </c>
      <c r="AU56" s="15">
        <v>2.4999999999567599</v>
      </c>
      <c r="AV56" s="15">
        <v>0.80000000001368099</v>
      </c>
      <c r="AW56" s="15">
        <v>1.5223569294532301E-2</v>
      </c>
      <c r="AX56" s="14">
        <v>2.5</v>
      </c>
      <c r="AY56" s="15">
        <v>0.8</v>
      </c>
      <c r="AZ56" s="16">
        <v>1.52235692937442E-2</v>
      </c>
    </row>
    <row r="57" spans="1:52" hidden="1" x14ac:dyDescent="0.25">
      <c r="A57" s="1">
        <v>0.43</v>
      </c>
      <c r="B57" s="14">
        <v>2.0678839999999998</v>
      </c>
      <c r="C57" s="15">
        <v>1</v>
      </c>
      <c r="D57" s="16">
        <v>5.4457193362998299E-2</v>
      </c>
      <c r="E57" s="15">
        <v>2.0678840000432102</v>
      </c>
      <c r="F57" s="15">
        <v>0.99999999997076805</v>
      </c>
      <c r="G57" s="15">
        <v>5.4456458536097999E-2</v>
      </c>
      <c r="H57" s="14">
        <v>2.0678840043220199</v>
      </c>
      <c r="I57" s="15">
        <v>0.999999997076221</v>
      </c>
      <c r="J57" s="16">
        <v>5.4449844799058303E-2</v>
      </c>
      <c r="K57" s="15">
        <v>2.0678844329811001</v>
      </c>
      <c r="L57" s="15">
        <v>0.99999970709549302</v>
      </c>
      <c r="M57" s="15">
        <v>5.4383681298047798E-2</v>
      </c>
      <c r="N57" s="14">
        <v>2.0679280844725598</v>
      </c>
      <c r="O57" s="15">
        <v>0.99997017897838003</v>
      </c>
      <c r="P57" s="16">
        <v>5.3719470937551798E-2</v>
      </c>
      <c r="Q57" s="14">
        <v>2.07543187772926</v>
      </c>
      <c r="R57" s="15">
        <v>0.99493482360686303</v>
      </c>
      <c r="S57" s="16">
        <v>4.6869836470708297E-2</v>
      </c>
      <c r="T57" s="14">
        <v>2.0933025882352898</v>
      </c>
      <c r="U57" s="15">
        <v>0.98325929652296495</v>
      </c>
      <c r="V57" s="16">
        <v>3.9114158695672099E-2</v>
      </c>
      <c r="W57" s="14">
        <v>2.2008427692307699</v>
      </c>
      <c r="X57" s="15">
        <v>0.92124160795146803</v>
      </c>
      <c r="Y57" s="16">
        <v>2.5722603636479598E-2</v>
      </c>
      <c r="Z57" s="14">
        <v>2.2839420000000001</v>
      </c>
      <c r="AA57" s="15">
        <v>0.88124806464725902</v>
      </c>
      <c r="AB57" s="16">
        <v>2.1220044493476201E-2</v>
      </c>
      <c r="AC57" s="14">
        <v>2.3670412307692299</v>
      </c>
      <c r="AD57" s="15">
        <v>0.84663533663761503</v>
      </c>
      <c r="AE57" s="16">
        <v>1.8292787459024299E-2</v>
      </c>
      <c r="AF57" s="14">
        <v>2.47458141176471</v>
      </c>
      <c r="AG57" s="15">
        <v>0.80820157720392705</v>
      </c>
      <c r="AH57" s="16">
        <v>1.5706295492662E-2</v>
      </c>
      <c r="AI57" s="14">
        <v>2.49473029268293</v>
      </c>
      <c r="AJ57" s="15">
        <v>0.80167519108892704</v>
      </c>
      <c r="AK57" s="16">
        <v>1.53204294854424E-2</v>
      </c>
      <c r="AL57" s="15">
        <v>2.49995591552744</v>
      </c>
      <c r="AM57" s="15">
        <v>0.80001396052076901</v>
      </c>
      <c r="AN57" s="16">
        <v>1.5224372888043E-2</v>
      </c>
      <c r="AO57" s="15">
        <v>2.4999995670189099</v>
      </c>
      <c r="AP57" s="15">
        <v>0.80000013711060503</v>
      </c>
      <c r="AQ57" s="15">
        <v>1.52235771857994E-2</v>
      </c>
      <c r="AR57" s="14">
        <v>2.4999999956779799</v>
      </c>
      <c r="AS57" s="15">
        <v>0.80000000136864002</v>
      </c>
      <c r="AT57" s="16">
        <v>1.5223569372522699E-2</v>
      </c>
      <c r="AU57" s="15">
        <v>2.4999999999567901</v>
      </c>
      <c r="AV57" s="15">
        <v>0.80000000001368499</v>
      </c>
      <c r="AW57" s="15">
        <v>1.52235692945319E-2</v>
      </c>
      <c r="AX57" s="14">
        <v>2.5</v>
      </c>
      <c r="AY57" s="15">
        <v>0.8</v>
      </c>
      <c r="AZ57" s="16">
        <v>1.52235692937442E-2</v>
      </c>
    </row>
    <row r="58" spans="1:52" hidden="1" x14ac:dyDescent="0.25">
      <c r="A58" s="1">
        <v>0.44</v>
      </c>
      <c r="B58" s="14">
        <v>2.0669558000000001</v>
      </c>
      <c r="C58" s="15">
        <v>1</v>
      </c>
      <c r="D58" s="16">
        <v>5.4453371394113E-2</v>
      </c>
      <c r="E58" s="15">
        <v>2.0669558000433099</v>
      </c>
      <c r="F58" s="15">
        <v>0.99999999997074196</v>
      </c>
      <c r="G58" s="15">
        <v>5.4452636239366498E-2</v>
      </c>
      <c r="H58" s="14">
        <v>2.0669558043313101</v>
      </c>
      <c r="I58" s="15">
        <v>0.99999999707359499</v>
      </c>
      <c r="J58" s="16">
        <v>5.4446019530519502E-2</v>
      </c>
      <c r="K58" s="15">
        <v>2.06695623391116</v>
      </c>
      <c r="L58" s="15">
        <v>0.99999970683236805</v>
      </c>
      <c r="M58" s="15">
        <v>5.4379826341849E-2</v>
      </c>
      <c r="N58" s="14">
        <v>2.06699997916752</v>
      </c>
      <c r="O58" s="15">
        <v>0.99997015219313801</v>
      </c>
      <c r="P58" s="16">
        <v>5.3715320192958702E-2</v>
      </c>
      <c r="Q58" s="14">
        <v>2.07451989082969</v>
      </c>
      <c r="R58" s="15">
        <v>0.99493038872557005</v>
      </c>
      <c r="S58" s="16">
        <v>4.6862933435845001E-2</v>
      </c>
      <c r="T58" s="14">
        <v>2.09242898823529</v>
      </c>
      <c r="U58" s="15">
        <v>0.98324551761050605</v>
      </c>
      <c r="V58" s="16">
        <v>3.9105110305357203E-2</v>
      </c>
      <c r="W58" s="14">
        <v>2.20020016923077</v>
      </c>
      <c r="X58" s="15">
        <v>0.92119873308328204</v>
      </c>
      <c r="Y58" s="16">
        <v>2.57143332951114E-2</v>
      </c>
      <c r="Z58" s="14">
        <v>2.2834778999999998</v>
      </c>
      <c r="AA58" s="15">
        <v>0.881204750476001</v>
      </c>
      <c r="AB58" s="16">
        <v>2.1214145979214699E-2</v>
      </c>
      <c r="AC58" s="14">
        <v>2.3667556307692301</v>
      </c>
      <c r="AD58" s="15">
        <v>0.84660323337052401</v>
      </c>
      <c r="AE58" s="16">
        <v>1.8289298357968799E-2</v>
      </c>
      <c r="AF58" s="14">
        <v>2.4745268117647101</v>
      </c>
      <c r="AG58" s="15">
        <v>0.80819451766553696</v>
      </c>
      <c r="AH58" s="16">
        <v>1.5705669511742501E-2</v>
      </c>
      <c r="AI58" s="14">
        <v>2.49471897317073</v>
      </c>
      <c r="AJ58" s="15">
        <v>0.80167370014066197</v>
      </c>
      <c r="AK58" s="16">
        <v>1.5320301313305799E-2</v>
      </c>
      <c r="AL58" s="15">
        <v>2.4999558208324801</v>
      </c>
      <c r="AM58" s="15">
        <v>0.80001394799168701</v>
      </c>
      <c r="AN58" s="16">
        <v>1.52243718192659E-2</v>
      </c>
      <c r="AO58" s="15">
        <v>2.4999995660888499</v>
      </c>
      <c r="AP58" s="15">
        <v>0.80000013698754502</v>
      </c>
      <c r="AQ58" s="15">
        <v>1.5223577175302601E-2</v>
      </c>
      <c r="AR58" s="14">
        <v>2.49999999566869</v>
      </c>
      <c r="AS58" s="15">
        <v>0.80000000136741201</v>
      </c>
      <c r="AT58" s="16">
        <v>1.52235693724179E-2</v>
      </c>
      <c r="AU58" s="15">
        <v>2.4999999999566902</v>
      </c>
      <c r="AV58" s="15">
        <v>0.800000000013672</v>
      </c>
      <c r="AW58" s="15">
        <v>1.52235692945308E-2</v>
      </c>
      <c r="AX58" s="14">
        <v>2.5</v>
      </c>
      <c r="AY58" s="15">
        <v>0.8</v>
      </c>
      <c r="AZ58" s="16">
        <v>1.52235692937442E-2</v>
      </c>
    </row>
    <row r="59" spans="1:52" hidden="1" x14ac:dyDescent="0.25">
      <c r="A59" s="1">
        <v>0.45</v>
      </c>
      <c r="B59" s="14">
        <v>2.070713</v>
      </c>
      <c r="C59" s="15">
        <v>1</v>
      </c>
      <c r="D59" s="16">
        <v>5.4466808420903297E-2</v>
      </c>
      <c r="E59" s="15">
        <v>2.0707130000429301</v>
      </c>
      <c r="F59" s="15">
        <v>0.99999999997084699</v>
      </c>
      <c r="G59" s="15">
        <v>5.4466074596585902E-2</v>
      </c>
      <c r="H59" s="14">
        <v>2.0707130042937298</v>
      </c>
      <c r="I59" s="15">
        <v>0.99999999708420495</v>
      </c>
      <c r="J59" s="16">
        <v>5.4459469895471103E-2</v>
      </c>
      <c r="K59" s="15">
        <v>2.0707134301464398</v>
      </c>
      <c r="L59" s="15">
        <v>0.99999970789527504</v>
      </c>
      <c r="M59" s="15">
        <v>5.4393396716089601E-2</v>
      </c>
      <c r="N59" s="14">
        <v>2.07075679585799</v>
      </c>
      <c r="O59" s="15">
        <v>0.99997026039333703</v>
      </c>
      <c r="P59" s="16">
        <v>5.3730086490215899E-2</v>
      </c>
      <c r="Q59" s="14">
        <v>2.0782114628820998</v>
      </c>
      <c r="R59" s="15">
        <v>0.99494830486137198</v>
      </c>
      <c r="S59" s="16">
        <v>4.68888561117684E-2</v>
      </c>
      <c r="T59" s="14">
        <v>2.0959651764705902</v>
      </c>
      <c r="U59" s="15">
        <v>0.98330119085406897</v>
      </c>
      <c r="V59" s="16">
        <v>3.91398222104039E-2</v>
      </c>
      <c r="W59" s="14">
        <v>2.2028013076923099</v>
      </c>
      <c r="X59" s="15">
        <v>0.92137211441733302</v>
      </c>
      <c r="Y59" s="16">
        <v>2.5746469789770798E-2</v>
      </c>
      <c r="Z59" s="14">
        <v>2.2853564999999998</v>
      </c>
      <c r="AA59" s="15">
        <v>0.88138000409866601</v>
      </c>
      <c r="AB59" s="16">
        <v>2.12370855493417E-2</v>
      </c>
      <c r="AC59" s="14">
        <v>2.3679116923076902</v>
      </c>
      <c r="AD59" s="15">
        <v>0.84673318802429998</v>
      </c>
      <c r="AE59" s="16">
        <v>1.8302860482807701E-2</v>
      </c>
      <c r="AF59" s="14">
        <v>2.4747478235294098</v>
      </c>
      <c r="AG59" s="15">
        <v>0.80822310984958901</v>
      </c>
      <c r="AH59" s="16">
        <v>1.5708098897449101E-2</v>
      </c>
      <c r="AI59" s="14">
        <v>2.4947647926829299</v>
      </c>
      <c r="AJ59" s="15">
        <v>0.80167973924315805</v>
      </c>
      <c r="AK59" s="16">
        <v>1.5320798560036999E-2</v>
      </c>
      <c r="AL59" s="15">
        <v>2.49995620414201</v>
      </c>
      <c r="AM59" s="15">
        <v>0.80001399874202495</v>
      </c>
      <c r="AN59" s="16">
        <v>1.5224375965210601E-2</v>
      </c>
      <c r="AO59" s="15">
        <v>2.49999956985357</v>
      </c>
      <c r="AP59" s="15">
        <v>0.80000013748601395</v>
      </c>
      <c r="AQ59" s="15">
        <v>1.52235772160213E-2</v>
      </c>
      <c r="AR59" s="14">
        <v>2.4999999957062702</v>
      </c>
      <c r="AS59" s="15">
        <v>0.80000000137238703</v>
      </c>
      <c r="AT59" s="16">
        <v>1.5223569372824401E-2</v>
      </c>
      <c r="AU59" s="15">
        <v>2.4999999999570699</v>
      </c>
      <c r="AV59" s="15">
        <v>0.80000000001372196</v>
      </c>
      <c r="AW59" s="15">
        <v>1.5223569294534899E-2</v>
      </c>
      <c r="AX59" s="14">
        <v>2.5</v>
      </c>
      <c r="AY59" s="15">
        <v>0.8</v>
      </c>
      <c r="AZ59" s="16">
        <v>1.52235692937442E-2</v>
      </c>
    </row>
    <row r="60" spans="1:52" hidden="1" x14ac:dyDescent="0.25">
      <c r="A60" s="1">
        <v>0.46</v>
      </c>
      <c r="B60" s="14">
        <v>2.0770862000000001</v>
      </c>
      <c r="C60" s="15">
        <v>1</v>
      </c>
      <c r="D60" s="16">
        <v>5.4514500523187098E-2</v>
      </c>
      <c r="E60" s="15">
        <v>2.0770862000422898</v>
      </c>
      <c r="F60" s="15">
        <v>0.99999999997102595</v>
      </c>
      <c r="G60" s="15">
        <v>5.4513768950591297E-2</v>
      </c>
      <c r="H60" s="14">
        <v>2.07708620422998</v>
      </c>
      <c r="I60" s="15">
        <v>0.99999999710206999</v>
      </c>
      <c r="J60" s="16">
        <v>5.4507184513037897E-2</v>
      </c>
      <c r="K60" s="15">
        <v>2.0770866237604801</v>
      </c>
      <c r="L60" s="15">
        <v>0.99999970968507301</v>
      </c>
      <c r="M60" s="15">
        <v>5.4441313878925097E-2</v>
      </c>
      <c r="N60" s="14">
        <v>2.07712934566415</v>
      </c>
      <c r="O60" s="15">
        <v>0.99997044258867596</v>
      </c>
      <c r="P60" s="16">
        <v>5.3780019466669E-2</v>
      </c>
      <c r="Q60" s="14">
        <v>2.0844733406113498</v>
      </c>
      <c r="R60" s="15">
        <v>0.99497848074877004</v>
      </c>
      <c r="S60" s="16">
        <v>4.6957276770664302E-2</v>
      </c>
      <c r="T60" s="14">
        <v>2.1019634823529398</v>
      </c>
      <c r="U60" s="15">
        <v>0.983395013842009</v>
      </c>
      <c r="V60" s="16">
        <v>3.92217707688206E-2</v>
      </c>
      <c r="W60" s="14">
        <v>2.2072135230769199</v>
      </c>
      <c r="X60" s="15">
        <v>0.92166518968427602</v>
      </c>
      <c r="Y60" s="16">
        <v>2.5817415394454601E-2</v>
      </c>
      <c r="Z60" s="14">
        <v>2.2885431000000001</v>
      </c>
      <c r="AA60" s="15">
        <v>0.88167682397588898</v>
      </c>
      <c r="AB60" s="16">
        <v>2.1287653657659798E-2</v>
      </c>
      <c r="AC60" s="14">
        <v>2.3698726769230798</v>
      </c>
      <c r="AD60" s="15">
        <v>0.84695366021193397</v>
      </c>
      <c r="AE60" s="16">
        <v>1.8332936256529399E-2</v>
      </c>
      <c r="AF60" s="14">
        <v>2.4751227176470598</v>
      </c>
      <c r="AG60" s="15">
        <v>0.80827170889607902</v>
      </c>
      <c r="AH60" s="16">
        <v>1.5713552800487599E-2</v>
      </c>
      <c r="AI60" s="14">
        <v>2.4948425146341502</v>
      </c>
      <c r="AJ60" s="15">
        <v>0.80169000738648699</v>
      </c>
      <c r="AK60" s="16">
        <v>1.5321917805377099E-2</v>
      </c>
      <c r="AL60" s="15">
        <v>2.4999568543358501</v>
      </c>
      <c r="AM60" s="15">
        <v>0.800014085038663</v>
      </c>
      <c r="AN60" s="16">
        <v>1.52243853037485E-2</v>
      </c>
      <c r="AO60" s="15">
        <v>2.4999995762395302</v>
      </c>
      <c r="AP60" s="15">
        <v>0.80000013833362005</v>
      </c>
      <c r="AQ60" s="15">
        <v>1.5223577307738901E-2</v>
      </c>
      <c r="AR60" s="14">
        <v>2.4999999957700201</v>
      </c>
      <c r="AS60" s="15">
        <v>0.80000000138084804</v>
      </c>
      <c r="AT60" s="16">
        <v>1.5223569373739899E-2</v>
      </c>
      <c r="AU60" s="15">
        <v>2.4999999999577098</v>
      </c>
      <c r="AV60" s="15">
        <v>0.800000000013807</v>
      </c>
      <c r="AW60" s="15">
        <v>1.5223569294544E-2</v>
      </c>
      <c r="AX60" s="14">
        <v>2.5</v>
      </c>
      <c r="AY60" s="15">
        <v>0.8</v>
      </c>
      <c r="AZ60" s="16">
        <v>1.52235692937442E-2</v>
      </c>
    </row>
    <row r="61" spans="1:52" hidden="1" x14ac:dyDescent="0.25">
      <c r="A61" s="1">
        <v>0.47</v>
      </c>
      <c r="B61" s="14">
        <v>2.0744126000000001</v>
      </c>
      <c r="C61" s="15">
        <v>0.99999990000000005</v>
      </c>
      <c r="D61" s="16">
        <v>5.4437544864842903E-2</v>
      </c>
      <c r="E61" s="15">
        <v>2.0744126000425598</v>
      </c>
      <c r="F61" s="15">
        <v>0.99999989997095196</v>
      </c>
      <c r="G61" s="15">
        <v>5.44375386271422E-2</v>
      </c>
      <c r="H61" s="14">
        <v>2.0744126042567199</v>
      </c>
      <c r="I61" s="15">
        <v>0.99999989709459802</v>
      </c>
      <c r="J61" s="16">
        <v>5.4436925416278197E-2</v>
      </c>
      <c r="K61" s="15">
        <v>2.07441302643943</v>
      </c>
      <c r="L61" s="15">
        <v>0.99999960893639495</v>
      </c>
      <c r="M61" s="15">
        <v>5.4395575309802303E-2</v>
      </c>
      <c r="N61" s="14">
        <v>2.0744560184248102</v>
      </c>
      <c r="O61" s="15">
        <v>0.99997026637574105</v>
      </c>
      <c r="P61" s="16">
        <v>5.3743858868455202E-2</v>
      </c>
      <c r="Q61" s="14">
        <v>2.08184644104804</v>
      </c>
      <c r="R61" s="15">
        <v>0.99496575700492296</v>
      </c>
      <c r="S61" s="16">
        <v>4.6914705368071102E-2</v>
      </c>
      <c r="T61" s="14">
        <v>2.0994471529411798</v>
      </c>
      <c r="U61" s="15">
        <v>0.98335565639421596</v>
      </c>
      <c r="V61" s="16">
        <v>3.9174348575287198E-2</v>
      </c>
      <c r="W61" s="14">
        <v>2.2053625692307701</v>
      </c>
      <c r="X61" s="15">
        <v>0.921542338722801</v>
      </c>
      <c r="Y61" s="16">
        <v>2.5778414078169502E-2</v>
      </c>
      <c r="Z61" s="14">
        <v>2.2872062999999998</v>
      </c>
      <c r="AA61" s="15">
        <v>0.88155233531824095</v>
      </c>
      <c r="AB61" s="16">
        <v>2.1259910529909901E-2</v>
      </c>
      <c r="AC61" s="14">
        <v>2.3690500307692299</v>
      </c>
      <c r="AD61" s="15">
        <v>0.84686114202699703</v>
      </c>
      <c r="AE61" s="16">
        <v>1.83163698907505E-2</v>
      </c>
      <c r="AF61" s="14">
        <v>2.4749654470588198</v>
      </c>
      <c r="AG61" s="15">
        <v>0.80825130196116801</v>
      </c>
      <c r="AH61" s="16">
        <v>1.5710522379294298E-2</v>
      </c>
      <c r="AI61" s="14">
        <v>2.4948099097560998</v>
      </c>
      <c r="AJ61" s="15">
        <v>0.80168569527628497</v>
      </c>
      <c r="AK61" s="16">
        <v>1.53212947339672E-2</v>
      </c>
      <c r="AL61" s="15">
        <v>2.4999565815751899</v>
      </c>
      <c r="AM61" s="15">
        <v>0.80001404879734095</v>
      </c>
      <c r="AN61" s="16">
        <v>1.52243801025036E-2</v>
      </c>
      <c r="AO61" s="15">
        <v>2.4999995735605798</v>
      </c>
      <c r="AP61" s="15">
        <v>0.80000013797765701</v>
      </c>
      <c r="AQ61" s="15">
        <v>1.5223577256655201E-2</v>
      </c>
      <c r="AR61" s="14">
        <v>2.4999999957432801</v>
      </c>
      <c r="AS61" s="15">
        <v>0.80000000137729499</v>
      </c>
      <c r="AT61" s="16">
        <v>1.522356937323E-2</v>
      </c>
      <c r="AU61" s="15">
        <v>2.4999999999574398</v>
      </c>
      <c r="AV61" s="15">
        <v>0.80000000001377103</v>
      </c>
      <c r="AW61" s="15">
        <v>1.52235692945389E-2</v>
      </c>
      <c r="AX61" s="14">
        <v>2.5</v>
      </c>
      <c r="AY61" s="15">
        <v>0.8</v>
      </c>
      <c r="AZ61" s="16">
        <v>1.52235692937442E-2</v>
      </c>
    </row>
    <row r="62" spans="1:52" hidden="1" x14ac:dyDescent="0.25">
      <c r="A62" s="1">
        <v>0.48</v>
      </c>
      <c r="B62" s="14">
        <v>2.0742712000000001</v>
      </c>
      <c r="C62" s="15">
        <v>0.99999990000000005</v>
      </c>
      <c r="D62" s="16">
        <v>5.4428142707285798E-2</v>
      </c>
      <c r="E62" s="15">
        <v>2.0742712000425798</v>
      </c>
      <c r="F62" s="15">
        <v>0.99999989997094596</v>
      </c>
      <c r="G62" s="15">
        <v>5.4428136468418202E-2</v>
      </c>
      <c r="H62" s="14">
        <v>2.0742712042581402</v>
      </c>
      <c r="I62" s="15">
        <v>0.99999989709420301</v>
      </c>
      <c r="J62" s="16">
        <v>5.4427523175212898E-2</v>
      </c>
      <c r="K62" s="15">
        <v>2.0742716265811101</v>
      </c>
      <c r="L62" s="15">
        <v>0.99999960889671102</v>
      </c>
      <c r="M62" s="15">
        <v>5.4386168857163603E-2</v>
      </c>
      <c r="N62" s="14">
        <v>2.0743146328504398</v>
      </c>
      <c r="O62" s="15">
        <v>0.99997026233604203</v>
      </c>
      <c r="P62" s="16">
        <v>5.3734408105540303E-2</v>
      </c>
      <c r="Q62" s="14">
        <v>2.0817075109170302</v>
      </c>
      <c r="R62" s="15">
        <v>0.99496508791992999</v>
      </c>
      <c r="S62" s="16">
        <v>4.6904963394738902E-2</v>
      </c>
      <c r="T62" s="14">
        <v>2.0993140705882398</v>
      </c>
      <c r="U62" s="15">
        <v>0.98335357596789497</v>
      </c>
      <c r="V62" s="16">
        <v>3.91647585054129E-2</v>
      </c>
      <c r="W62" s="14">
        <v>2.2052646769230702</v>
      </c>
      <c r="X62" s="15">
        <v>0.92153583835310204</v>
      </c>
      <c r="Y62" s="16">
        <v>2.5771333194406901E-2</v>
      </c>
      <c r="Z62" s="14">
        <v>2.2871356</v>
      </c>
      <c r="AA62" s="15">
        <v>0.88154575076425201</v>
      </c>
      <c r="AB62" s="16">
        <v>2.12549007839395E-2</v>
      </c>
      <c r="AC62" s="14">
        <v>2.3690065230769202</v>
      </c>
      <c r="AD62" s="15">
        <v>0.846856250420152</v>
      </c>
      <c r="AE62" s="16">
        <v>1.8313353176366998E-2</v>
      </c>
      <c r="AF62" s="14">
        <v>2.47495712941177</v>
      </c>
      <c r="AG62" s="15">
        <v>0.808250223519142</v>
      </c>
      <c r="AH62" s="16">
        <v>1.5709960096514201E-2</v>
      </c>
      <c r="AI62" s="14">
        <v>2.4948081853658599</v>
      </c>
      <c r="AJ62" s="15">
        <v>0.80168546741367097</v>
      </c>
      <c r="AK62" s="16">
        <v>1.5321178660220701E-2</v>
      </c>
      <c r="AL62" s="15">
        <v>2.4999565671495598</v>
      </c>
      <c r="AM62" s="15">
        <v>0.80001404688230005</v>
      </c>
      <c r="AN62" s="16">
        <v>1.52243791325225E-2</v>
      </c>
      <c r="AO62" s="15">
        <v>2.49999957341889</v>
      </c>
      <c r="AP62" s="15">
        <v>0.80000013795884695</v>
      </c>
      <c r="AQ62" s="15">
        <v>1.52235772471284E-2</v>
      </c>
      <c r="AR62" s="14">
        <v>2.4999999957418599</v>
      </c>
      <c r="AS62" s="15">
        <v>0.80000000137710703</v>
      </c>
      <c r="AT62" s="16">
        <v>1.5223569373134901E-2</v>
      </c>
      <c r="AU62" s="15">
        <v>2.4999999999574198</v>
      </c>
      <c r="AV62" s="15">
        <v>0.80000000001377003</v>
      </c>
      <c r="AW62" s="15">
        <v>1.5223569294537999E-2</v>
      </c>
      <c r="AX62" s="14">
        <v>2.5</v>
      </c>
      <c r="AY62" s="15">
        <v>0.8</v>
      </c>
      <c r="AZ62" s="16">
        <v>1.52235692937442E-2</v>
      </c>
    </row>
    <row r="63" spans="1:52" hidden="1" x14ac:dyDescent="0.25">
      <c r="A63" s="1">
        <v>0.49</v>
      </c>
      <c r="B63" s="14">
        <v>2.0792742</v>
      </c>
      <c r="C63" s="15">
        <v>1</v>
      </c>
      <c r="D63" s="16">
        <v>5.4501966481357599E-2</v>
      </c>
      <c r="E63" s="15">
        <v>2.0792742000420699</v>
      </c>
      <c r="F63" s="15">
        <v>0.99999999997108802</v>
      </c>
      <c r="G63" s="15">
        <v>5.4501235684265403E-2</v>
      </c>
      <c r="H63" s="14">
        <v>2.0792742042081001</v>
      </c>
      <c r="I63" s="15">
        <v>0.99999999710816601</v>
      </c>
      <c r="J63" s="16">
        <v>5.4494658169416302E-2</v>
      </c>
      <c r="K63" s="15">
        <v>2.0792746215680902</v>
      </c>
      <c r="L63" s="15">
        <v>0.99999971029574197</v>
      </c>
      <c r="M63" s="15">
        <v>5.4428856819498703E-2</v>
      </c>
      <c r="N63" s="14">
        <v>2.0793171224444</v>
      </c>
      <c r="O63" s="15">
        <v>0.99997050475272997</v>
      </c>
      <c r="P63" s="16">
        <v>5.3768255079533402E-2</v>
      </c>
      <c r="Q63" s="14">
        <v>2.0866231222707401</v>
      </c>
      <c r="R63" s="15">
        <v>0.99498877872160796</v>
      </c>
      <c r="S63" s="16">
        <v>4.6952247480935398E-2</v>
      </c>
      <c r="T63" s="14">
        <v>2.1040227764705901</v>
      </c>
      <c r="U63" s="15">
        <v>0.98342704767335198</v>
      </c>
      <c r="V63" s="16">
        <v>3.9222941477706601E-2</v>
      </c>
      <c r="W63" s="14">
        <v>2.2087282923076899</v>
      </c>
      <c r="X63" s="15">
        <v>0.92176550935007895</v>
      </c>
      <c r="Y63" s="16">
        <v>2.5822691419555999E-2</v>
      </c>
      <c r="Z63" s="14">
        <v>2.2896371000000002</v>
      </c>
      <c r="AA63" s="15">
        <v>0.88177859319556495</v>
      </c>
      <c r="AB63" s="16">
        <v>2.1291559655886399E-2</v>
      </c>
      <c r="AC63" s="14">
        <v>2.3705459076922999</v>
      </c>
      <c r="AD63" s="15">
        <v>0.84702936075831103</v>
      </c>
      <c r="AE63" s="16">
        <v>1.8335139032099001E-2</v>
      </c>
      <c r="AF63" s="14">
        <v>2.4752514235294099</v>
      </c>
      <c r="AG63" s="15">
        <v>0.80828842230592202</v>
      </c>
      <c r="AH63" s="16">
        <v>1.57139011356262E-2</v>
      </c>
      <c r="AI63" s="14">
        <v>2.49486919756098</v>
      </c>
      <c r="AJ63" s="15">
        <v>0.80169353959998202</v>
      </c>
      <c r="AK63" s="16">
        <v>1.53219869842271E-2</v>
      </c>
      <c r="AL63" s="15">
        <v>2.4999570775555999</v>
      </c>
      <c r="AM63" s="15">
        <v>0.80001411472652095</v>
      </c>
      <c r="AN63" s="16">
        <v>1.5224385875849501E-2</v>
      </c>
      <c r="AO63" s="15">
        <v>2.4999995784319098</v>
      </c>
      <c r="AP63" s="15">
        <v>0.80000013862521402</v>
      </c>
      <c r="AQ63" s="15">
        <v>1.52235773133573E-2</v>
      </c>
      <c r="AR63" s="14">
        <v>2.4999999957918999</v>
      </c>
      <c r="AS63" s="15">
        <v>0.80000000138375904</v>
      </c>
      <c r="AT63" s="16">
        <v>1.5223569373796E-2</v>
      </c>
      <c r="AU63" s="15">
        <v>2.4999999999579199</v>
      </c>
      <c r="AV63" s="15">
        <v>0.80000000001383598</v>
      </c>
      <c r="AW63" s="15">
        <v>1.52235692945446E-2</v>
      </c>
      <c r="AX63" s="14">
        <v>2.5</v>
      </c>
      <c r="AY63" s="15">
        <v>0.8</v>
      </c>
      <c r="AZ63" s="16">
        <v>1.52235692937442E-2</v>
      </c>
    </row>
    <row r="64" spans="1:52" hidden="1" x14ac:dyDescent="0.25">
      <c r="A64" s="1">
        <v>0.5</v>
      </c>
      <c r="B64" s="14">
        <v>2.0788422</v>
      </c>
      <c r="C64" s="15">
        <v>0.99999990000000005</v>
      </c>
      <c r="D64" s="16">
        <v>5.4462301410093401E-2</v>
      </c>
      <c r="E64" s="15">
        <v>2.0788422000421098</v>
      </c>
      <c r="F64" s="15">
        <v>0.99999989997107497</v>
      </c>
      <c r="G64" s="15">
        <v>5.4462295199064398E-2</v>
      </c>
      <c r="H64" s="14">
        <v>2.0788422042124202</v>
      </c>
      <c r="I64" s="15">
        <v>0.99999989710696502</v>
      </c>
      <c r="J64" s="16">
        <v>5.4461684579226899E-2</v>
      </c>
      <c r="K64" s="15">
        <v>2.0788426220009599</v>
      </c>
      <c r="L64" s="15">
        <v>0.99999961017547001</v>
      </c>
      <c r="M64" s="15">
        <v>5.4420466394314103E-2</v>
      </c>
      <c r="N64" s="14">
        <v>2.0788851665170398</v>
      </c>
      <c r="O64" s="15">
        <v>0.99997039250932396</v>
      </c>
      <c r="P64" s="16">
        <v>5.3770167187831397E-2</v>
      </c>
      <c r="Q64" s="14">
        <v>2.08619866812227</v>
      </c>
      <c r="R64" s="15">
        <v>0.994986650480295</v>
      </c>
      <c r="S64" s="16">
        <v>4.6953954855425098E-2</v>
      </c>
      <c r="T64" s="14">
        <v>2.1036161882352902</v>
      </c>
      <c r="U64" s="15">
        <v>0.98342063831180004</v>
      </c>
      <c r="V64" s="16">
        <v>3.9223443256794298E-2</v>
      </c>
      <c r="W64" s="14">
        <v>2.2084292153846201</v>
      </c>
      <c r="X64" s="15">
        <v>0.92174565330492597</v>
      </c>
      <c r="Y64" s="16">
        <v>2.58221874629503E-2</v>
      </c>
      <c r="Z64" s="14">
        <v>2.2894211000000002</v>
      </c>
      <c r="AA64" s="15">
        <v>0.88175846432967697</v>
      </c>
      <c r="AB64" s="16">
        <v>2.1291170141558801E-2</v>
      </c>
      <c r="AC64" s="14">
        <v>2.3704129846153799</v>
      </c>
      <c r="AD64" s="15">
        <v>0.84701439051199501</v>
      </c>
      <c r="AE64" s="16">
        <v>1.8334935498733201E-2</v>
      </c>
      <c r="AF64" s="14">
        <v>2.4752260117647098</v>
      </c>
      <c r="AG64" s="15">
        <v>0.80828511709472595</v>
      </c>
      <c r="AH64" s="16">
        <v>1.5713875953071599E-2</v>
      </c>
      <c r="AI64" s="14">
        <v>2.4948639292683001</v>
      </c>
      <c r="AJ64" s="15">
        <v>0.801692841066592</v>
      </c>
      <c r="AK64" s="16">
        <v>1.5321982343771599E-2</v>
      </c>
      <c r="AL64" s="15">
        <v>2.4999570334829602</v>
      </c>
      <c r="AM64" s="15">
        <v>0.80001410885540303</v>
      </c>
      <c r="AN64" s="16">
        <v>1.5224385838297501E-2</v>
      </c>
      <c r="AO64" s="15">
        <v>2.4999995779990498</v>
      </c>
      <c r="AP64" s="15">
        <v>0.80000013856754804</v>
      </c>
      <c r="AQ64" s="15">
        <v>1.5223577312988601E-2</v>
      </c>
      <c r="AR64" s="14">
        <v>2.4999999957875798</v>
      </c>
      <c r="AS64" s="15">
        <v>0.80000000138318295</v>
      </c>
      <c r="AT64" s="16">
        <v>1.52235693737923E-2</v>
      </c>
      <c r="AU64" s="15">
        <v>2.4999999999578799</v>
      </c>
      <c r="AV64" s="15">
        <v>0.80000000001382998</v>
      </c>
      <c r="AW64" s="15">
        <v>1.52235692945446E-2</v>
      </c>
      <c r="AX64" s="14">
        <v>2.5</v>
      </c>
      <c r="AY64" s="15">
        <v>0.8</v>
      </c>
      <c r="AZ64" s="16">
        <v>1.52235692937442E-2</v>
      </c>
    </row>
    <row r="65" spans="1:52" hidden="1" x14ac:dyDescent="0.25">
      <c r="A65" s="1">
        <v>0.51</v>
      </c>
      <c r="B65" s="14">
        <v>2.0755110000000001</v>
      </c>
      <c r="C65" s="15">
        <v>0.99999979999999999</v>
      </c>
      <c r="D65" s="16">
        <v>5.4407208123134397E-2</v>
      </c>
      <c r="E65" s="15">
        <v>2.0755110000424501</v>
      </c>
      <c r="F65" s="15">
        <v>0.99999979997098098</v>
      </c>
      <c r="G65" s="15">
        <v>5.4407203718220602E-2</v>
      </c>
      <c r="H65" s="14">
        <v>2.0755110042457399</v>
      </c>
      <c r="I65" s="15">
        <v>0.99999979709767395</v>
      </c>
      <c r="J65" s="16">
        <v>5.4406769129596202E-2</v>
      </c>
      <c r="K65" s="15">
        <v>2.07551142533883</v>
      </c>
      <c r="L65" s="15">
        <v>0.99999950924453296</v>
      </c>
      <c r="M65" s="15">
        <v>5.4372822013325897E-2</v>
      </c>
      <c r="N65" s="14">
        <v>2.0755543063660502</v>
      </c>
      <c r="O65" s="15">
        <v>0.99997019774296003</v>
      </c>
      <c r="P65" s="16">
        <v>5.3730466481827603E-2</v>
      </c>
      <c r="Q65" s="14">
        <v>2.08292565502183</v>
      </c>
      <c r="R65" s="15">
        <v>0.99497085249429995</v>
      </c>
      <c r="S65" s="16">
        <v>4.6905924307619203E-2</v>
      </c>
      <c r="T65" s="14">
        <v>2.1004809411764702</v>
      </c>
      <c r="U65" s="15">
        <v>0.98337171265805001</v>
      </c>
      <c r="V65" s="16">
        <v>3.9169083980035602E-2</v>
      </c>
      <c r="W65" s="14">
        <v>2.2061229999999998</v>
      </c>
      <c r="X65" s="15">
        <v>0.921592751432734</v>
      </c>
      <c r="Y65" s="16">
        <v>2.5776921302106799E-2</v>
      </c>
      <c r="Z65" s="14">
        <v>2.2877554999999998</v>
      </c>
      <c r="AA65" s="15">
        <v>0.88160343390794305</v>
      </c>
      <c r="AB65" s="16">
        <v>2.1258941804813601E-2</v>
      </c>
      <c r="AC65" s="14">
        <v>2.3693879999999998</v>
      </c>
      <c r="AD65" s="15">
        <v>0.84689911745566104</v>
      </c>
      <c r="AE65" s="16">
        <v>1.83157019224514E-2</v>
      </c>
      <c r="AF65" s="14">
        <v>2.4750300588235299</v>
      </c>
      <c r="AG65" s="15">
        <v>0.80825967729577097</v>
      </c>
      <c r="AH65" s="16">
        <v>1.5710363356574799E-2</v>
      </c>
      <c r="AI65" s="14">
        <v>2.4948233048780502</v>
      </c>
      <c r="AJ65" s="15">
        <v>0.80168746498819099</v>
      </c>
      <c r="AK65" s="16">
        <v>1.53212603994298E-2</v>
      </c>
      <c r="AL65" s="15">
        <v>2.4999566936339499</v>
      </c>
      <c r="AM65" s="15">
        <v>0.80001406367085703</v>
      </c>
      <c r="AN65" s="16">
        <v>1.52243798122733E-2</v>
      </c>
      <c r="AO65" s="15">
        <v>2.4999995746611798</v>
      </c>
      <c r="AP65" s="15">
        <v>0.80000013812374504</v>
      </c>
      <c r="AQ65" s="15">
        <v>1.52235772538044E-2</v>
      </c>
      <c r="AR65" s="14">
        <v>2.4999999957542598</v>
      </c>
      <c r="AS65" s="15">
        <v>0.80000000137875305</v>
      </c>
      <c r="AT65" s="16">
        <v>1.52235693732015E-2</v>
      </c>
      <c r="AU65" s="15">
        <v>2.49999999995755</v>
      </c>
      <c r="AV65" s="15">
        <v>0.80000000001378602</v>
      </c>
      <c r="AW65" s="15">
        <v>1.5223569294538599E-2</v>
      </c>
      <c r="AX65" s="14">
        <v>2.5</v>
      </c>
      <c r="AY65" s="15">
        <v>0.8</v>
      </c>
      <c r="AZ65" s="16">
        <v>1.52235692937442E-2</v>
      </c>
    </row>
    <row r="66" spans="1:52" hidden="1" x14ac:dyDescent="0.25">
      <c r="A66" s="1">
        <v>0.52</v>
      </c>
      <c r="B66" s="14">
        <v>2.0781101999999998</v>
      </c>
      <c r="C66" s="15">
        <v>0.99999979999999999</v>
      </c>
      <c r="D66" s="16">
        <v>5.4406882049342201E-2</v>
      </c>
      <c r="E66" s="15">
        <v>2.07811020004219</v>
      </c>
      <c r="F66" s="15">
        <v>0.99999979997105404</v>
      </c>
      <c r="G66" s="15">
        <v>5.4406877655298197E-2</v>
      </c>
      <c r="H66" s="14">
        <v>2.0781102042197399</v>
      </c>
      <c r="I66" s="15">
        <v>0.99999979710492903</v>
      </c>
      <c r="J66" s="16">
        <v>5.44064441491139E-2</v>
      </c>
      <c r="K66" s="15">
        <v>2.0781106227344299</v>
      </c>
      <c r="L66" s="15">
        <v>0.99999950997140097</v>
      </c>
      <c r="M66" s="15">
        <v>5.4372566366298301E-2</v>
      </c>
      <c r="N66" s="14">
        <v>2.0781532411956798</v>
      </c>
      <c r="O66" s="15">
        <v>0.99997027173587405</v>
      </c>
      <c r="P66" s="16">
        <v>5.3731051025733702E-2</v>
      </c>
      <c r="Q66" s="14">
        <v>2.0854794541484698</v>
      </c>
      <c r="R66" s="15">
        <v>0.99498310920597899</v>
      </c>
      <c r="S66" s="16">
        <v>4.6914313156028099E-2</v>
      </c>
      <c r="T66" s="14">
        <v>2.1029272470588198</v>
      </c>
      <c r="U66" s="15">
        <v>0.98340983370245105</v>
      </c>
      <c r="V66" s="16">
        <v>3.9184049924028401E-2</v>
      </c>
      <c r="W66" s="14">
        <v>2.2079224461538498</v>
      </c>
      <c r="X66" s="15">
        <v>0.92171203716863404</v>
      </c>
      <c r="Y66" s="16">
        <v>2.57927865356119E-2</v>
      </c>
      <c r="Z66" s="14">
        <v>2.2890551000000001</v>
      </c>
      <c r="AA66" s="15">
        <v>0.88172437945433901</v>
      </c>
      <c r="AB66" s="16">
        <v>2.12703454849579E-2</v>
      </c>
      <c r="AC66" s="14">
        <v>2.37018775384615</v>
      </c>
      <c r="AD66" s="15">
        <v>0.84698904103495798</v>
      </c>
      <c r="AE66" s="16">
        <v>1.83223992153798E-2</v>
      </c>
      <c r="AF66" s="14">
        <v>2.47518295294118</v>
      </c>
      <c r="AG66" s="15">
        <v>0.80827952078675303</v>
      </c>
      <c r="AH66" s="16">
        <v>1.5711542096911699E-2</v>
      </c>
      <c r="AI66" s="14">
        <v>2.4948550024390301</v>
      </c>
      <c r="AJ66" s="15">
        <v>0.80169165834928002</v>
      </c>
      <c r="AK66" s="16">
        <v>1.5321500689094599E-2</v>
      </c>
      <c r="AL66" s="15">
        <v>2.49995695880432</v>
      </c>
      <c r="AM66" s="15">
        <v>0.80001409891480801</v>
      </c>
      <c r="AN66" s="16">
        <v>1.5224381813593601E-2</v>
      </c>
      <c r="AO66" s="15">
        <v>2.4999995772655801</v>
      </c>
      <c r="AP66" s="15">
        <v>0.80000013846991103</v>
      </c>
      <c r="AQ66" s="15">
        <v>1.5223577273459901E-2</v>
      </c>
      <c r="AR66" s="14">
        <v>2.4999999957802599</v>
      </c>
      <c r="AS66" s="15">
        <v>0.80000000138220895</v>
      </c>
      <c r="AT66" s="16">
        <v>1.52235693733978E-2</v>
      </c>
      <c r="AU66" s="15">
        <v>2.4999999999578102</v>
      </c>
      <c r="AV66" s="15">
        <v>0.80000000001381999</v>
      </c>
      <c r="AW66" s="15">
        <v>1.52235692945406E-2</v>
      </c>
      <c r="AX66" s="14">
        <v>2.5</v>
      </c>
      <c r="AY66" s="15">
        <v>0.8</v>
      </c>
      <c r="AZ66" s="16">
        <v>1.52235692937442E-2</v>
      </c>
    </row>
    <row r="67" spans="1:52" hidden="1" x14ac:dyDescent="0.25">
      <c r="A67" s="1">
        <v>0.53</v>
      </c>
      <c r="B67" s="14">
        <v>2.0835105999999999</v>
      </c>
      <c r="C67" s="15">
        <v>0.99999959999999999</v>
      </c>
      <c r="D67" s="16">
        <v>5.4457968635724899E-2</v>
      </c>
      <c r="E67" s="15">
        <v>2.0835106000416501</v>
      </c>
      <c r="F67" s="15">
        <v>0.99999959997120402</v>
      </c>
      <c r="G67" s="15">
        <v>5.44579655461013E-2</v>
      </c>
      <c r="H67" s="14">
        <v>2.0835106041657299</v>
      </c>
      <c r="I67" s="15">
        <v>0.99999959711992004</v>
      </c>
      <c r="J67" s="16">
        <v>5.4457660166270697E-2</v>
      </c>
      <c r="K67" s="15">
        <v>2.0835110173232101</v>
      </c>
      <c r="L67" s="15">
        <v>0.99999931147323096</v>
      </c>
      <c r="M67" s="15">
        <v>5.4431193981346E-2</v>
      </c>
      <c r="N67" s="14">
        <v>2.0835530902468902</v>
      </c>
      <c r="O67" s="15">
        <v>0.99997022461725305</v>
      </c>
      <c r="P67" s="16">
        <v>5.3806694886700299E-2</v>
      </c>
      <c r="Q67" s="14">
        <v>2.0907855240174702</v>
      </c>
      <c r="R67" s="15">
        <v>0.99500823853945597</v>
      </c>
      <c r="S67" s="16">
        <v>4.7007293295092401E-2</v>
      </c>
      <c r="T67" s="14">
        <v>2.1080099764705902</v>
      </c>
      <c r="U67" s="15">
        <v>0.98348844946889302</v>
      </c>
      <c r="V67" s="16">
        <v>3.9286650874746303E-2</v>
      </c>
      <c r="W67" s="14">
        <v>2.2116611846153802</v>
      </c>
      <c r="X67" s="15">
        <v>0.921959073896087</v>
      </c>
      <c r="Y67" s="16">
        <v>2.5876572145747598E-2</v>
      </c>
      <c r="Z67" s="14">
        <v>2.2917553000000002</v>
      </c>
      <c r="AA67" s="15">
        <v>0.881975281049587</v>
      </c>
      <c r="AB67" s="16">
        <v>2.1329989353823599E-2</v>
      </c>
      <c r="AC67" s="14">
        <v>2.3718494153846099</v>
      </c>
      <c r="AD67" s="15">
        <v>0.84717585095300996</v>
      </c>
      <c r="AE67" s="16">
        <v>1.8358075477720798E-2</v>
      </c>
      <c r="AF67" s="14">
        <v>2.4755006235294101</v>
      </c>
      <c r="AG67" s="15">
        <v>0.80832080784184301</v>
      </c>
      <c r="AH67" s="16">
        <v>1.57180860247941E-2</v>
      </c>
      <c r="AI67" s="14">
        <v>2.4949208609756099</v>
      </c>
      <c r="AJ67" s="15">
        <v>0.80170038547435196</v>
      </c>
      <c r="AK67" s="16">
        <v>1.5322846887299299E-2</v>
      </c>
      <c r="AL67" s="15">
        <v>2.4999575097531102</v>
      </c>
      <c r="AM67" s="15">
        <v>0.80001417226855398</v>
      </c>
      <c r="AN67" s="16">
        <v>1.5224393052915E-2</v>
      </c>
      <c r="AO67" s="15">
        <v>2.4999995826767898</v>
      </c>
      <c r="AP67" s="15">
        <v>0.80000013919039203</v>
      </c>
      <c r="AQ67" s="15">
        <v>1.5223577383846399E-2</v>
      </c>
      <c r="AR67" s="14">
        <v>2.49999999583427</v>
      </c>
      <c r="AS67" s="15">
        <v>0.80000000138939997</v>
      </c>
      <c r="AT67" s="16">
        <v>1.5223569374499601E-2</v>
      </c>
      <c r="AU67" s="15">
        <v>2.4999999999583502</v>
      </c>
      <c r="AV67" s="15">
        <v>0.80000000001389204</v>
      </c>
      <c r="AW67" s="15">
        <v>1.5223569294551599E-2</v>
      </c>
      <c r="AX67" s="14">
        <v>2.5</v>
      </c>
      <c r="AY67" s="15">
        <v>0.8</v>
      </c>
      <c r="AZ67" s="16">
        <v>1.52235692937442E-2</v>
      </c>
    </row>
    <row r="68" spans="1:52" hidden="1" x14ac:dyDescent="0.25">
      <c r="A68" s="1">
        <v>0.54</v>
      </c>
      <c r="B68" s="14">
        <v>2.0800046999999999</v>
      </c>
      <c r="C68" s="15">
        <v>0.99999950000000004</v>
      </c>
      <c r="D68" s="16">
        <v>5.4408735160466501E-2</v>
      </c>
      <c r="E68" s="15">
        <v>2.0800047000420001</v>
      </c>
      <c r="F68" s="15">
        <v>0.99999949997110704</v>
      </c>
      <c r="G68" s="15">
        <v>5.4408732388099797E-2</v>
      </c>
      <c r="H68" s="14">
        <v>2.0800047042007899</v>
      </c>
      <c r="I68" s="15">
        <v>0.99999949711020397</v>
      </c>
      <c r="J68" s="16">
        <v>5.4408458274347198E-2</v>
      </c>
      <c r="K68" s="15">
        <v>2.0800051208361299</v>
      </c>
      <c r="L68" s="15">
        <v>0.99999921049991902</v>
      </c>
      <c r="M68" s="15">
        <v>5.4384120084822601E-2</v>
      </c>
      <c r="N68" s="14">
        <v>2.0800475479187899</v>
      </c>
      <c r="O68" s="15">
        <v>0.999970025537255</v>
      </c>
      <c r="P68" s="16">
        <v>5.3765151607095003E-2</v>
      </c>
      <c r="Q68" s="14">
        <v>2.08734086244541</v>
      </c>
      <c r="R68" s="15">
        <v>0.99499172239718103</v>
      </c>
      <c r="S68" s="16">
        <v>4.6956951242516302E-2</v>
      </c>
      <c r="T68" s="14">
        <v>2.10471030588235</v>
      </c>
      <c r="U68" s="15">
        <v>0.98343726408598597</v>
      </c>
      <c r="V68" s="16">
        <v>3.9229647972635298E-2</v>
      </c>
      <c r="W68" s="14">
        <v>2.2092340230769199</v>
      </c>
      <c r="X68" s="15">
        <v>0.92179866451133796</v>
      </c>
      <c r="Y68" s="16">
        <v>2.5829020416401501E-2</v>
      </c>
      <c r="Z68" s="14">
        <v>2.29000235</v>
      </c>
      <c r="AA68" s="15">
        <v>0.88181235085641096</v>
      </c>
      <c r="AB68" s="16">
        <v>2.1296099664615199E-2</v>
      </c>
      <c r="AC68" s="14">
        <v>2.3707706769230699</v>
      </c>
      <c r="AD68" s="15">
        <v>0.84705451806163901</v>
      </c>
      <c r="AE68" s="16">
        <v>1.83378337590193E-2</v>
      </c>
      <c r="AF68" s="14">
        <v>2.47529439411765</v>
      </c>
      <c r="AG68" s="15">
        <v>0.808293984888106</v>
      </c>
      <c r="AH68" s="16">
        <v>1.5714386010124499E-2</v>
      </c>
      <c r="AI68" s="14">
        <v>2.49487810609756</v>
      </c>
      <c r="AJ68" s="15">
        <v>0.80169471545112303</v>
      </c>
      <c r="AK68" s="16">
        <v>1.5322086306945201E-2</v>
      </c>
      <c r="AL68" s="15">
        <v>2.4999571520812101</v>
      </c>
      <c r="AM68" s="15">
        <v>0.80001412460995003</v>
      </c>
      <c r="AN68" s="16">
        <v>1.52243867041512E-2</v>
      </c>
      <c r="AO68" s="15">
        <v>2.4999995791638701</v>
      </c>
      <c r="AP68" s="15">
        <v>0.80000013872228903</v>
      </c>
      <c r="AQ68" s="15">
        <v>1.5223577321492401E-2</v>
      </c>
      <c r="AR68" s="14">
        <v>2.4999999957992101</v>
      </c>
      <c r="AS68" s="15">
        <v>0.80000000138472804</v>
      </c>
      <c r="AT68" s="16">
        <v>1.5223569373877199E-2</v>
      </c>
      <c r="AU68" s="15">
        <v>2.4999999999579998</v>
      </c>
      <c r="AV68" s="15">
        <v>0.80000000001384497</v>
      </c>
      <c r="AW68" s="15">
        <v>1.52235692945454E-2</v>
      </c>
      <c r="AX68" s="14">
        <v>2.5</v>
      </c>
      <c r="AY68" s="15">
        <v>0.8</v>
      </c>
      <c r="AZ68" s="16">
        <v>1.52235692937442E-2</v>
      </c>
    </row>
    <row r="69" spans="1:52" hidden="1" x14ac:dyDescent="0.25">
      <c r="A69" s="1">
        <v>0.55000000000000004</v>
      </c>
      <c r="B69" s="14">
        <v>2.0854764000000001</v>
      </c>
      <c r="C69" s="15">
        <v>0.99999939999999998</v>
      </c>
      <c r="D69" s="16">
        <v>5.4390895286550403E-2</v>
      </c>
      <c r="E69" s="15">
        <v>2.0854764000414501</v>
      </c>
      <c r="F69" s="15">
        <v>0.99999939997125797</v>
      </c>
      <c r="G69" s="15">
        <v>5.43908927693924E-2</v>
      </c>
      <c r="H69" s="14">
        <v>2.0854764041460601</v>
      </c>
      <c r="I69" s="15">
        <v>0.99999939712535002</v>
      </c>
      <c r="J69" s="16">
        <v>5.4390643825838102E-2</v>
      </c>
      <c r="K69" s="15">
        <v>2.0854768153534802</v>
      </c>
      <c r="L69" s="15">
        <v>0.99999911201720104</v>
      </c>
      <c r="M69" s="15">
        <v>5.4368141931600202E-2</v>
      </c>
      <c r="N69" s="14">
        <v>2.0855186896959799</v>
      </c>
      <c r="O69" s="15">
        <v>0.99997007999167298</v>
      </c>
      <c r="P69" s="16">
        <v>5.3757138459295403E-2</v>
      </c>
      <c r="Q69" s="14">
        <v>2.0927169868995601</v>
      </c>
      <c r="R69" s="15">
        <v>0.99501721464618198</v>
      </c>
      <c r="S69" s="16">
        <v>4.6966536292332203E-2</v>
      </c>
      <c r="T69" s="14">
        <v>2.1098601411764699</v>
      </c>
      <c r="U69" s="15">
        <v>0.98351681448598705</v>
      </c>
      <c r="V69" s="16">
        <v>3.9253538085981102E-2</v>
      </c>
      <c r="W69" s="14">
        <v>2.2130221230769198</v>
      </c>
      <c r="X69" s="15">
        <v>0.922048691406961</v>
      </c>
      <c r="Y69" s="16">
        <v>2.5857115092735E-2</v>
      </c>
      <c r="Z69" s="14">
        <v>2.2927382000000001</v>
      </c>
      <c r="AA69" s="15">
        <v>0.88206645632242597</v>
      </c>
      <c r="AB69" s="16">
        <v>2.13164120464099E-2</v>
      </c>
      <c r="AC69" s="14">
        <v>2.3724542769230701</v>
      </c>
      <c r="AD69" s="15">
        <v>0.84724382839610302</v>
      </c>
      <c r="AE69" s="16">
        <v>1.8349724555060599E-2</v>
      </c>
      <c r="AF69" s="14">
        <v>2.4756162588235302</v>
      </c>
      <c r="AG69" s="15">
        <v>0.80833585360478699</v>
      </c>
      <c r="AH69" s="16">
        <v>1.57164571099653E-2</v>
      </c>
      <c r="AI69" s="14">
        <v>2.4949448341463398</v>
      </c>
      <c r="AJ69" s="15">
        <v>0.80170356658086495</v>
      </c>
      <c r="AK69" s="16">
        <v>1.5322507448753299E-2</v>
      </c>
      <c r="AL69" s="15">
        <v>2.4999577103040198</v>
      </c>
      <c r="AM69" s="15">
        <v>0.80001419900824799</v>
      </c>
      <c r="AN69" s="16">
        <v>1.52243902093799E-2</v>
      </c>
      <c r="AO69" s="15">
        <v>2.4999995846465302</v>
      </c>
      <c r="AP69" s="15">
        <v>0.80000013945302895</v>
      </c>
      <c r="AQ69" s="15">
        <v>1.52235773559179E-2</v>
      </c>
      <c r="AR69" s="14">
        <v>2.4999999958539401</v>
      </c>
      <c r="AS69" s="15">
        <v>0.80000000139202199</v>
      </c>
      <c r="AT69" s="16">
        <v>1.5223569374220799E-2</v>
      </c>
      <c r="AU69" s="15">
        <v>2.4999999999585398</v>
      </c>
      <c r="AV69" s="15">
        <v>0.80000000001391902</v>
      </c>
      <c r="AW69" s="15">
        <v>1.52235692945488E-2</v>
      </c>
      <c r="AX69" s="14">
        <v>2.5</v>
      </c>
      <c r="AY69" s="15">
        <v>0.8</v>
      </c>
      <c r="AZ69" s="16">
        <v>1.52235692937442E-2</v>
      </c>
    </row>
    <row r="70" spans="1:52" hidden="1" x14ac:dyDescent="0.25">
      <c r="A70" s="1">
        <v>0.56000000000000005</v>
      </c>
      <c r="B70" s="14">
        <v>2.0944213999999999</v>
      </c>
      <c r="C70" s="15">
        <v>0.99999930000000004</v>
      </c>
      <c r="D70" s="16">
        <v>5.4376272950553597E-2</v>
      </c>
      <c r="E70" s="15">
        <v>2.0944214000405599</v>
      </c>
      <c r="F70" s="15">
        <v>0.99999929997150405</v>
      </c>
      <c r="G70" s="15">
        <v>5.4376270640398697E-2</v>
      </c>
      <c r="H70" s="14">
        <v>2.0944214040565998</v>
      </c>
      <c r="I70" s="15">
        <v>0.99999929714985303</v>
      </c>
      <c r="J70" s="16">
        <v>5.4376042118042797E-2</v>
      </c>
      <c r="K70" s="15">
        <v>2.09442180639057</v>
      </c>
      <c r="L70" s="15">
        <v>0.99999901447196005</v>
      </c>
      <c r="M70" s="15">
        <v>5.4355103156605002E-2</v>
      </c>
      <c r="N70" s="14">
        <v>2.09446277712712</v>
      </c>
      <c r="O70" s="15">
        <v>0.99997022987892104</v>
      </c>
      <c r="P70" s="16">
        <v>5.3752779017244103E-2</v>
      </c>
      <c r="Q70" s="14">
        <v>2.1015057423580799</v>
      </c>
      <c r="R70" s="15">
        <v>0.99505853369668196</v>
      </c>
      <c r="S70" s="16">
        <v>4.6989956196234701E-2</v>
      </c>
      <c r="T70" s="14">
        <v>2.1182789647058802</v>
      </c>
      <c r="U70" s="15">
        <v>0.98364572439989695</v>
      </c>
      <c r="V70" s="16">
        <v>3.9299783874194402E-2</v>
      </c>
      <c r="W70" s="14">
        <v>2.2192148153846101</v>
      </c>
      <c r="X70" s="15">
        <v>0.92245543635421201</v>
      </c>
      <c r="Y70" s="16">
        <v>2.5908218966155E-2</v>
      </c>
      <c r="Z70" s="14">
        <v>2.2972106999999999</v>
      </c>
      <c r="AA70" s="15">
        <v>0.88248096637927098</v>
      </c>
      <c r="AB70" s="16">
        <v>2.1353339488939901E-2</v>
      </c>
      <c r="AC70" s="14">
        <v>2.37520658461538</v>
      </c>
      <c r="AD70" s="15">
        <v>0.84755338102913103</v>
      </c>
      <c r="AE70" s="16">
        <v>1.8371442711141901E-2</v>
      </c>
      <c r="AF70" s="14">
        <v>2.4761424352941201</v>
      </c>
      <c r="AG70" s="15">
        <v>0.80840449943885395</v>
      </c>
      <c r="AH70" s="16">
        <v>1.5720275620528398E-2</v>
      </c>
      <c r="AI70" s="14">
        <v>2.4950539195122001</v>
      </c>
      <c r="AJ70" s="15">
        <v>0.80171808508793696</v>
      </c>
      <c r="AK70" s="16">
        <v>1.53232855091962E-2</v>
      </c>
      <c r="AL70" s="15">
        <v>2.4999586228728798</v>
      </c>
      <c r="AM70" s="15">
        <v>0.80001432105799497</v>
      </c>
      <c r="AN70" s="16">
        <v>1.52243966888349E-2</v>
      </c>
      <c r="AO70" s="15">
        <v>2.4999995936094299</v>
      </c>
      <c r="AP70" s="15">
        <v>0.80000014065180403</v>
      </c>
      <c r="AQ70" s="15">
        <v>1.52235774195543E-2</v>
      </c>
      <c r="AR70" s="14">
        <v>2.4999999959434001</v>
      </c>
      <c r="AS70" s="15">
        <v>0.80000000140398797</v>
      </c>
      <c r="AT70" s="16">
        <v>1.52235693748561E-2</v>
      </c>
      <c r="AU70" s="15">
        <v>2.49999999995944</v>
      </c>
      <c r="AV70" s="15">
        <v>0.80000000001403804</v>
      </c>
      <c r="AW70" s="15">
        <v>1.5223569294555201E-2</v>
      </c>
      <c r="AX70" s="14">
        <v>2.5</v>
      </c>
      <c r="AY70" s="15">
        <v>0.8</v>
      </c>
      <c r="AZ70" s="16">
        <v>1.52235692937442E-2</v>
      </c>
    </row>
    <row r="71" spans="1:52" hidden="1" x14ac:dyDescent="0.25">
      <c r="A71" s="1">
        <v>0.56999999999999995</v>
      </c>
      <c r="B71" s="14">
        <v>2.0766106</v>
      </c>
      <c r="C71" s="15">
        <v>0.99999919999999998</v>
      </c>
      <c r="D71" s="16">
        <v>5.4361712204655299E-2</v>
      </c>
      <c r="E71" s="15">
        <v>2.0766106000423399</v>
      </c>
      <c r="F71" s="15">
        <v>0.99999919997101305</v>
      </c>
      <c r="G71" s="15">
        <v>5.4361710006743703E-2</v>
      </c>
      <c r="H71" s="14">
        <v>2.0766106042347401</v>
      </c>
      <c r="I71" s="15">
        <v>0.99999919710075402</v>
      </c>
      <c r="J71" s="16">
        <v>5.4361492564589303E-2</v>
      </c>
      <c r="K71" s="15">
        <v>2.0766110242370299</v>
      </c>
      <c r="L71" s="15">
        <v>0.999998909553241</v>
      </c>
      <c r="M71" s="15">
        <v>5.4341393991842797E-2</v>
      </c>
      <c r="N71" s="14">
        <v>2.07665379418486</v>
      </c>
      <c r="O71" s="15">
        <v>0.99996962916851795</v>
      </c>
      <c r="P71" s="16">
        <v>5.3738700660438697E-2</v>
      </c>
      <c r="Q71" s="14">
        <v>2.0840060480349298</v>
      </c>
      <c r="R71" s="15">
        <v>0.99497545823601996</v>
      </c>
      <c r="S71" s="16">
        <v>4.6923995114356902E-2</v>
      </c>
      <c r="T71" s="14">
        <v>2.1015158588235301</v>
      </c>
      <c r="U71" s="15">
        <v>0.98338730526060403</v>
      </c>
      <c r="V71" s="16">
        <v>3.9189483066600202E-2</v>
      </c>
      <c r="W71" s="14">
        <v>2.2068842615384598</v>
      </c>
      <c r="X71" s="15">
        <v>0.92164287683068302</v>
      </c>
      <c r="Y71" s="16">
        <v>2.5793712422194699E-2</v>
      </c>
      <c r="Z71" s="14">
        <v>2.2883053000000002</v>
      </c>
      <c r="AA71" s="15">
        <v>0.88165436704793199</v>
      </c>
      <c r="AB71" s="16">
        <v>2.1270895409470102E-2</v>
      </c>
      <c r="AC71" s="14">
        <v>2.3697263384615401</v>
      </c>
      <c r="AD71" s="15">
        <v>0.84693701826617296</v>
      </c>
      <c r="AE71" s="16">
        <v>1.8322848285334498E-2</v>
      </c>
      <c r="AF71" s="14">
        <v>2.4750947411764699</v>
      </c>
      <c r="AG71" s="15">
        <v>0.80826804481523196</v>
      </c>
      <c r="AH71" s="16">
        <v>1.5711672968526599E-2</v>
      </c>
      <c r="AI71" s="14">
        <v>2.4948367146341499</v>
      </c>
      <c r="AJ71" s="15">
        <v>0.80168923331665598</v>
      </c>
      <c r="AK71" s="16">
        <v>1.5321529758781999E-2</v>
      </c>
      <c r="AL71" s="15">
        <v>2.49995680581514</v>
      </c>
      <c r="AM71" s="15">
        <v>0.80001407853330797</v>
      </c>
      <c r="AN71" s="16">
        <v>1.52243820610272E-2</v>
      </c>
      <c r="AO71" s="15">
        <v>2.4999995757629798</v>
      </c>
      <c r="AP71" s="15">
        <v>0.80000013826972405</v>
      </c>
      <c r="AQ71" s="15">
        <v>1.52235772758905E-2</v>
      </c>
      <c r="AR71" s="14">
        <v>2.4999999957652599</v>
      </c>
      <c r="AS71" s="15">
        <v>0.80000000138020999</v>
      </c>
      <c r="AT71" s="16">
        <v>1.5223569373421999E-2</v>
      </c>
      <c r="AU71" s="15">
        <v>2.4999999999576601</v>
      </c>
      <c r="AV71" s="15">
        <v>0.80000000001380001</v>
      </c>
      <c r="AW71" s="15">
        <v>1.5223569294540801E-2</v>
      </c>
      <c r="AX71" s="14">
        <v>2.5</v>
      </c>
      <c r="AY71" s="15">
        <v>0.8</v>
      </c>
      <c r="AZ71" s="16">
        <v>1.52235692937442E-2</v>
      </c>
    </row>
    <row r="72" spans="1:52" hidden="1" x14ac:dyDescent="0.25">
      <c r="A72" s="1">
        <v>0.57999999999999996</v>
      </c>
      <c r="B72" s="14">
        <v>2.0490065</v>
      </c>
      <c r="C72" s="15">
        <v>0.99999890000000002</v>
      </c>
      <c r="D72" s="16">
        <v>5.4424104299983102E-2</v>
      </c>
      <c r="E72" s="15">
        <v>2.0490065000450999</v>
      </c>
      <c r="F72" s="15">
        <v>0.99999889997022695</v>
      </c>
      <c r="G72" s="15">
        <v>5.4424102375398603E-2</v>
      </c>
      <c r="H72" s="14">
        <v>2.0490065045108299</v>
      </c>
      <c r="I72" s="15">
        <v>0.99999889702211697</v>
      </c>
      <c r="J72" s="16">
        <v>5.4423911930527001E-2</v>
      </c>
      <c r="K72" s="15">
        <v>2.04900695189639</v>
      </c>
      <c r="L72" s="15">
        <v>0.99999860167522103</v>
      </c>
      <c r="M72" s="15">
        <v>5.4405977838700499E-2</v>
      </c>
      <c r="N72" s="14">
        <v>2.0490525103550299</v>
      </c>
      <c r="O72" s="15">
        <v>0.99996852721583795</v>
      </c>
      <c r="P72" s="16">
        <v>5.3808717085446198E-2</v>
      </c>
      <c r="Q72" s="14">
        <v>2.05688411572052</v>
      </c>
      <c r="R72" s="15">
        <v>0.99484240848231298</v>
      </c>
      <c r="S72" s="16">
        <v>4.6912148289164499E-2</v>
      </c>
      <c r="T72" s="14">
        <v>2.0755355294117601</v>
      </c>
      <c r="U72" s="15">
        <v>0.98297478271664496</v>
      </c>
      <c r="V72" s="16">
        <v>3.9102989677449199E-2</v>
      </c>
      <c r="W72" s="14">
        <v>2.18777373076923</v>
      </c>
      <c r="X72" s="15">
        <v>0.92036355858361996</v>
      </c>
      <c r="Y72" s="16">
        <v>2.56767535572134E-2</v>
      </c>
      <c r="Z72" s="14">
        <v>2.27450325</v>
      </c>
      <c r="AA72" s="15">
        <v>0.88036433215665599</v>
      </c>
      <c r="AB72" s="16">
        <v>2.1186374073120399E-2</v>
      </c>
      <c r="AC72" s="14">
        <v>2.36123276923077</v>
      </c>
      <c r="AD72" s="15">
        <v>0.84598237974695101</v>
      </c>
      <c r="AE72" s="16">
        <v>1.82738932705887E-2</v>
      </c>
      <c r="AF72" s="14">
        <v>2.4734709705882398</v>
      </c>
      <c r="AG72" s="15">
        <v>0.808058479654444</v>
      </c>
      <c r="AH72" s="16">
        <v>1.5703316679530101E-2</v>
      </c>
      <c r="AI72" s="14">
        <v>2.4945000792682999</v>
      </c>
      <c r="AJ72" s="15">
        <v>0.801644986767859</v>
      </c>
      <c r="AK72" s="16">
        <v>1.53198379627928E-2</v>
      </c>
      <c r="AL72" s="15">
        <v>2.4999539896449701</v>
      </c>
      <c r="AM72" s="15">
        <v>0.80001370673788297</v>
      </c>
      <c r="AN72" s="16">
        <v>1.5224367996229201E-2</v>
      </c>
      <c r="AO72" s="15">
        <v>2.4999995481036099</v>
      </c>
      <c r="AP72" s="15">
        <v>0.80000013461795605</v>
      </c>
      <c r="AQ72" s="15">
        <v>1.5223577137758499E-2</v>
      </c>
      <c r="AR72" s="14">
        <v>2.4999999954891599</v>
      </c>
      <c r="AS72" s="15">
        <v>0.80000000134375804</v>
      </c>
      <c r="AT72" s="16">
        <v>1.5223569372043199E-2</v>
      </c>
      <c r="AU72" s="15">
        <v>2.4999999999549001</v>
      </c>
      <c r="AV72" s="15">
        <v>0.80000000001343596</v>
      </c>
      <c r="AW72" s="15">
        <v>1.52235692945271E-2</v>
      </c>
      <c r="AX72" s="14">
        <v>2.5</v>
      </c>
      <c r="AY72" s="15">
        <v>0.8</v>
      </c>
      <c r="AZ72" s="16">
        <v>1.52235692937442E-2</v>
      </c>
    </row>
    <row r="73" spans="1:52" hidden="1" x14ac:dyDescent="0.25">
      <c r="A73" s="1">
        <v>0.59</v>
      </c>
      <c r="B73" s="14">
        <v>2.0770197000000001</v>
      </c>
      <c r="C73" s="15">
        <v>0.99999899999999997</v>
      </c>
      <c r="D73" s="16">
        <v>5.4379972056673498E-2</v>
      </c>
      <c r="E73" s="15">
        <v>2.0770197000423001</v>
      </c>
      <c r="F73" s="15">
        <v>0.99999899997102504</v>
      </c>
      <c r="G73" s="15">
        <v>5.4379970091984198E-2</v>
      </c>
      <c r="H73" s="14">
        <v>2.0770197042306502</v>
      </c>
      <c r="I73" s="15">
        <v>0.99999899710189999</v>
      </c>
      <c r="J73" s="16">
        <v>5.4379775692150502E-2</v>
      </c>
      <c r="K73" s="15">
        <v>2.07702012382711</v>
      </c>
      <c r="L73" s="15">
        <v>0.99999870966793503</v>
      </c>
      <c r="M73" s="15">
        <v>5.4361541531913901E-2</v>
      </c>
      <c r="N73" s="14">
        <v>2.07706285244848</v>
      </c>
      <c r="O73" s="15">
        <v>0.99996944084404205</v>
      </c>
      <c r="P73" s="16">
        <v>5.3768984560553901E-2</v>
      </c>
      <c r="Q73" s="14">
        <v>2.0844080021834102</v>
      </c>
      <c r="R73" s="15">
        <v>0.99497719237846804</v>
      </c>
      <c r="S73" s="16">
        <v>4.6957278631354099E-2</v>
      </c>
      <c r="T73" s="14">
        <v>2.1019008941176498</v>
      </c>
      <c r="U73" s="15">
        <v>0.98339312185587702</v>
      </c>
      <c r="V73" s="16">
        <v>3.9222160616489601E-2</v>
      </c>
      <c r="W73" s="14">
        <v>2.2071674846153799</v>
      </c>
      <c r="X73" s="15">
        <v>0.92166152998003903</v>
      </c>
      <c r="Y73" s="16">
        <v>2.58177345915361E-2</v>
      </c>
      <c r="Z73" s="14">
        <v>2.2885098500000001</v>
      </c>
      <c r="AA73" s="15">
        <v>0.88167332146560595</v>
      </c>
      <c r="AB73" s="16">
        <v>2.12878923013433E-2</v>
      </c>
      <c r="AC73" s="14">
        <v>2.36985221538461</v>
      </c>
      <c r="AD73" s="15">
        <v>0.84695112475985501</v>
      </c>
      <c r="AE73" s="16">
        <v>1.8333091050581101E-2</v>
      </c>
      <c r="AF73" s="14">
        <v>2.4751188058823499</v>
      </c>
      <c r="AG73" s="15">
        <v>0.80827115979845099</v>
      </c>
      <c r="AH73" s="16">
        <v>1.5713584678317401E-2</v>
      </c>
      <c r="AI73" s="14">
        <v>2.49484170365854</v>
      </c>
      <c r="AJ73" s="15">
        <v>0.80168989163849702</v>
      </c>
      <c r="AK73" s="16">
        <v>1.5321924506245E-2</v>
      </c>
      <c r="AL73" s="15">
        <v>2.4999568475515201</v>
      </c>
      <c r="AM73" s="15">
        <v>0.80001408406642704</v>
      </c>
      <c r="AN73" s="16">
        <v>1.5224385360006001E-2</v>
      </c>
      <c r="AO73" s="15">
        <v>2.4999995761728999</v>
      </c>
      <c r="AP73" s="15">
        <v>0.80000013832407002</v>
      </c>
      <c r="AQ73" s="15">
        <v>1.52235773082915E-2</v>
      </c>
      <c r="AR73" s="14">
        <v>2.4999999957693499</v>
      </c>
      <c r="AS73" s="15">
        <v>0.800000001380752</v>
      </c>
      <c r="AT73" s="16">
        <v>1.52235693737454E-2</v>
      </c>
      <c r="AU73" s="15">
        <v>2.4999999999577001</v>
      </c>
      <c r="AV73" s="15">
        <v>0.800000000013806</v>
      </c>
      <c r="AW73" s="15">
        <v>1.52235692945441E-2</v>
      </c>
      <c r="AX73" s="14">
        <v>2.5</v>
      </c>
      <c r="AY73" s="15">
        <v>0.8</v>
      </c>
      <c r="AZ73" s="16">
        <v>1.52235692937442E-2</v>
      </c>
    </row>
    <row r="74" spans="1:52" hidden="1" x14ac:dyDescent="0.25">
      <c r="A74" s="1">
        <v>0.6</v>
      </c>
      <c r="B74" s="14">
        <v>2.1451096999999999</v>
      </c>
      <c r="C74" s="15">
        <v>0.99999859999999996</v>
      </c>
      <c r="D74" s="16">
        <v>5.4284509735341997E-2</v>
      </c>
      <c r="E74" s="15">
        <v>2.1451097000354902</v>
      </c>
      <c r="F74" s="15">
        <v>0.99999859997283502</v>
      </c>
      <c r="G74" s="15">
        <v>5.4284508179292E-2</v>
      </c>
      <c r="H74" s="14">
        <v>2.1451097035496098</v>
      </c>
      <c r="I74" s="15">
        <v>0.99999859728296703</v>
      </c>
      <c r="J74" s="16">
        <v>5.4284354172407699E-2</v>
      </c>
      <c r="K74" s="15">
        <v>2.14511005560079</v>
      </c>
      <c r="L74" s="15">
        <v>0.99999832780734998</v>
      </c>
      <c r="M74" s="15">
        <v>5.4269611735583603E-2</v>
      </c>
      <c r="N74" s="14">
        <v>2.14514590590696</v>
      </c>
      <c r="O74" s="15">
        <v>0.99997088739264395</v>
      </c>
      <c r="P74" s="16">
        <v>5.3716153167914497E-2</v>
      </c>
      <c r="Q74" s="14">
        <v>2.1513086572052398</v>
      </c>
      <c r="R74" s="15">
        <v>0.99528314888963598</v>
      </c>
      <c r="S74" s="16">
        <v>4.7108723607898501E-2</v>
      </c>
      <c r="T74" s="14">
        <v>2.1659856</v>
      </c>
      <c r="U74" s="15">
        <v>0.984349047636777</v>
      </c>
      <c r="V74" s="16">
        <v>3.9546415694590102E-2</v>
      </c>
      <c r="W74" s="14">
        <v>2.2543067153846201</v>
      </c>
      <c r="X74" s="15">
        <v>0.92471318416827597</v>
      </c>
      <c r="Y74" s="16">
        <v>2.6188704698746901E-2</v>
      </c>
      <c r="Z74" s="14">
        <v>2.3225548499999999</v>
      </c>
      <c r="AA74" s="15">
        <v>0.88480791171217499</v>
      </c>
      <c r="AB74" s="16">
        <v>2.15576466598645E-2</v>
      </c>
      <c r="AC74" s="14">
        <v>2.3908029846153802</v>
      </c>
      <c r="AD74" s="15">
        <v>0.84930844934825001</v>
      </c>
      <c r="AE74" s="16">
        <v>1.84921860429638E-2</v>
      </c>
      <c r="AF74" s="14">
        <v>2.4791240999999999</v>
      </c>
      <c r="AG74" s="15">
        <v>0.80879808340611103</v>
      </c>
      <c r="AH74" s="16">
        <v>1.5741572394147502E-2</v>
      </c>
      <c r="AI74" s="14">
        <v>2.4956720695121999</v>
      </c>
      <c r="AJ74" s="15">
        <v>0.80180148769416204</v>
      </c>
      <c r="AK74" s="16">
        <v>1.5327626090055099E-2</v>
      </c>
      <c r="AL74" s="15">
        <v>2.4999637940930399</v>
      </c>
      <c r="AM74" s="15">
        <v>0.80001502252515999</v>
      </c>
      <c r="AN74" s="16">
        <v>1.52244328377857E-2</v>
      </c>
      <c r="AO74" s="15">
        <v>2.4999996443992099</v>
      </c>
      <c r="AP74" s="15">
        <v>0.80000014754165605</v>
      </c>
      <c r="AQ74" s="15">
        <v>1.52235777745823E-2</v>
      </c>
      <c r="AR74" s="14">
        <v>2.4999999964503901</v>
      </c>
      <c r="AS74" s="15">
        <v>0.80000000147276296</v>
      </c>
      <c r="AT74" s="16">
        <v>1.52235693784E-2</v>
      </c>
      <c r="AU74" s="15">
        <v>2.4999999999645102</v>
      </c>
      <c r="AV74" s="15">
        <v>0.80000000001472604</v>
      </c>
      <c r="AW74" s="15">
        <v>1.5223569294590599E-2</v>
      </c>
      <c r="AX74" s="14">
        <v>2.5</v>
      </c>
      <c r="AY74" s="15">
        <v>0.8</v>
      </c>
      <c r="AZ74" s="16">
        <v>1.52235692937442E-2</v>
      </c>
    </row>
    <row r="75" spans="1:52" hidden="1" x14ac:dyDescent="0.25">
      <c r="A75" s="1">
        <v>0.61</v>
      </c>
      <c r="B75" s="14">
        <v>2.1453316</v>
      </c>
      <c r="C75" s="15">
        <v>0.99999859999999996</v>
      </c>
      <c r="D75" s="16">
        <v>5.4263999036042503E-2</v>
      </c>
      <c r="E75" s="15">
        <v>2.1453316000354699</v>
      </c>
      <c r="F75" s="15">
        <v>0.99999859997284002</v>
      </c>
      <c r="G75" s="15">
        <v>5.4263997480153703E-2</v>
      </c>
      <c r="H75" s="14">
        <v>2.1453316035473899</v>
      </c>
      <c r="I75" s="15">
        <v>0.99999859728353002</v>
      </c>
      <c r="J75" s="16">
        <v>5.4263843505444401E-2</v>
      </c>
      <c r="K75" s="15">
        <v>2.1453319553784498</v>
      </c>
      <c r="L75" s="15">
        <v>0.99999832786365594</v>
      </c>
      <c r="M75" s="15">
        <v>5.42491040093269E-2</v>
      </c>
      <c r="N75" s="14">
        <v>2.1453677832687199</v>
      </c>
      <c r="O75" s="15">
        <v>0.99997089312440002</v>
      </c>
      <c r="P75" s="16">
        <v>5.3695716108544699E-2</v>
      </c>
      <c r="Q75" s="14">
        <v>2.1515266812227098</v>
      </c>
      <c r="R75" s="15">
        <v>0.99528410132077305</v>
      </c>
      <c r="S75" s="16">
        <v>4.7089188516239201E-2</v>
      </c>
      <c r="T75" s="14">
        <v>2.1661944470588201</v>
      </c>
      <c r="U75" s="15">
        <v>0.98435203159885198</v>
      </c>
      <c r="V75" s="16">
        <v>3.9528462255418902E-2</v>
      </c>
      <c r="W75" s="14">
        <v>2.25446033846154</v>
      </c>
      <c r="X75" s="15">
        <v>0.9247228959853</v>
      </c>
      <c r="Y75" s="16">
        <v>2.6176200743099402E-2</v>
      </c>
      <c r="Z75" s="14">
        <v>2.3226657999999998</v>
      </c>
      <c r="AA75" s="15">
        <v>0.88481801700585605</v>
      </c>
      <c r="AB75" s="16">
        <v>2.1548720488427799E-2</v>
      </c>
      <c r="AC75" s="14">
        <v>2.39087126153846</v>
      </c>
      <c r="AD75" s="15">
        <v>0.849316135648709</v>
      </c>
      <c r="AE75" s="16">
        <v>1.8486703805356299E-2</v>
      </c>
      <c r="AF75" s="14">
        <v>2.4791371529411799</v>
      </c>
      <c r="AG75" s="15">
        <v>0.80879982363542902</v>
      </c>
      <c r="AH75" s="16">
        <v>1.57405175621552E-2</v>
      </c>
      <c r="AI75" s="14">
        <v>2.4956747756097601</v>
      </c>
      <c r="AJ75" s="15">
        <v>0.80180185706372897</v>
      </c>
      <c r="AK75" s="16">
        <v>1.5327406948141199E-2</v>
      </c>
      <c r="AL75" s="15">
        <v>2.4999638167312801</v>
      </c>
      <c r="AM75" s="15">
        <v>0.80001502563308602</v>
      </c>
      <c r="AN75" s="16">
        <v>1.52244310034553E-2</v>
      </c>
      <c r="AO75" s="15">
        <v>2.49999964462156</v>
      </c>
      <c r="AP75" s="15">
        <v>0.80000014757218196</v>
      </c>
      <c r="AQ75" s="15">
        <v>1.5223577756566201E-2</v>
      </c>
      <c r="AR75" s="14">
        <v>2.4999999964526101</v>
      </c>
      <c r="AS75" s="15">
        <v>0.80000000147306805</v>
      </c>
      <c r="AT75" s="16">
        <v>1.52235693782201E-2</v>
      </c>
      <c r="AU75" s="15">
        <v>2.4999999999645302</v>
      </c>
      <c r="AV75" s="15">
        <v>0.80000000001472904</v>
      </c>
      <c r="AW75" s="15">
        <v>1.5223569294588801E-2</v>
      </c>
      <c r="AX75" s="14">
        <v>2.5</v>
      </c>
      <c r="AY75" s="15">
        <v>0.8</v>
      </c>
      <c r="AZ75" s="16">
        <v>1.52235692937442E-2</v>
      </c>
    </row>
    <row r="76" spans="1:52" hidden="1" x14ac:dyDescent="0.25">
      <c r="A76" s="1">
        <v>0.62</v>
      </c>
      <c r="B76" s="14">
        <v>2.0678619999999999</v>
      </c>
      <c r="C76" s="15">
        <v>0.99999819999999995</v>
      </c>
      <c r="D76" s="16">
        <v>5.4282021075572499E-2</v>
      </c>
      <c r="E76" s="15">
        <v>2.0678620000432102</v>
      </c>
      <c r="F76" s="15">
        <v>0.999998199970768</v>
      </c>
      <c r="G76" s="15">
        <v>5.4282019599375501E-2</v>
      </c>
      <c r="H76" s="14">
        <v>2.0678620043222402</v>
      </c>
      <c r="I76" s="15">
        <v>0.99999819707618498</v>
      </c>
      <c r="J76" s="16">
        <v>5.4281873480711902E-2</v>
      </c>
      <c r="K76" s="15">
        <v>2.0678624330031399</v>
      </c>
      <c r="L76" s="15">
        <v>0.99999790709189595</v>
      </c>
      <c r="M76" s="15">
        <v>5.4267787920547199E-2</v>
      </c>
      <c r="N76" s="14">
        <v>2.067906086717</v>
      </c>
      <c r="O76" s="15">
        <v>0.99996837861233201</v>
      </c>
      <c r="P76" s="16">
        <v>5.3704564720009097E-2</v>
      </c>
      <c r="Q76" s="14">
        <v>2.07541026200873</v>
      </c>
      <c r="R76" s="15">
        <v>0.99493296414653798</v>
      </c>
      <c r="S76" s="16">
        <v>4.6874790704846597E-2</v>
      </c>
      <c r="T76" s="14">
        <v>2.0932818823529402</v>
      </c>
      <c r="U76" s="15">
        <v>0.98325732079807004</v>
      </c>
      <c r="V76" s="16">
        <v>3.9119797306996898E-2</v>
      </c>
      <c r="W76" s="14">
        <v>2.2008275384615401</v>
      </c>
      <c r="X76" s="15">
        <v>0.921239500892296</v>
      </c>
      <c r="Y76" s="16">
        <v>2.57268679073277E-2</v>
      </c>
      <c r="Z76" s="14">
        <v>2.2839309999999999</v>
      </c>
      <c r="AA76" s="15">
        <v>0.88124630694112505</v>
      </c>
      <c r="AB76" s="16">
        <v>2.1223084330747301E-2</v>
      </c>
      <c r="AC76" s="14">
        <v>2.3670344615384602</v>
      </c>
      <c r="AD76" s="15">
        <v>0.84663415601033198</v>
      </c>
      <c r="AE76" s="16">
        <v>1.82946349505815E-2</v>
      </c>
      <c r="AF76" s="14">
        <v>2.4745801176470601</v>
      </c>
      <c r="AG76" s="15">
        <v>0.80820133603689503</v>
      </c>
      <c r="AH76" s="16">
        <v>1.5706644269616699E-2</v>
      </c>
      <c r="AI76" s="14">
        <v>2.4947300243902499</v>
      </c>
      <c r="AJ76" s="15">
        <v>0.80167514066690004</v>
      </c>
      <c r="AK76" s="16">
        <v>1.53205016573301E-2</v>
      </c>
      <c r="AL76" s="15">
        <v>2.4999559132829998</v>
      </c>
      <c r="AM76" s="15">
        <v>0.8000139600981</v>
      </c>
      <c r="AN76" s="16">
        <v>1.5224373491528199E-2</v>
      </c>
      <c r="AO76" s="15">
        <v>2.49999956699686</v>
      </c>
      <c r="AP76" s="15">
        <v>0.80000013710645401</v>
      </c>
      <c r="AQ76" s="15">
        <v>1.52235771917266E-2</v>
      </c>
      <c r="AR76" s="14">
        <v>2.4999999956777601</v>
      </c>
      <c r="AS76" s="15">
        <v>0.80000000136859795</v>
      </c>
      <c r="AT76" s="16">
        <v>1.52235693725819E-2</v>
      </c>
      <c r="AU76" s="15">
        <v>2.4999999999567799</v>
      </c>
      <c r="AV76" s="15">
        <v>0.80000000001368399</v>
      </c>
      <c r="AW76" s="15">
        <v>1.52235692945324E-2</v>
      </c>
      <c r="AX76" s="14">
        <v>2.5</v>
      </c>
      <c r="AY76" s="15">
        <v>0.8</v>
      </c>
      <c r="AZ76" s="16">
        <v>1.52235692937442E-2</v>
      </c>
    </row>
    <row r="77" spans="1:52" hidden="1" x14ac:dyDescent="0.25">
      <c r="A77" s="1">
        <v>0.63</v>
      </c>
      <c r="B77" s="14">
        <v>2.0130701000000002</v>
      </c>
      <c r="C77" s="15">
        <v>0.99999760000000004</v>
      </c>
      <c r="D77" s="16">
        <v>5.4377290934190102E-2</v>
      </c>
      <c r="E77" s="15">
        <v>2.0130701000486901</v>
      </c>
      <c r="F77" s="15">
        <v>0.99999759996915405</v>
      </c>
      <c r="G77" s="15">
        <v>5.4377289585770198E-2</v>
      </c>
      <c r="H77" s="14">
        <v>2.0130701048702702</v>
      </c>
      <c r="I77" s="15">
        <v>0.999997596914866</v>
      </c>
      <c r="J77" s="16">
        <v>5.4377156109918501E-2</v>
      </c>
      <c r="K77" s="15">
        <v>2.0130705879047301</v>
      </c>
      <c r="L77" s="15">
        <v>0.99999729093106504</v>
      </c>
      <c r="M77" s="15">
        <v>5.43641903175296E-2</v>
      </c>
      <c r="N77" s="14">
        <v>2.0131197765864099</v>
      </c>
      <c r="O77" s="15">
        <v>0.999966133511487</v>
      </c>
      <c r="P77" s="16">
        <v>5.3801606643223102E-2</v>
      </c>
      <c r="Q77" s="14">
        <v>2.02157542576419</v>
      </c>
      <c r="R77" s="15">
        <v>0.99466035421184495</v>
      </c>
      <c r="S77" s="16">
        <v>4.6806126815827603E-2</v>
      </c>
      <c r="T77" s="14">
        <v>2.0417130352941202</v>
      </c>
      <c r="U77" s="15">
        <v>0.98241427293119898</v>
      </c>
      <c r="V77" s="16">
        <v>3.8903479091446397E-2</v>
      </c>
      <c r="W77" s="14">
        <v>2.16289468461538</v>
      </c>
      <c r="X77" s="15">
        <v>0.91866081195695404</v>
      </c>
      <c r="Y77" s="16">
        <v>2.5464842147616198E-2</v>
      </c>
      <c r="Z77" s="14">
        <v>2.2565350500000001</v>
      </c>
      <c r="AA77" s="15">
        <v>0.87866870725438295</v>
      </c>
      <c r="AB77" s="16">
        <v>2.1035490106591299E-2</v>
      </c>
      <c r="AC77" s="14">
        <v>2.3501754153846099</v>
      </c>
      <c r="AD77" s="15">
        <v>0.84474097166703299</v>
      </c>
      <c r="AE77" s="16">
        <v>1.8186027445232299E-2</v>
      </c>
      <c r="AF77" s="14">
        <v>2.47135706470588</v>
      </c>
      <c r="AG77" s="15">
        <v>0.80778915354764502</v>
      </c>
      <c r="AH77" s="16">
        <v>1.5687987130098599E-2</v>
      </c>
      <c r="AI77" s="14">
        <v>2.4940618304878099</v>
      </c>
      <c r="AJ77" s="15">
        <v>0.80158823559963299</v>
      </c>
      <c r="AK77" s="16">
        <v>1.5316717262435E-2</v>
      </c>
      <c r="AL77" s="15">
        <v>2.4999503234135898</v>
      </c>
      <c r="AM77" s="15">
        <v>0.80001323010966596</v>
      </c>
      <c r="AN77" s="16">
        <v>1.5224342013454999E-2</v>
      </c>
      <c r="AO77" s="15">
        <v>2.49999951209527</v>
      </c>
      <c r="AP77" s="15">
        <v>0.80000012993654201</v>
      </c>
      <c r="AQ77" s="15">
        <v>1.52235768825756E-2</v>
      </c>
      <c r="AR77" s="14">
        <v>2.49999999512973</v>
      </c>
      <c r="AS77" s="15">
        <v>0.80000000129702797</v>
      </c>
      <c r="AT77" s="16">
        <v>1.52235693694959E-2</v>
      </c>
      <c r="AU77" s="15">
        <v>2.4999999999512998</v>
      </c>
      <c r="AV77" s="15">
        <v>0.800000000012968</v>
      </c>
      <c r="AW77" s="15">
        <v>1.5223569294501599E-2</v>
      </c>
      <c r="AX77" s="14">
        <v>2.5</v>
      </c>
      <c r="AY77" s="15">
        <v>0.8</v>
      </c>
      <c r="AZ77" s="16">
        <v>1.52235692937442E-2</v>
      </c>
    </row>
    <row r="78" spans="1:52" hidden="1" x14ac:dyDescent="0.25">
      <c r="A78" s="1">
        <v>0.64</v>
      </c>
      <c r="B78" s="14">
        <v>2.0478844999999999</v>
      </c>
      <c r="C78" s="15">
        <v>0.99999760000000004</v>
      </c>
      <c r="D78" s="16">
        <v>5.4384842208881498E-2</v>
      </c>
      <c r="E78" s="15">
        <v>2.0478845000452099</v>
      </c>
      <c r="F78" s="15">
        <v>0.999997599970193</v>
      </c>
      <c r="G78" s="15">
        <v>5.4384840905916998E-2</v>
      </c>
      <c r="H78" s="14">
        <v>2.0478845045220599</v>
      </c>
      <c r="I78" s="15">
        <v>0.99999759701887303</v>
      </c>
      <c r="J78" s="16">
        <v>5.4384711928347103E-2</v>
      </c>
      <c r="K78" s="15">
        <v>2.04788495302064</v>
      </c>
      <c r="L78" s="15">
        <v>0.99999730135017895</v>
      </c>
      <c r="M78" s="15">
        <v>5.4372170612763698E-2</v>
      </c>
      <c r="N78" s="14">
        <v>2.0479306248214701</v>
      </c>
      <c r="O78" s="15">
        <v>0.99996719412798996</v>
      </c>
      <c r="P78" s="16">
        <v>5.3821482624283899E-2</v>
      </c>
      <c r="Q78" s="14">
        <v>2.0557817139738002</v>
      </c>
      <c r="R78" s="15">
        <v>0.99483563606009195</v>
      </c>
      <c r="S78" s="16">
        <v>4.6935152173014097E-2</v>
      </c>
      <c r="T78" s="14">
        <v>2.0744795294117702</v>
      </c>
      <c r="U78" s="15">
        <v>0.98295652385655197</v>
      </c>
      <c r="V78" s="16">
        <v>3.91223173182602E-2</v>
      </c>
      <c r="W78" s="14">
        <v>2.1869969615384601</v>
      </c>
      <c r="X78" s="15">
        <v>0.92031026920640202</v>
      </c>
      <c r="Y78" s="16">
        <v>2.5688266620813201E-2</v>
      </c>
      <c r="Z78" s="14">
        <v>2.2739422500000002</v>
      </c>
      <c r="AA78" s="15">
        <v>0.880311154582053</v>
      </c>
      <c r="AB78" s="16">
        <v>2.1194378336669099E-2</v>
      </c>
      <c r="AC78" s="14">
        <v>2.3608875384615402</v>
      </c>
      <c r="AD78" s="15">
        <v>0.84594330171292098</v>
      </c>
      <c r="AE78" s="16">
        <v>1.8278781608396601E-2</v>
      </c>
      <c r="AF78" s="14">
        <v>2.4734049705882399</v>
      </c>
      <c r="AG78" s="15">
        <v>0.80804995950743896</v>
      </c>
      <c r="AH78" s="16">
        <v>1.5704259213708702E-2</v>
      </c>
      <c r="AI78" s="14">
        <v>2.4944863963414701</v>
      </c>
      <c r="AJ78" s="15">
        <v>0.80164318984589</v>
      </c>
      <c r="AK78" s="16">
        <v>1.5320033910784899E-2</v>
      </c>
      <c r="AL78" s="15">
        <v>2.4999538751785302</v>
      </c>
      <c r="AM78" s="15">
        <v>0.80001369164288505</v>
      </c>
      <c r="AN78" s="16">
        <v>1.52243696367096E-2</v>
      </c>
      <c r="AO78" s="15">
        <v>2.4999995469793701</v>
      </c>
      <c r="AP78" s="15">
        <v>0.80000013446969298</v>
      </c>
      <c r="AQ78" s="15">
        <v>1.52235771538708E-2</v>
      </c>
      <c r="AR78" s="14">
        <v>2.4999999954779399</v>
      </c>
      <c r="AS78" s="15">
        <v>0.800000001342279</v>
      </c>
      <c r="AT78" s="16">
        <v>1.5223569372204E-2</v>
      </c>
      <c r="AU78" s="15">
        <v>2.4999999999547899</v>
      </c>
      <c r="AV78" s="15">
        <v>0.80000000001342098</v>
      </c>
      <c r="AW78" s="15">
        <v>1.5223569294528699E-2</v>
      </c>
      <c r="AX78" s="14">
        <v>2.5</v>
      </c>
      <c r="AY78" s="15">
        <v>0.8</v>
      </c>
      <c r="AZ78" s="16">
        <v>1.52235692937442E-2</v>
      </c>
    </row>
    <row r="79" spans="1:52" hidden="1" x14ac:dyDescent="0.25">
      <c r="A79" s="1">
        <v>0.65</v>
      </c>
      <c r="B79" s="14">
        <v>2.1078855999999999</v>
      </c>
      <c r="C79" s="15">
        <v>0.99999729999999998</v>
      </c>
      <c r="D79" s="16">
        <v>5.42697946351339E-2</v>
      </c>
      <c r="E79" s="15">
        <v>2.1078856000392099</v>
      </c>
      <c r="F79" s="15">
        <v>0.99999729997186804</v>
      </c>
      <c r="G79" s="15">
        <v>5.4269793475878E-2</v>
      </c>
      <c r="H79" s="14">
        <v>2.1078856039219298</v>
      </c>
      <c r="I79" s="15">
        <v>0.99999729718617503</v>
      </c>
      <c r="J79" s="16">
        <v>5.4269678718078598E-2</v>
      </c>
      <c r="K79" s="15">
        <v>2.1078859928994098</v>
      </c>
      <c r="L79" s="15">
        <v>0.99999701811076802</v>
      </c>
      <c r="M79" s="15">
        <v>5.4258468385006503E-2</v>
      </c>
      <c r="N79" s="14">
        <v>2.1079256035094902</v>
      </c>
      <c r="O79" s="15">
        <v>0.99996860029974299</v>
      </c>
      <c r="P79" s="16">
        <v>5.3735831148036602E-2</v>
      </c>
      <c r="Q79" s="14">
        <v>2.1147347598253301</v>
      </c>
      <c r="R79" s="15">
        <v>0.99511796458377499</v>
      </c>
      <c r="S79" s="16">
        <v>4.70349095887884E-2</v>
      </c>
      <c r="T79" s="14">
        <v>2.1309511529411802</v>
      </c>
      <c r="U79" s="15">
        <v>0.98383530798880303</v>
      </c>
      <c r="V79" s="16">
        <v>3.9379417144978897E-2</v>
      </c>
      <c r="W79" s="14">
        <v>2.2285361846153799</v>
      </c>
      <c r="X79" s="15">
        <v>0.92306181004766397</v>
      </c>
      <c r="Y79" s="16">
        <v>2.5992844001016001E-2</v>
      </c>
      <c r="Z79" s="14">
        <v>2.3039428000000002</v>
      </c>
      <c r="AA79" s="15">
        <v>0.88310195867368002</v>
      </c>
      <c r="AB79" s="16">
        <v>2.1414585640208501E-2</v>
      </c>
      <c r="AC79" s="14">
        <v>2.3793494153846102</v>
      </c>
      <c r="AD79" s="15">
        <v>0.848019000770874</v>
      </c>
      <c r="AE79" s="16">
        <v>1.8407655838522601E-2</v>
      </c>
      <c r="AF79" s="14">
        <v>2.4769344470588202</v>
      </c>
      <c r="AG79" s="15">
        <v>0.80850820828569303</v>
      </c>
      <c r="AH79" s="16">
        <v>1.5726701685451799E-2</v>
      </c>
      <c r="AI79" s="14">
        <v>2.4952181170731702</v>
      </c>
      <c r="AJ79" s="15">
        <v>0.80174003565307805</v>
      </c>
      <c r="AK79" s="16">
        <v>1.5324597409124299E-2</v>
      </c>
      <c r="AL79" s="15">
        <v>2.4999599964905102</v>
      </c>
      <c r="AM79" s="15">
        <v>0.80001450562012599</v>
      </c>
      <c r="AN79" s="16">
        <v>1.5224407619498601E-2</v>
      </c>
      <c r="AO79" s="15">
        <v>2.4999996071005901</v>
      </c>
      <c r="AP79" s="15">
        <v>0.80000014246457996</v>
      </c>
      <c r="AQ79" s="15">
        <v>1.5223577526907501E-2</v>
      </c>
      <c r="AR79" s="14">
        <v>2.4999999960780701</v>
      </c>
      <c r="AS79" s="15">
        <v>0.80000000142208305</v>
      </c>
      <c r="AT79" s="16">
        <v>1.52235693759277E-2</v>
      </c>
      <c r="AU79" s="15">
        <v>2.49999999996079</v>
      </c>
      <c r="AV79" s="15">
        <v>0.800000000014219</v>
      </c>
      <c r="AW79" s="15">
        <v>1.52235692945659E-2</v>
      </c>
      <c r="AX79" s="14">
        <v>2.5</v>
      </c>
      <c r="AY79" s="15">
        <v>0.8</v>
      </c>
      <c r="AZ79" s="16">
        <v>1.52235692937442E-2</v>
      </c>
    </row>
    <row r="80" spans="1:52" hidden="1" x14ac:dyDescent="0.25">
      <c r="A80" s="1">
        <v>0.66</v>
      </c>
      <c r="B80" s="14">
        <v>2.1379454</v>
      </c>
      <c r="C80" s="15">
        <v>0.99999689999999997</v>
      </c>
      <c r="D80" s="16">
        <v>5.4250579997278302E-2</v>
      </c>
      <c r="E80" s="15">
        <v>2.1379454000362101</v>
      </c>
      <c r="F80" s="15">
        <v>0.99999689997265295</v>
      </c>
      <c r="G80" s="15">
        <v>5.4250578945922001E-2</v>
      </c>
      <c r="H80" s="14">
        <v>2.1379454036212699</v>
      </c>
      <c r="I80" s="15">
        <v>0.99999689726475205</v>
      </c>
      <c r="J80" s="16">
        <v>5.4250474861143601E-2</v>
      </c>
      <c r="K80" s="15">
        <v>2.13794576277943</v>
      </c>
      <c r="L80" s="15">
        <v>0.99999662598237904</v>
      </c>
      <c r="M80" s="15">
        <v>5.4240269024464501E-2</v>
      </c>
      <c r="N80" s="14">
        <v>2.1379823368088098</v>
      </c>
      <c r="O80" s="15">
        <v>0.99996900161348201</v>
      </c>
      <c r="P80" s="16">
        <v>5.3737350847520897E-2</v>
      </c>
      <c r="Q80" s="14">
        <v>2.1442694978165902</v>
      </c>
      <c r="R80" s="15">
        <v>0.99525058439176695</v>
      </c>
      <c r="S80" s="16">
        <v>4.7127990938197403E-2</v>
      </c>
      <c r="T80" s="14">
        <v>2.1592427294117602</v>
      </c>
      <c r="U80" s="15">
        <v>0.98425069337555204</v>
      </c>
      <c r="V80" s="16">
        <v>3.9547031978626801E-2</v>
      </c>
      <c r="W80" s="14">
        <v>2.2493468153846199</v>
      </c>
      <c r="X80" s="15">
        <v>0.92439776164565202</v>
      </c>
      <c r="Y80" s="16">
        <v>2.61747553455139E-2</v>
      </c>
      <c r="Z80" s="14">
        <v>2.3189727000000002</v>
      </c>
      <c r="AA80" s="15">
        <v>0.88448054185437597</v>
      </c>
      <c r="AB80" s="16">
        <v>2.1547004226273099E-2</v>
      </c>
      <c r="AC80" s="14">
        <v>2.3885985846153801</v>
      </c>
      <c r="AD80" s="15">
        <v>0.84905987776707303</v>
      </c>
      <c r="AE80" s="16">
        <v>1.8486206330961399E-2</v>
      </c>
      <c r="AF80" s="14">
        <v>2.4787026705882398</v>
      </c>
      <c r="AG80" s="15">
        <v>0.80874190352452002</v>
      </c>
      <c r="AH80" s="16">
        <v>1.5740666807012599E-2</v>
      </c>
      <c r="AI80" s="14">
        <v>2.4955847000000002</v>
      </c>
      <c r="AJ80" s="15">
        <v>0.80178956674887303</v>
      </c>
      <c r="AK80" s="16">
        <v>1.53274487610736E-2</v>
      </c>
      <c r="AL80" s="15">
        <v>2.49996306319118</v>
      </c>
      <c r="AM80" s="15">
        <v>0.80001492222802595</v>
      </c>
      <c r="AN80" s="16">
        <v>1.52244313772262E-2</v>
      </c>
      <c r="AO80" s="15">
        <v>2.4999996372205699</v>
      </c>
      <c r="AP80" s="15">
        <v>0.80000014655652896</v>
      </c>
      <c r="AQ80" s="15">
        <v>1.52235777602392E-2</v>
      </c>
      <c r="AR80" s="14">
        <v>2.49999999637873</v>
      </c>
      <c r="AS80" s="15">
        <v>0.80000000146292904</v>
      </c>
      <c r="AT80" s="16">
        <v>1.52235693782568E-2</v>
      </c>
      <c r="AU80" s="15">
        <v>2.4999999999637899</v>
      </c>
      <c r="AV80" s="15">
        <v>0.80000000001462801</v>
      </c>
      <c r="AW80" s="15">
        <v>1.52235692945892E-2</v>
      </c>
      <c r="AX80" s="14">
        <v>2.5</v>
      </c>
      <c r="AY80" s="15">
        <v>0.8</v>
      </c>
      <c r="AZ80" s="16">
        <v>1.52235692937442E-2</v>
      </c>
    </row>
    <row r="81" spans="1:52" hidden="1" x14ac:dyDescent="0.25">
      <c r="A81" s="1">
        <v>0.67</v>
      </c>
      <c r="B81" s="14">
        <v>2.1153993999999998</v>
      </c>
      <c r="C81" s="15">
        <v>0.99999649999999995</v>
      </c>
      <c r="D81" s="16">
        <v>5.42401906040752E-2</v>
      </c>
      <c r="E81" s="15">
        <v>2.1153994000384602</v>
      </c>
      <c r="F81" s="15">
        <v>0.99999649997206697</v>
      </c>
      <c r="G81" s="15">
        <v>5.4240189593638202E-2</v>
      </c>
      <c r="H81" s="14">
        <v>2.1153994038467698</v>
      </c>
      <c r="I81" s="15">
        <v>0.99999649720614103</v>
      </c>
      <c r="J81" s="16">
        <v>5.4240089560179998E-2</v>
      </c>
      <c r="K81" s="15">
        <v>2.1153997853705699</v>
      </c>
      <c r="L81" s="15">
        <v>0.99999622011084099</v>
      </c>
      <c r="M81" s="15">
        <v>5.4230261491379397E-2</v>
      </c>
      <c r="N81" s="14">
        <v>2.11543863695164</v>
      </c>
      <c r="O81" s="15">
        <v>0.99996800390264096</v>
      </c>
      <c r="P81" s="16">
        <v>5.3729938969295503E-2</v>
      </c>
      <c r="Q81" s="14">
        <v>2.1221173144104801</v>
      </c>
      <c r="R81" s="15">
        <v>0.99515094643600199</v>
      </c>
      <c r="S81" s="16">
        <v>4.7059720930950399E-2</v>
      </c>
      <c r="T81" s="14">
        <v>2.1380229647058799</v>
      </c>
      <c r="U81" s="15">
        <v>0.98393998029415697</v>
      </c>
      <c r="V81" s="16">
        <v>3.9423306108151701E-2</v>
      </c>
      <c r="W81" s="14">
        <v>2.2337380461538499</v>
      </c>
      <c r="X81" s="15">
        <v>0.92339793456420605</v>
      </c>
      <c r="Y81" s="16">
        <v>2.60397463530662E-2</v>
      </c>
      <c r="Z81" s="14">
        <v>2.3076997000000001</v>
      </c>
      <c r="AA81" s="15">
        <v>0.88344749526556399</v>
      </c>
      <c r="AB81" s="16">
        <v>2.1448622038103601E-2</v>
      </c>
      <c r="AC81" s="14">
        <v>2.38166135384615</v>
      </c>
      <c r="AD81" s="15">
        <v>0.84827896879772802</v>
      </c>
      <c r="AE81" s="16">
        <v>1.8427820203721901E-2</v>
      </c>
      <c r="AF81" s="14">
        <v>2.4773764352941199</v>
      </c>
      <c r="AG81" s="15">
        <v>0.80856633638175401</v>
      </c>
      <c r="AH81" s="16">
        <v>1.5730286265148899E-2</v>
      </c>
      <c r="AI81" s="14">
        <v>2.4953097487804898</v>
      </c>
      <c r="AJ81" s="15">
        <v>0.80175234698069497</v>
      </c>
      <c r="AK81" s="16">
        <v>1.53253293980487E-2</v>
      </c>
      <c r="AL81" s="15">
        <v>2.4999607630483598</v>
      </c>
      <c r="AM81" s="15">
        <v>0.80001460915233003</v>
      </c>
      <c r="AN81" s="16">
        <v>1.52244137187622E-2</v>
      </c>
      <c r="AO81" s="15">
        <v>2.4999996146294299</v>
      </c>
      <c r="AP81" s="15">
        <v>0.80000014348147797</v>
      </c>
      <c r="AQ81" s="15">
        <v>1.52235775868102E-2</v>
      </c>
      <c r="AR81" s="14">
        <v>2.49999999615323</v>
      </c>
      <c r="AS81" s="15">
        <v>0.80000000143223404</v>
      </c>
      <c r="AT81" s="16">
        <v>1.52235693765256E-2</v>
      </c>
      <c r="AU81" s="15">
        <v>2.4999999999615401</v>
      </c>
      <c r="AV81" s="15">
        <v>0.80000000001432103</v>
      </c>
      <c r="AW81" s="15">
        <v>1.5223569294571899E-2</v>
      </c>
      <c r="AX81" s="14">
        <v>2.5</v>
      </c>
      <c r="AY81" s="15">
        <v>0.8</v>
      </c>
      <c r="AZ81" s="16">
        <v>1.52235692937442E-2</v>
      </c>
    </row>
    <row r="82" spans="1:52" hidden="1" x14ac:dyDescent="0.25">
      <c r="A82" s="1">
        <v>0.68</v>
      </c>
      <c r="B82" s="14">
        <v>2.0954518000000002</v>
      </c>
      <c r="C82" s="15">
        <v>0.99999610000000005</v>
      </c>
      <c r="D82" s="16">
        <v>5.4305526360415302E-2</v>
      </c>
      <c r="E82" s="15">
        <v>2.0954518000404501</v>
      </c>
      <c r="F82" s="15">
        <v>0.99999609997153305</v>
      </c>
      <c r="G82" s="15">
        <v>5.43055253850971E-2</v>
      </c>
      <c r="H82" s="14">
        <v>2.0954518040462902</v>
      </c>
      <c r="I82" s="15">
        <v>0.99999609715270199</v>
      </c>
      <c r="J82" s="16">
        <v>5.4305428827337403E-2</v>
      </c>
      <c r="K82" s="15">
        <v>2.0954522053581099</v>
      </c>
      <c r="L82" s="15">
        <v>0.99999581475726296</v>
      </c>
      <c r="M82" s="15">
        <v>5.4295926884992497E-2</v>
      </c>
      <c r="N82" s="14">
        <v>2.0954930720057101</v>
      </c>
      <c r="O82" s="15">
        <v>0.99996705892180704</v>
      </c>
      <c r="P82" s="16">
        <v>5.3798212793807601E-2</v>
      </c>
      <c r="Q82" s="14">
        <v>2.1025181441048102</v>
      </c>
      <c r="R82" s="15">
        <v>0.99506015064791897</v>
      </c>
      <c r="S82" s="16">
        <v>4.7072439472789003E-2</v>
      </c>
      <c r="T82" s="14">
        <v>2.1192487529411799</v>
      </c>
      <c r="U82" s="15">
        <v>0.98365755143080302</v>
      </c>
      <c r="V82" s="16">
        <v>3.9382399362445197E-2</v>
      </c>
      <c r="W82" s="14">
        <v>2.2199281692307702</v>
      </c>
      <c r="X82" s="15">
        <v>0.92250017600350298</v>
      </c>
      <c r="Y82" s="16">
        <v>2.5969682464376399E-2</v>
      </c>
      <c r="Z82" s="14">
        <v>2.2977259000000001</v>
      </c>
      <c r="AA82" s="15">
        <v>0.88252732558709701</v>
      </c>
      <c r="AB82" s="16">
        <v>2.1397010797994501E-2</v>
      </c>
      <c r="AC82" s="14">
        <v>2.37552363076923</v>
      </c>
      <c r="AD82" s="15">
        <v>0.84758828488743498</v>
      </c>
      <c r="AE82" s="16">
        <v>1.83978519298722E-2</v>
      </c>
      <c r="AF82" s="14">
        <v>2.4762030470588199</v>
      </c>
      <c r="AG82" s="15">
        <v>0.80841228853426805</v>
      </c>
      <c r="AH82" s="16">
        <v>1.57252246500919E-2</v>
      </c>
      <c r="AI82" s="14">
        <v>2.49506648536586</v>
      </c>
      <c r="AJ82" s="15">
        <v>0.80171973395249796</v>
      </c>
      <c r="AK82" s="16">
        <v>1.53243081765036E-2</v>
      </c>
      <c r="AL82" s="15">
        <v>2.4999587279942901</v>
      </c>
      <c r="AM82" s="15">
        <v>0.80001433492225205</v>
      </c>
      <c r="AN82" s="16">
        <v>1.52244052370679E-2</v>
      </c>
      <c r="AO82" s="15">
        <v>2.4999995946419</v>
      </c>
      <c r="AP82" s="15">
        <v>0.80000014078797899</v>
      </c>
      <c r="AQ82" s="15">
        <v>1.52235775035112E-2</v>
      </c>
      <c r="AR82" s="14">
        <v>2.49999999595371</v>
      </c>
      <c r="AS82" s="15">
        <v>0.80000000140534799</v>
      </c>
      <c r="AT82" s="16">
        <v>1.5223569375694201E-2</v>
      </c>
      <c r="AU82" s="15">
        <v>2.4999999999595399</v>
      </c>
      <c r="AV82" s="15">
        <v>0.80000000001405203</v>
      </c>
      <c r="AW82" s="15">
        <v>1.52235692945636E-2</v>
      </c>
      <c r="AX82" s="14">
        <v>2.5</v>
      </c>
      <c r="AY82" s="15">
        <v>0.8</v>
      </c>
      <c r="AZ82" s="16">
        <v>1.52235692937442E-2</v>
      </c>
    </row>
    <row r="83" spans="1:52" hidden="1" x14ac:dyDescent="0.25">
      <c r="A83" s="1">
        <v>0.69</v>
      </c>
      <c r="B83" s="14">
        <v>2.0809836000000002</v>
      </c>
      <c r="C83" s="15">
        <v>0.99999559999999998</v>
      </c>
      <c r="D83" s="16">
        <v>5.4266428339464698E-2</v>
      </c>
      <c r="E83" s="15">
        <v>2.0809836000419</v>
      </c>
      <c r="F83" s="15">
        <v>0.99999559997113496</v>
      </c>
      <c r="G83" s="15">
        <v>5.4266427408653298E-2</v>
      </c>
      <c r="H83" s="14">
        <v>2.0809836041910001</v>
      </c>
      <c r="I83" s="15">
        <v>0.99999559711297903</v>
      </c>
      <c r="J83" s="16">
        <v>5.4266335257824899E-2</v>
      </c>
      <c r="K83" s="15">
        <v>2.0809840198552698</v>
      </c>
      <c r="L83" s="15">
        <v>0.99999531077785797</v>
      </c>
      <c r="M83" s="15">
        <v>5.4257250985158101E-2</v>
      </c>
      <c r="N83" s="14">
        <v>2.0810263480514202</v>
      </c>
      <c r="O83" s="15">
        <v>0.99996615383058796</v>
      </c>
      <c r="P83" s="16">
        <v>5.37652202813549E-2</v>
      </c>
      <c r="Q83" s="14">
        <v>2.08830266375546</v>
      </c>
      <c r="R83" s="15">
        <v>0.99499251236299402</v>
      </c>
      <c r="S83" s="16">
        <v>4.7001785534035202E-2</v>
      </c>
      <c r="T83" s="14">
        <v>2.1056316235294101</v>
      </c>
      <c r="U83" s="15">
        <v>0.98344797600606904</v>
      </c>
      <c r="V83" s="16">
        <v>3.9276891036095003E-2</v>
      </c>
      <c r="W83" s="14">
        <v>2.2099117230769201</v>
      </c>
      <c r="X83" s="15">
        <v>0.92184109931339797</v>
      </c>
      <c r="Y83" s="16">
        <v>2.5865202020037E-2</v>
      </c>
      <c r="Z83" s="14">
        <v>2.2904917999999999</v>
      </c>
      <c r="AA83" s="15">
        <v>0.88185625334513196</v>
      </c>
      <c r="AB83" s="16">
        <v>2.13218080079377E-2</v>
      </c>
      <c r="AC83" s="14">
        <v>2.3710718769230699</v>
      </c>
      <c r="AD83" s="15">
        <v>0.847087470027588</v>
      </c>
      <c r="AE83" s="16">
        <v>1.83533264409701E-2</v>
      </c>
      <c r="AF83" s="14">
        <v>2.47535197647059</v>
      </c>
      <c r="AG83" s="15">
        <v>0.80830130742941397</v>
      </c>
      <c r="AH83" s="16">
        <v>1.5717270836574801E-2</v>
      </c>
      <c r="AI83" s="14">
        <v>2.4948900439024402</v>
      </c>
      <c r="AJ83" s="15">
        <v>0.80169626436347297</v>
      </c>
      <c r="AK83" s="16">
        <v>1.53226816450597E-2</v>
      </c>
      <c r="AL83" s="15">
        <v>2.49995725194858</v>
      </c>
      <c r="AM83" s="15">
        <v>0.80001413763120699</v>
      </c>
      <c r="AN83" s="16">
        <v>1.52243916787266E-2</v>
      </c>
      <c r="AO83" s="15">
        <v>2.4999995801447299</v>
      </c>
      <c r="AP83" s="15">
        <v>0.80000013885018395</v>
      </c>
      <c r="AQ83" s="15">
        <v>1.5223577370350299E-2</v>
      </c>
      <c r="AR83" s="14">
        <v>2.499999995809</v>
      </c>
      <c r="AS83" s="15">
        <v>0.80000000138600502</v>
      </c>
      <c r="AT83" s="16">
        <v>1.5223569374364899E-2</v>
      </c>
      <c r="AU83" s="15">
        <v>2.4999999999581002</v>
      </c>
      <c r="AV83" s="15">
        <v>0.80000000001385796</v>
      </c>
      <c r="AW83" s="15">
        <v>1.52235692945503E-2</v>
      </c>
      <c r="AX83" s="14">
        <v>2.5</v>
      </c>
      <c r="AY83" s="15">
        <v>0.8</v>
      </c>
      <c r="AZ83" s="16">
        <v>1.52235692937442E-2</v>
      </c>
    </row>
    <row r="84" spans="1:52" hidden="1" x14ac:dyDescent="0.25">
      <c r="A84" s="1">
        <v>0.7</v>
      </c>
      <c r="B84" s="14">
        <v>2.0904508000000002</v>
      </c>
      <c r="C84" s="15">
        <v>0.99999479999999996</v>
      </c>
      <c r="D84" s="16">
        <v>5.42605362201126E-2</v>
      </c>
      <c r="E84" s="15">
        <v>2.0904508000409598</v>
      </c>
      <c r="F84" s="15">
        <v>0.99999479997139495</v>
      </c>
      <c r="G84" s="15">
        <v>5.4260535371999298E-2</v>
      </c>
      <c r="H84" s="14">
        <v>2.0904508040963101</v>
      </c>
      <c r="I84" s="15">
        <v>0.99999479713908002</v>
      </c>
      <c r="J84" s="16">
        <v>5.4260451403388497E-2</v>
      </c>
      <c r="K84" s="15">
        <v>2.0904512103691202</v>
      </c>
      <c r="L84" s="15">
        <v>0.99999451339271905</v>
      </c>
      <c r="M84" s="15">
        <v>5.4252152644030403E-2</v>
      </c>
      <c r="N84" s="14">
        <v>2.0904925822077201</v>
      </c>
      <c r="O84" s="15">
        <v>0.99996562001522504</v>
      </c>
      <c r="P84" s="16">
        <v>5.3777910135196297E-2</v>
      </c>
      <c r="Q84" s="14">
        <v>2.0976044978165902</v>
      </c>
      <c r="R84" s="15">
        <v>0.99503582430772097</v>
      </c>
      <c r="S84" s="16">
        <v>4.7051011693204997E-2</v>
      </c>
      <c r="T84" s="14">
        <v>2.1145419294117702</v>
      </c>
      <c r="U84" s="15">
        <v>0.98358451304512695</v>
      </c>
      <c r="V84" s="16">
        <v>3.9349437506090899E-2</v>
      </c>
      <c r="W84" s="14">
        <v>2.2164659384615399</v>
      </c>
      <c r="X84" s="15">
        <v>0.92227241838580298</v>
      </c>
      <c r="Y84" s="16">
        <v>2.5936213096456599E-2</v>
      </c>
      <c r="Z84" s="14">
        <v>2.2952254000000001</v>
      </c>
      <c r="AA84" s="15">
        <v>0.88229524079234201</v>
      </c>
      <c r="AB84" s="16">
        <v>2.13728747654988E-2</v>
      </c>
      <c r="AC84" s="14">
        <v>2.3739848615384598</v>
      </c>
      <c r="AD84" s="15">
        <v>0.84741488773721996</v>
      </c>
      <c r="AE84" s="16">
        <v>1.8383576388812901E-2</v>
      </c>
      <c r="AF84" s="14">
        <v>2.4759088705882402</v>
      </c>
      <c r="AG84" s="15">
        <v>0.80837380775053402</v>
      </c>
      <c r="AH84" s="16">
        <v>1.5722683196129E-2</v>
      </c>
      <c r="AI84" s="14">
        <v>2.4950054975609799</v>
      </c>
      <c r="AJ84" s="15">
        <v>0.80171159416390503</v>
      </c>
      <c r="AK84" s="16">
        <v>1.53237888799586E-2</v>
      </c>
      <c r="AL84" s="15">
        <v>2.4999582177922899</v>
      </c>
      <c r="AM84" s="15">
        <v>0.80001426649266305</v>
      </c>
      <c r="AN84" s="16">
        <v>1.52244009092956E-2</v>
      </c>
      <c r="AO84" s="15">
        <v>2.4999995896308902</v>
      </c>
      <c r="AP84" s="15">
        <v>0.80000014011586296</v>
      </c>
      <c r="AQ84" s="15">
        <v>1.52235774610069E-2</v>
      </c>
      <c r="AR84" s="14">
        <v>2.49999999590369</v>
      </c>
      <c r="AS84" s="15">
        <v>0.80000000139863903</v>
      </c>
      <c r="AT84" s="16">
        <v>1.5223569375269801E-2</v>
      </c>
      <c r="AU84" s="15">
        <v>2.4999999999590399</v>
      </c>
      <c r="AV84" s="15">
        <v>0.80000000001398497</v>
      </c>
      <c r="AW84" s="15">
        <v>1.52235692945593E-2</v>
      </c>
      <c r="AX84" s="14">
        <v>2.5</v>
      </c>
      <c r="AY84" s="15">
        <v>0.8</v>
      </c>
      <c r="AZ84" s="16">
        <v>1.52235692937442E-2</v>
      </c>
    </row>
    <row r="85" spans="1:52" hidden="1" x14ac:dyDescent="0.25">
      <c r="A85" s="1">
        <v>0.71</v>
      </c>
      <c r="B85" s="14">
        <v>2.0973239000000001</v>
      </c>
      <c r="C85" s="15">
        <v>0.99999389999999999</v>
      </c>
      <c r="D85" s="16">
        <v>5.4209732319352798E-2</v>
      </c>
      <c r="E85" s="15">
        <v>2.0973239000402701</v>
      </c>
      <c r="F85" s="15">
        <v>0.99999389997158405</v>
      </c>
      <c r="G85" s="15">
        <v>5.4209731541768398E-2</v>
      </c>
      <c r="H85" s="14">
        <v>2.09732390402757</v>
      </c>
      <c r="I85" s="15">
        <v>0.99999389715781295</v>
      </c>
      <c r="J85" s="16">
        <v>5.42096545530883E-2</v>
      </c>
      <c r="K85" s="15">
        <v>2.0973243034822602</v>
      </c>
      <c r="L85" s="15">
        <v>0.99999361526938901</v>
      </c>
      <c r="M85" s="15">
        <v>5.4202030118017101E-2</v>
      </c>
      <c r="N85" s="14">
        <v>2.09736498101408</v>
      </c>
      <c r="O85" s="15">
        <v>0.99996491105497098</v>
      </c>
      <c r="P85" s="16">
        <v>5.3744656059143497E-2</v>
      </c>
      <c r="Q85" s="14">
        <v>2.1043575436681201</v>
      </c>
      <c r="R85" s="15">
        <v>0.99506659570733802</v>
      </c>
      <c r="S85" s="16">
        <v>4.7047961161478601E-2</v>
      </c>
      <c r="T85" s="14">
        <v>2.1210107294117599</v>
      </c>
      <c r="U85" s="15">
        <v>0.98368230797441802</v>
      </c>
      <c r="V85" s="16">
        <v>3.9365531434440902E-2</v>
      </c>
      <c r="W85" s="14">
        <v>2.2212242384615402</v>
      </c>
      <c r="X85" s="15">
        <v>0.92258358815845898</v>
      </c>
      <c r="Y85" s="16">
        <v>2.5961931248422498E-2</v>
      </c>
      <c r="Z85" s="14">
        <v>2.2986619500000001</v>
      </c>
      <c r="AA85" s="15">
        <v>0.88261300402989096</v>
      </c>
      <c r="AB85" s="16">
        <v>2.1391748731226502E-2</v>
      </c>
      <c r="AC85" s="14">
        <v>2.37609966153846</v>
      </c>
      <c r="AD85" s="15">
        <v>0.84765256090038998</v>
      </c>
      <c r="AE85" s="16">
        <v>1.8394553637278099E-2</v>
      </c>
      <c r="AF85" s="14">
        <v>2.4763131705882402</v>
      </c>
      <c r="AG85" s="15">
        <v>0.80842660020359403</v>
      </c>
      <c r="AH85" s="16">
        <v>1.57245505015303E-2</v>
      </c>
      <c r="AI85" s="14">
        <v>2.4950893158536598</v>
      </c>
      <c r="AJ85" s="15">
        <v>0.80172276275150001</v>
      </c>
      <c r="AK85" s="16">
        <v>1.53241663494694E-2</v>
      </c>
      <c r="AL85" s="15">
        <v>2.4999589189859202</v>
      </c>
      <c r="AM85" s="15">
        <v>0.80001436038784401</v>
      </c>
      <c r="AN85" s="16">
        <v>1.52244040460103E-2</v>
      </c>
      <c r="AO85" s="15">
        <v>2.4999995965177502</v>
      </c>
      <c r="AP85" s="15">
        <v>0.80000014103810302</v>
      </c>
      <c r="AQ85" s="15">
        <v>1.52235774918127E-2</v>
      </c>
      <c r="AR85" s="14">
        <v>2.4999999959724302</v>
      </c>
      <c r="AS85" s="15">
        <v>0.800000001407844</v>
      </c>
      <c r="AT85" s="16">
        <v>1.52235693755774E-2</v>
      </c>
      <c r="AU85" s="15">
        <v>2.49999999995973</v>
      </c>
      <c r="AV85" s="15">
        <v>0.80000000001407701</v>
      </c>
      <c r="AW85" s="15">
        <v>1.52235692945624E-2</v>
      </c>
      <c r="AX85" s="14">
        <v>2.5</v>
      </c>
      <c r="AY85" s="15">
        <v>0.8</v>
      </c>
      <c r="AZ85" s="16">
        <v>1.52235692937442E-2</v>
      </c>
    </row>
    <row r="86" spans="1:52" hidden="1" x14ac:dyDescent="0.25">
      <c r="A86" s="1">
        <v>0.72</v>
      </c>
      <c r="B86" s="14">
        <v>2.0968664000000001</v>
      </c>
      <c r="C86" s="15">
        <v>0.99999300000000002</v>
      </c>
      <c r="D86" s="16">
        <v>5.4165200333044797E-2</v>
      </c>
      <c r="E86" s="15">
        <v>2.0968664000403101</v>
      </c>
      <c r="F86" s="15">
        <v>0.99999299997157198</v>
      </c>
      <c r="G86" s="15">
        <v>5.4165199607162297E-2</v>
      </c>
      <c r="H86" s="14">
        <v>2.0968664040321401</v>
      </c>
      <c r="I86" s="15">
        <v>0.99999299715658496</v>
      </c>
      <c r="J86" s="16">
        <v>5.4165127733986497E-2</v>
      </c>
      <c r="K86" s="15">
        <v>2.0968668039406801</v>
      </c>
      <c r="L86" s="15">
        <v>0.99999271514640997</v>
      </c>
      <c r="M86" s="15">
        <v>5.4157999562341998E-2</v>
      </c>
      <c r="N86" s="14">
        <v>2.0969075276882299</v>
      </c>
      <c r="O86" s="15">
        <v>0.99996399853616502</v>
      </c>
      <c r="P86" s="16">
        <v>5.3713637826575199E-2</v>
      </c>
      <c r="Q86" s="14">
        <v>2.1039080349344998</v>
      </c>
      <c r="R86" s="15">
        <v>0.99506362055158704</v>
      </c>
      <c r="S86" s="16">
        <v>4.7025093513592603E-2</v>
      </c>
      <c r="T86" s="14">
        <v>2.12058014117647</v>
      </c>
      <c r="U86" s="15">
        <v>0.98367494364514496</v>
      </c>
      <c r="V86" s="16">
        <v>3.9343190769266498E-2</v>
      </c>
      <c r="W86" s="14">
        <v>2.2209075076923099</v>
      </c>
      <c r="X86" s="15">
        <v>0.92256233334795101</v>
      </c>
      <c r="Y86" s="16">
        <v>2.5945255383595201E-2</v>
      </c>
      <c r="Z86" s="14">
        <v>2.2984331999999998</v>
      </c>
      <c r="AA86" s="15">
        <v>0.88259147723160603</v>
      </c>
      <c r="AB86" s="16">
        <v>2.1379913159648701E-2</v>
      </c>
      <c r="AC86" s="14">
        <v>2.3759588923076902</v>
      </c>
      <c r="AD86" s="15">
        <v>0.84763651070609902</v>
      </c>
      <c r="AE86" s="16">
        <v>1.8387416677302398E-2</v>
      </c>
      <c r="AF86" s="14">
        <v>2.4762862588235302</v>
      </c>
      <c r="AG86" s="15">
        <v>0.80842304124026299</v>
      </c>
      <c r="AH86" s="16">
        <v>1.5723219331410101E-2</v>
      </c>
      <c r="AI86" s="14">
        <v>2.4950837365853702</v>
      </c>
      <c r="AJ86" s="15">
        <v>0.80172200996478904</v>
      </c>
      <c r="AK86" s="16">
        <v>1.53238915348904E-2</v>
      </c>
      <c r="AL86" s="15">
        <v>2.4999588723117698</v>
      </c>
      <c r="AM86" s="15">
        <v>0.80001435405937105</v>
      </c>
      <c r="AN86" s="16">
        <v>1.5224401749464E-2</v>
      </c>
      <c r="AO86" s="15">
        <v>2.4999995960593302</v>
      </c>
      <c r="AP86" s="15">
        <v>0.80000014097594496</v>
      </c>
      <c r="AQ86" s="15">
        <v>1.5223577469257199E-2</v>
      </c>
      <c r="AR86" s="14">
        <v>2.49999999596786</v>
      </c>
      <c r="AS86" s="15">
        <v>0.80000000140722405</v>
      </c>
      <c r="AT86" s="16">
        <v>1.52235693753522E-2</v>
      </c>
      <c r="AU86" s="15">
        <v>2.4999999999596798</v>
      </c>
      <c r="AV86" s="15">
        <v>0.80000000001407101</v>
      </c>
      <c r="AW86" s="15">
        <v>1.52235692945601E-2</v>
      </c>
      <c r="AX86" s="14">
        <v>2.5</v>
      </c>
      <c r="AY86" s="15">
        <v>0.8</v>
      </c>
      <c r="AZ86" s="16">
        <v>1.52235692937442E-2</v>
      </c>
    </row>
    <row r="87" spans="1:52" hidden="1" x14ac:dyDescent="0.25">
      <c r="A87" s="1">
        <v>0.73</v>
      </c>
      <c r="B87" s="14">
        <v>2.1035279999999998</v>
      </c>
      <c r="C87" s="15">
        <v>0.99999199999999999</v>
      </c>
      <c r="D87" s="16">
        <v>5.4160490840318203E-2</v>
      </c>
      <c r="E87" s="15">
        <v>2.1035280000396499</v>
      </c>
      <c r="F87" s="15">
        <v>0.99999199997175203</v>
      </c>
      <c r="G87" s="15">
        <v>5.4160490165848701E-2</v>
      </c>
      <c r="H87" s="14">
        <v>2.10352800396551</v>
      </c>
      <c r="I87" s="15">
        <v>0.99999199717458098</v>
      </c>
      <c r="J87" s="16">
        <v>5.4160423385994298E-2</v>
      </c>
      <c r="K87" s="15">
        <v>2.1035283972657401</v>
      </c>
      <c r="L87" s="15">
        <v>0.99999171694915501</v>
      </c>
      <c r="M87" s="15">
        <v>5.41537917702795E-2</v>
      </c>
      <c r="N87" s="14">
        <v>2.1035684480718202</v>
      </c>
      <c r="O87" s="15">
        <v>0.99996318205071399</v>
      </c>
      <c r="P87" s="16">
        <v>5.3724530171145299E-2</v>
      </c>
      <c r="Q87" s="14">
        <v>2.1104532751091698</v>
      </c>
      <c r="R87" s="15">
        <v>0.99509305343966903</v>
      </c>
      <c r="S87" s="16">
        <v>4.7065630799896001E-2</v>
      </c>
      <c r="T87" s="14">
        <v>2.12684988235294</v>
      </c>
      <c r="U87" s="15">
        <v>0.98376884471331905</v>
      </c>
      <c r="V87" s="16">
        <v>3.9399937850297398E-2</v>
      </c>
      <c r="W87" s="14">
        <v>2.2255193846153798</v>
      </c>
      <c r="X87" s="15">
        <v>0.92286252872171004</v>
      </c>
      <c r="Y87" s="16">
        <v>2.5999523914077401E-2</v>
      </c>
      <c r="Z87" s="14">
        <v>2.3017639999999999</v>
      </c>
      <c r="AA87" s="15">
        <v>0.88289880090250505</v>
      </c>
      <c r="AB87" s="16">
        <v>2.14190187914765E-2</v>
      </c>
      <c r="AC87" s="14">
        <v>2.3780086153846098</v>
      </c>
      <c r="AD87" s="15">
        <v>0.84786686928166699</v>
      </c>
      <c r="AE87" s="16">
        <v>1.8410683031176399E-2</v>
      </c>
      <c r="AF87" s="14">
        <v>2.4766781176470598</v>
      </c>
      <c r="AG87" s="15">
        <v>0.80847433134743996</v>
      </c>
      <c r="AH87" s="16">
        <v>1.5727410840088801E-2</v>
      </c>
      <c r="AI87" s="14">
        <v>2.49516497560976</v>
      </c>
      <c r="AJ87" s="15">
        <v>0.80173286513971098</v>
      </c>
      <c r="AK87" s="16">
        <v>1.5324750183266799E-2</v>
      </c>
      <c r="AL87" s="15">
        <v>2.4999595519281801</v>
      </c>
      <c r="AM87" s="15">
        <v>0.80001444532913202</v>
      </c>
      <c r="AN87" s="16">
        <v>1.52244089102188E-2</v>
      </c>
      <c r="AO87" s="15">
        <v>2.4999996027342699</v>
      </c>
      <c r="AP87" s="15">
        <v>0.80000014187239998</v>
      </c>
      <c r="AQ87" s="15">
        <v>1.52235775395856E-2</v>
      </c>
      <c r="AR87" s="14">
        <v>2.4999999960344899</v>
      </c>
      <c r="AS87" s="15">
        <v>0.800000001416172</v>
      </c>
      <c r="AT87" s="16">
        <v>1.5223569376054199E-2</v>
      </c>
      <c r="AU87" s="15">
        <v>2.4999999999603499</v>
      </c>
      <c r="AV87" s="15">
        <v>0.80000000001416005</v>
      </c>
      <c r="AW87" s="15">
        <v>1.52235692945672E-2</v>
      </c>
      <c r="AX87" s="14">
        <v>2.5</v>
      </c>
      <c r="AY87" s="15">
        <v>0.8</v>
      </c>
      <c r="AZ87" s="16">
        <v>1.52235692937442E-2</v>
      </c>
    </row>
    <row r="88" spans="1:52" hidden="1" x14ac:dyDescent="0.25">
      <c r="A88" s="1">
        <v>0.74</v>
      </c>
      <c r="B88" s="14">
        <v>2.0964624999999999</v>
      </c>
      <c r="C88" s="15">
        <v>0.9999903</v>
      </c>
      <c r="D88" s="16">
        <v>5.4111671958540698E-2</v>
      </c>
      <c r="E88" s="15">
        <v>2.0964625000403498</v>
      </c>
      <c r="F88" s="15">
        <v>0.99999029997155997</v>
      </c>
      <c r="G88" s="15">
        <v>5.4111671342242498E-2</v>
      </c>
      <c r="H88" s="14">
        <v>2.0964625040361802</v>
      </c>
      <c r="I88" s="15">
        <v>0.99999029715553001</v>
      </c>
      <c r="J88" s="16">
        <v>5.4111610324768002E-2</v>
      </c>
      <c r="K88" s="15">
        <v>2.0964629043453802</v>
      </c>
      <c r="L88" s="15">
        <v>0.99999001504048901</v>
      </c>
      <c r="M88" s="15">
        <v>5.4105542026580099E-2</v>
      </c>
      <c r="N88" s="14">
        <v>2.0965036688941101</v>
      </c>
      <c r="O88" s="15">
        <v>0.99996128775367199</v>
      </c>
      <c r="P88" s="16">
        <v>5.3693669444690902E-2</v>
      </c>
      <c r="Q88" s="14">
        <v>2.1035111899563299</v>
      </c>
      <c r="R88" s="15">
        <v>0.99505913441235805</v>
      </c>
      <c r="S88" s="16">
        <v>4.7030700491942003E-2</v>
      </c>
      <c r="T88" s="14">
        <v>2.1202000000000001</v>
      </c>
      <c r="U88" s="15">
        <v>0.98366668907126797</v>
      </c>
      <c r="V88" s="16">
        <v>3.93489604714077E-2</v>
      </c>
      <c r="W88" s="14">
        <v>2.22062788461538</v>
      </c>
      <c r="X88" s="15">
        <v>0.92254239587978204</v>
      </c>
      <c r="Y88" s="16">
        <v>2.5949024432814199E-2</v>
      </c>
      <c r="Z88" s="14">
        <v>2.2982312500000002</v>
      </c>
      <c r="AA88" s="15">
        <v>0.88257168342117698</v>
      </c>
      <c r="AB88" s="16">
        <v>2.1382597300043601E-2</v>
      </c>
      <c r="AC88" s="14">
        <v>2.3758346153846102</v>
      </c>
      <c r="AD88" s="15">
        <v>0.84762188745620104</v>
      </c>
      <c r="AE88" s="16">
        <v>1.8389087754882901E-2</v>
      </c>
      <c r="AF88" s="14">
        <v>2.4762624999999998</v>
      </c>
      <c r="AG88" s="15">
        <v>0.80841981957554099</v>
      </c>
      <c r="AH88" s="16">
        <v>1.5723548813651098E-2</v>
      </c>
      <c r="AI88" s="14">
        <v>2.4950788109756101</v>
      </c>
      <c r="AJ88" s="15">
        <v>0.80172132910916105</v>
      </c>
      <c r="AK88" s="16">
        <v>1.53239603078362E-2</v>
      </c>
      <c r="AL88" s="15">
        <v>2.4999588311059</v>
      </c>
      <c r="AM88" s="15">
        <v>0.80001434833680896</v>
      </c>
      <c r="AN88" s="16">
        <v>1.5224402325828E-2</v>
      </c>
      <c r="AO88" s="15">
        <v>2.4999995956546202</v>
      </c>
      <c r="AP88" s="15">
        <v>0.80000014091973803</v>
      </c>
      <c r="AQ88" s="15">
        <v>1.52235774749181E-2</v>
      </c>
      <c r="AR88" s="14">
        <v>2.4999999959638202</v>
      </c>
      <c r="AS88" s="15">
        <v>0.80000000140666305</v>
      </c>
      <c r="AT88" s="16">
        <v>1.52235693754087E-2</v>
      </c>
      <c r="AU88" s="15">
        <v>2.4999999999596398</v>
      </c>
      <c r="AV88" s="15">
        <v>0.80000000001406502</v>
      </c>
      <c r="AW88" s="15">
        <v>1.52235692945607E-2</v>
      </c>
      <c r="AX88" s="14">
        <v>2.5</v>
      </c>
      <c r="AY88" s="15">
        <v>0.8</v>
      </c>
      <c r="AZ88" s="16">
        <v>1.52235692937442E-2</v>
      </c>
    </row>
    <row r="89" spans="1:52" hidden="1" x14ac:dyDescent="0.25">
      <c r="A89" s="1">
        <v>0.75</v>
      </c>
      <c r="B89" s="14">
        <v>2.0980886999999999</v>
      </c>
      <c r="C89" s="15">
        <v>0.99999020000000005</v>
      </c>
      <c r="D89" s="16">
        <v>5.4097303181803502E-2</v>
      </c>
      <c r="E89" s="15">
        <v>2.09808870004019</v>
      </c>
      <c r="F89" s="15">
        <v>0.99999019997160599</v>
      </c>
      <c r="G89" s="15">
        <v>5.4097302569676597E-2</v>
      </c>
      <c r="H89" s="14">
        <v>2.0980887040199101</v>
      </c>
      <c r="I89" s="15">
        <v>0.99999019715993998</v>
      </c>
      <c r="J89" s="16">
        <v>5.4097241960623599E-2</v>
      </c>
      <c r="K89" s="15">
        <v>2.0980891027159299</v>
      </c>
      <c r="L89" s="15">
        <v>0.99998991548219596</v>
      </c>
      <c r="M89" s="15">
        <v>5.4091213772234997E-2</v>
      </c>
      <c r="N89" s="14">
        <v>2.0981297029891901</v>
      </c>
      <c r="O89" s="15">
        <v>0.99996123271821102</v>
      </c>
      <c r="P89" s="16">
        <v>5.3680870789418703E-2</v>
      </c>
      <c r="Q89" s="14">
        <v>2.1051089847161601</v>
      </c>
      <c r="R89" s="15">
        <v>0.99506648994618396</v>
      </c>
      <c r="S89" s="16">
        <v>4.7023911199403398E-2</v>
      </c>
      <c r="T89" s="14">
        <v>2.1217305411764702</v>
      </c>
      <c r="U89" s="15">
        <v>0.98368983017411205</v>
      </c>
      <c r="V89" s="16">
        <v>3.9346953872517902E-2</v>
      </c>
      <c r="W89" s="14">
        <v>2.2217537153846201</v>
      </c>
      <c r="X89" s="15">
        <v>0.922615914531564</v>
      </c>
      <c r="Y89" s="16">
        <v>2.5950944926412499E-2</v>
      </c>
      <c r="Z89" s="14">
        <v>2.29904435</v>
      </c>
      <c r="AA89" s="15">
        <v>0.88264683315944503</v>
      </c>
      <c r="AB89" s="16">
        <v>2.1384110153269499E-2</v>
      </c>
      <c r="AC89" s="14">
        <v>2.3763349846153798</v>
      </c>
      <c r="AD89" s="15">
        <v>0.84767815182200401</v>
      </c>
      <c r="AE89" s="16">
        <v>1.8389893038884501E-2</v>
      </c>
      <c r="AF89" s="14">
        <v>2.4763581588235302</v>
      </c>
      <c r="AG89" s="15">
        <v>0.80843233175604701</v>
      </c>
      <c r="AH89" s="16">
        <v>1.5723652050593399E-2</v>
      </c>
      <c r="AI89" s="14">
        <v>2.49509864268293</v>
      </c>
      <c r="AJ89" s="15">
        <v>0.80172397668135797</v>
      </c>
      <c r="AK89" s="16">
        <v>1.53239795301365E-2</v>
      </c>
      <c r="AL89" s="15">
        <v>2.4999589970108098</v>
      </c>
      <c r="AM89" s="15">
        <v>0.80001437059631098</v>
      </c>
      <c r="AN89" s="16">
        <v>1.5224402481856501E-2</v>
      </c>
      <c r="AO89" s="15">
        <v>2.4999995972840798</v>
      </c>
      <c r="AP89" s="15">
        <v>0.80000014113837203</v>
      </c>
      <c r="AQ89" s="15">
        <v>1.52235774764501E-2</v>
      </c>
      <c r="AR89" s="14">
        <v>2.49999999598008</v>
      </c>
      <c r="AS89" s="15">
        <v>0.80000000140884497</v>
      </c>
      <c r="AT89" s="16">
        <v>1.5223569375424E-2</v>
      </c>
      <c r="AU89" s="15">
        <v>2.4999999999598099</v>
      </c>
      <c r="AV89" s="15">
        <v>0.800000000014086</v>
      </c>
      <c r="AW89" s="15">
        <v>1.52235692945608E-2</v>
      </c>
      <c r="AX89" s="14">
        <v>2.5</v>
      </c>
      <c r="AY89" s="15">
        <v>0.8</v>
      </c>
      <c r="AZ89" s="16">
        <v>1.52235692937442E-2</v>
      </c>
    </row>
    <row r="90" spans="1:52" hidden="1" x14ac:dyDescent="0.25">
      <c r="A90" s="1">
        <v>0.76</v>
      </c>
      <c r="B90" s="14">
        <v>2.1014781</v>
      </c>
      <c r="C90" s="15">
        <v>0.99998730000000002</v>
      </c>
      <c r="D90" s="16">
        <v>5.4086042810019698E-2</v>
      </c>
      <c r="E90" s="15">
        <v>2.1014781000398499</v>
      </c>
      <c r="F90" s="15">
        <v>0.999987299971696</v>
      </c>
      <c r="G90" s="15">
        <v>5.4086042274524702E-2</v>
      </c>
      <c r="H90" s="14">
        <v>2.1014781039860102</v>
      </c>
      <c r="I90" s="15">
        <v>0.99998729716913304</v>
      </c>
      <c r="J90" s="16">
        <v>5.40859892549094E-2</v>
      </c>
      <c r="K90" s="15">
        <v>2.10147849931974</v>
      </c>
      <c r="L90" s="15">
        <v>0.99998701640334497</v>
      </c>
      <c r="M90" s="15">
        <v>5.4080707207295901E-2</v>
      </c>
      <c r="N90" s="14">
        <v>2.1015187572026099</v>
      </c>
      <c r="O90" s="15">
        <v>0.99995842648868605</v>
      </c>
      <c r="P90" s="16">
        <v>5.3698374456039401E-2</v>
      </c>
      <c r="Q90" s="14">
        <v>2.1084391812227099</v>
      </c>
      <c r="R90" s="15">
        <v>0.99507914138684594</v>
      </c>
      <c r="S90" s="16">
        <v>4.7078642776741897E-2</v>
      </c>
      <c r="T90" s="14">
        <v>2.1249205647058802</v>
      </c>
      <c r="U90" s="15">
        <v>0.98373543453458401</v>
      </c>
      <c r="V90" s="16">
        <v>3.9409471072625699E-2</v>
      </c>
      <c r="W90" s="14">
        <v>2.22410022307692</v>
      </c>
      <c r="X90" s="15">
        <v>0.92276722691610003</v>
      </c>
      <c r="Y90" s="16">
        <v>2.6002951975820199E-2</v>
      </c>
      <c r="Z90" s="14">
        <v>2.3007390499999998</v>
      </c>
      <c r="AA90" s="15">
        <v>0.88280222667002795</v>
      </c>
      <c r="AB90" s="16">
        <v>2.1421336367342701E-2</v>
      </c>
      <c r="AC90" s="14">
        <v>2.3773778769230698</v>
      </c>
      <c r="AD90" s="15">
        <v>0.847794783580615</v>
      </c>
      <c r="AE90" s="16">
        <v>1.8412252359324401E-2</v>
      </c>
      <c r="AF90" s="14">
        <v>2.4765575352941198</v>
      </c>
      <c r="AG90" s="15">
        <v>0.80845832226006198</v>
      </c>
      <c r="AH90" s="16">
        <v>1.5727771297742998E-2</v>
      </c>
      <c r="AI90" s="14">
        <v>2.4951399768292699</v>
      </c>
      <c r="AJ90" s="15">
        <v>0.80172947795925598</v>
      </c>
      <c r="AK90" s="16">
        <v>1.53248275604625E-2</v>
      </c>
      <c r="AL90" s="15">
        <v>2.4999593427973901</v>
      </c>
      <c r="AM90" s="15">
        <v>0.80001441685194996</v>
      </c>
      <c r="AN90" s="16">
        <v>1.5224409563352E-2</v>
      </c>
      <c r="AO90" s="15">
        <v>2.4999996006802601</v>
      </c>
      <c r="AP90" s="15">
        <v>0.80000014159269595</v>
      </c>
      <c r="AQ90" s="15">
        <v>1.5223577546000899E-2</v>
      </c>
      <c r="AR90" s="14">
        <v>2.49999999601398</v>
      </c>
      <c r="AS90" s="15">
        <v>0.80000000141338001</v>
      </c>
      <c r="AT90" s="16">
        <v>1.5223569376118301E-2</v>
      </c>
      <c r="AU90" s="15">
        <v>2.4999999999601501</v>
      </c>
      <c r="AV90" s="15">
        <v>0.80000000001413196</v>
      </c>
      <c r="AW90" s="15">
        <v>1.52235692945678E-2</v>
      </c>
      <c r="AX90" s="14">
        <v>2.5</v>
      </c>
      <c r="AY90" s="15">
        <v>0.8</v>
      </c>
      <c r="AZ90" s="16">
        <v>1.52235692937442E-2</v>
      </c>
    </row>
    <row r="91" spans="1:52" hidden="1" x14ac:dyDescent="0.25">
      <c r="A91" s="1">
        <v>0.77</v>
      </c>
      <c r="B91" s="14">
        <v>2.1019956999999998</v>
      </c>
      <c r="C91" s="15">
        <v>0.99998589999999998</v>
      </c>
      <c r="D91" s="16">
        <v>5.4061393257514398E-2</v>
      </c>
      <c r="E91" s="15">
        <v>2.1019957000398</v>
      </c>
      <c r="F91" s="15">
        <v>0.99998589997171305</v>
      </c>
      <c r="G91" s="15">
        <v>5.4061392749806203E-2</v>
      </c>
      <c r="H91" s="14">
        <v>2.1019957039808399</v>
      </c>
      <c r="I91" s="15">
        <v>0.99998589717054598</v>
      </c>
      <c r="J91" s="16">
        <v>5.4061342477168303E-2</v>
      </c>
      <c r="K91" s="15">
        <v>2.1019960988011102</v>
      </c>
      <c r="L91" s="15">
        <v>0.99998561654497797</v>
      </c>
      <c r="M91" s="15">
        <v>5.4056331343808599E-2</v>
      </c>
      <c r="N91" s="14">
        <v>2.10203630439706</v>
      </c>
      <c r="O91" s="15">
        <v>0.99995704090666404</v>
      </c>
      <c r="P91" s="16">
        <v>5.3685236764751003E-2</v>
      </c>
      <c r="Q91" s="14">
        <v>2.1089477401746701</v>
      </c>
      <c r="R91" s="15">
        <v>0.99508013333559997</v>
      </c>
      <c r="S91" s="16">
        <v>4.7080058100587803E-2</v>
      </c>
      <c r="T91" s="14">
        <v>2.12540771764706</v>
      </c>
      <c r="U91" s="15">
        <v>0.98374150100792801</v>
      </c>
      <c r="V91" s="16">
        <v>3.9412999440654801E-2</v>
      </c>
      <c r="W91" s="14">
        <v>2.22445856153846</v>
      </c>
      <c r="X91" s="15">
        <v>0.92278971436530499</v>
      </c>
      <c r="Y91" s="16">
        <v>2.6006786078407E-2</v>
      </c>
      <c r="Z91" s="14">
        <v>2.3009978499999999</v>
      </c>
      <c r="AA91" s="15">
        <v>0.88282554565562099</v>
      </c>
      <c r="AB91" s="16">
        <v>2.1424131806019198E-2</v>
      </c>
      <c r="AC91" s="14">
        <v>2.3775371384615398</v>
      </c>
      <c r="AD91" s="15">
        <v>0.84781236619350597</v>
      </c>
      <c r="AE91" s="16">
        <v>1.8413922001304601E-2</v>
      </c>
      <c r="AF91" s="14">
        <v>2.4765879823529402</v>
      </c>
      <c r="AG91" s="15">
        <v>0.80846225382161496</v>
      </c>
      <c r="AH91" s="16">
        <v>1.57280723286519E-2</v>
      </c>
      <c r="AI91" s="14">
        <v>2.4951462890243898</v>
      </c>
      <c r="AJ91" s="15">
        <v>0.80173031052965005</v>
      </c>
      <c r="AK91" s="16">
        <v>1.5324889219109201E-2</v>
      </c>
      <c r="AL91" s="15">
        <v>2.4999593956029398</v>
      </c>
      <c r="AM91" s="15">
        <v>0.80001442385316102</v>
      </c>
      <c r="AN91" s="16">
        <v>1.52244100775336E-2</v>
      </c>
      <c r="AO91" s="15">
        <v>2.4999996011988999</v>
      </c>
      <c r="AP91" s="15">
        <v>0.80000014166146205</v>
      </c>
      <c r="AQ91" s="15">
        <v>1.5223577551050801E-2</v>
      </c>
      <c r="AR91" s="14">
        <v>2.4999999960191599</v>
      </c>
      <c r="AS91" s="15">
        <v>0.80000000141406702</v>
      </c>
      <c r="AT91" s="16">
        <v>1.52235693761687E-2</v>
      </c>
      <c r="AU91" s="15">
        <v>2.4999999999601998</v>
      </c>
      <c r="AV91" s="15">
        <v>0.80000000001413896</v>
      </c>
      <c r="AW91" s="15">
        <v>1.52235692945683E-2</v>
      </c>
      <c r="AX91" s="14">
        <v>2.5</v>
      </c>
      <c r="AY91" s="15">
        <v>0.8</v>
      </c>
      <c r="AZ91" s="16">
        <v>1.52235692937442E-2</v>
      </c>
    </row>
    <row r="92" spans="1:52" hidden="1" x14ac:dyDescent="0.25">
      <c r="A92" s="1">
        <v>0.78</v>
      </c>
      <c r="B92" s="14">
        <v>2.1001865999999998</v>
      </c>
      <c r="C92" s="15">
        <v>0.99998379999999998</v>
      </c>
      <c r="D92" s="16">
        <v>5.3990418548837203E-2</v>
      </c>
      <c r="E92" s="15">
        <v>2.1001866000399798</v>
      </c>
      <c r="F92" s="15">
        <v>0.99998379997166298</v>
      </c>
      <c r="G92" s="15">
        <v>5.39904180746461E-2</v>
      </c>
      <c r="H92" s="14">
        <v>2.1001866039989299</v>
      </c>
      <c r="I92" s="15">
        <v>0.99998379716569896</v>
      </c>
      <c r="J92" s="16">
        <v>5.3990371121184703E-2</v>
      </c>
      <c r="K92" s="15">
        <v>2.1001870006138299</v>
      </c>
      <c r="L92" s="15">
        <v>0.99998351605941305</v>
      </c>
      <c r="M92" s="15">
        <v>5.3985687854416702E-2</v>
      </c>
      <c r="N92" s="14">
        <v>2.1002273889614398</v>
      </c>
      <c r="O92" s="15">
        <v>0.99995489147757799</v>
      </c>
      <c r="P92" s="16">
        <v>5.3628944749659797E-2</v>
      </c>
      <c r="Q92" s="14">
        <v>2.1071702401746801</v>
      </c>
      <c r="R92" s="15">
        <v>0.995069837406654</v>
      </c>
      <c r="S92" s="16">
        <v>4.7037917865801297E-2</v>
      </c>
      <c r="T92" s="14">
        <v>2.1237050352941198</v>
      </c>
      <c r="U92" s="15">
        <v>0.98371385176937098</v>
      </c>
      <c r="V92" s="16">
        <v>3.93694951906743E-2</v>
      </c>
      <c r="W92" s="14">
        <v>2.22320610769231</v>
      </c>
      <c r="X92" s="15">
        <v>0.92270678803640704</v>
      </c>
      <c r="Y92" s="16">
        <v>2.5972462321719202E-2</v>
      </c>
      <c r="Z92" s="14">
        <v>2.3000932999999999</v>
      </c>
      <c r="AA92" s="15">
        <v>0.88274113016018196</v>
      </c>
      <c r="AB92" s="16">
        <v>2.1399676416326799E-2</v>
      </c>
      <c r="AC92" s="14">
        <v>2.3769804923076898</v>
      </c>
      <c r="AD92" s="15">
        <v>0.84774924198503498</v>
      </c>
      <c r="AE92" s="16">
        <v>1.8399226420539601E-2</v>
      </c>
      <c r="AF92" s="14">
        <v>2.47648156470588</v>
      </c>
      <c r="AG92" s="15">
        <v>0.808448220236892</v>
      </c>
      <c r="AH92" s="16">
        <v>1.5725355454113899E-2</v>
      </c>
      <c r="AI92" s="14">
        <v>2.4951242268292702</v>
      </c>
      <c r="AJ92" s="15">
        <v>0.80172734097531595</v>
      </c>
      <c r="AK92" s="16">
        <v>1.53243294179414E-2</v>
      </c>
      <c r="AL92" s="15">
        <v>2.49995921103856</v>
      </c>
      <c r="AM92" s="15">
        <v>0.80001439888641401</v>
      </c>
      <c r="AN92" s="16">
        <v>1.52244054018338E-2</v>
      </c>
      <c r="AO92" s="15">
        <v>2.4999995993861801</v>
      </c>
      <c r="AP92" s="15">
        <v>0.80000014141623799</v>
      </c>
      <c r="AQ92" s="15">
        <v>1.52235775051285E-2</v>
      </c>
      <c r="AR92" s="14">
        <v>2.4999999960010699</v>
      </c>
      <c r="AS92" s="15">
        <v>0.80000000141161898</v>
      </c>
      <c r="AT92" s="16">
        <v>1.5223569375710301E-2</v>
      </c>
      <c r="AU92" s="15">
        <v>2.49999999996002</v>
      </c>
      <c r="AV92" s="15">
        <v>0.80000000001411498</v>
      </c>
      <c r="AW92" s="15">
        <v>1.5223569294563701E-2</v>
      </c>
      <c r="AX92" s="14">
        <v>2.5</v>
      </c>
      <c r="AY92" s="15">
        <v>0.8</v>
      </c>
      <c r="AZ92" s="16">
        <v>1.52235692937442E-2</v>
      </c>
    </row>
    <row r="93" spans="1:52" ht="15.75" hidden="1" thickBot="1" x14ac:dyDescent="0.3">
      <c r="A93" s="1">
        <v>0.79</v>
      </c>
      <c r="B93" s="14">
        <v>2.1049039</v>
      </c>
      <c r="C93" s="15">
        <v>0.99998100000000001</v>
      </c>
      <c r="D93" s="16">
        <v>5.39781182863176E-2</v>
      </c>
      <c r="E93" s="15">
        <v>2.1049039000395098</v>
      </c>
      <c r="F93" s="15">
        <v>0.99998099997179202</v>
      </c>
      <c r="G93" s="15">
        <v>5.3978117850759198E-2</v>
      </c>
      <c r="H93" s="14">
        <v>2.1049039039517501</v>
      </c>
      <c r="I93" s="15">
        <v>0.99998099717842903</v>
      </c>
      <c r="J93" s="16">
        <v>5.3978074720682397E-2</v>
      </c>
      <c r="K93" s="15">
        <v>2.1049042958870801</v>
      </c>
      <c r="L93" s="15">
        <v>0.99998071733462301</v>
      </c>
      <c r="M93" s="15">
        <v>5.39737699804008E-2</v>
      </c>
      <c r="N93" s="14">
        <v>2.10494420770251</v>
      </c>
      <c r="O93" s="15">
        <v>0.99995222129047501</v>
      </c>
      <c r="P93" s="16">
        <v>5.36353822409728E-2</v>
      </c>
      <c r="Q93" s="14">
        <v>2.1118051419213999</v>
      </c>
      <c r="R93" s="15">
        <v>0.99508856835391701</v>
      </c>
      <c r="S93" s="16">
        <v>4.7082744272612102E-2</v>
      </c>
      <c r="T93" s="14">
        <v>2.1281448470588198</v>
      </c>
      <c r="U93" s="15">
        <v>0.98377822018142702</v>
      </c>
      <c r="V93" s="16">
        <v>3.9426133803562101E-2</v>
      </c>
      <c r="W93" s="14">
        <v>2.2264719307692298</v>
      </c>
      <c r="X93" s="15">
        <v>0.92291772437318997</v>
      </c>
      <c r="Y93" s="16">
        <v>2.6023033575515699E-2</v>
      </c>
      <c r="Z93" s="14">
        <v>2.30245195</v>
      </c>
      <c r="AA93" s="15">
        <v>0.88295771859063299</v>
      </c>
      <c r="AB93" s="16">
        <v>2.1436035477220301E-2</v>
      </c>
      <c r="AC93" s="14">
        <v>2.3784319692307698</v>
      </c>
      <c r="AD93" s="15">
        <v>0.84791186578259203</v>
      </c>
      <c r="AE93" s="16">
        <v>1.8420982253814701E-2</v>
      </c>
      <c r="AF93" s="14">
        <v>2.4767590529411798</v>
      </c>
      <c r="AG93" s="15">
        <v>0.808484483767554</v>
      </c>
      <c r="AH93" s="16">
        <v>1.5729323860048699E-2</v>
      </c>
      <c r="AI93" s="14">
        <v>2.4951817548780499</v>
      </c>
      <c r="AJ93" s="15">
        <v>0.80173501767722399</v>
      </c>
      <c r="AK93" s="16">
        <v>1.53251445777117E-2</v>
      </c>
      <c r="AL93" s="15">
        <v>2.49995969229749</v>
      </c>
      <c r="AM93" s="15">
        <v>0.80001446343551696</v>
      </c>
      <c r="AN93" s="16">
        <v>1.52244122048198E-2</v>
      </c>
      <c r="AO93" s="15">
        <v>2.49999960411292</v>
      </c>
      <c r="AP93" s="15">
        <v>0.80000014205024195</v>
      </c>
      <c r="AQ93" s="15">
        <v>1.52235775719435E-2</v>
      </c>
      <c r="AR93" s="14">
        <v>2.49999999604825</v>
      </c>
      <c r="AS93" s="15">
        <v>0.80000000141794703</v>
      </c>
      <c r="AT93" s="16">
        <v>1.52235693763772E-2</v>
      </c>
      <c r="AU93" s="15">
        <v>2.4999999999604898</v>
      </c>
      <c r="AV93" s="15">
        <v>0.80000000001417804</v>
      </c>
      <c r="AW93" s="15">
        <v>1.52235692945704E-2</v>
      </c>
      <c r="AX93" s="14">
        <v>2.5</v>
      </c>
      <c r="AY93" s="15">
        <v>0.8</v>
      </c>
      <c r="AZ93" s="16">
        <v>1.52235692937442E-2</v>
      </c>
    </row>
    <row r="94" spans="1:52" ht="15.75" thickBot="1" x14ac:dyDescent="0.3">
      <c r="A94" s="42">
        <v>0.48</v>
      </c>
      <c r="B94" s="37">
        <v>2.0742712000000001</v>
      </c>
      <c r="C94" s="38">
        <v>0.99999990000000005</v>
      </c>
      <c r="D94" s="20">
        <v>5.44281427072381E-2</v>
      </c>
      <c r="E94" s="37">
        <v>2.074275457288</v>
      </c>
      <c r="F94" s="38">
        <v>0.99999748952096601</v>
      </c>
      <c r="G94" s="20">
        <v>5.4256140410980598E-2</v>
      </c>
      <c r="H94" s="37">
        <v>2.0743137728800001</v>
      </c>
      <c r="I94" s="38">
        <v>0.99997579565491301</v>
      </c>
      <c r="J94" s="20">
        <v>5.3806089344154803E-2</v>
      </c>
      <c r="K94" s="37">
        <v>2.0746969287999999</v>
      </c>
      <c r="L94" s="38">
        <v>0.99975890106513898</v>
      </c>
      <c r="M94" s="20">
        <v>5.2396629219550697E-2</v>
      </c>
      <c r="N94" s="37">
        <v>2.0785284879999999</v>
      </c>
      <c r="O94" s="38">
        <v>0.99759435322550705</v>
      </c>
      <c r="P94" s="20">
        <v>4.8151600494887203E-2</v>
      </c>
      <c r="Q94" s="37">
        <v>2.1168440799999999</v>
      </c>
      <c r="R94" s="38">
        <v>0.97637984433675995</v>
      </c>
      <c r="S94" s="20">
        <v>3.6690674980114503E-2</v>
      </c>
      <c r="T94" s="37">
        <v>2.1594169600000002</v>
      </c>
      <c r="U94" s="38">
        <v>0.95369112691339797</v>
      </c>
      <c r="V94" s="20">
        <v>3.1031821909017598E-2</v>
      </c>
      <c r="W94" s="37">
        <v>2.2445627199999998</v>
      </c>
      <c r="X94" s="38">
        <v>0.91089572918850203</v>
      </c>
      <c r="Y94" s="20">
        <v>2.4432792148211101E-2</v>
      </c>
      <c r="Z94" s="37">
        <v>2.2871356</v>
      </c>
      <c r="AA94" s="38">
        <v>0.890692924497542</v>
      </c>
      <c r="AB94" s="20">
        <v>2.2182470505208302E-2</v>
      </c>
      <c r="AC94" s="37">
        <v>2.3297084799999999</v>
      </c>
      <c r="AD94" s="38">
        <v>0.87122848822233401</v>
      </c>
      <c r="AE94" s="20">
        <v>2.03284965383243E-2</v>
      </c>
      <c r="AF94" s="37">
        <v>2.4148542399999999</v>
      </c>
      <c r="AG94" s="38">
        <v>0.83435851536719496</v>
      </c>
      <c r="AH94" s="20">
        <v>1.7420778454131699E-2</v>
      </c>
      <c r="AI94" s="37">
        <v>2.4574271200000002</v>
      </c>
      <c r="AJ94" s="38">
        <v>0.81688164133929198</v>
      </c>
      <c r="AK94" s="20">
        <v>1.62517721332241E-2</v>
      </c>
      <c r="AL94" s="37">
        <v>2.4957427120000002</v>
      </c>
      <c r="AM94" s="38">
        <v>0.80166224679562603</v>
      </c>
      <c r="AN94" s="20">
        <v>1.53208150879425E-2</v>
      </c>
      <c r="AO94" s="37">
        <v>2.4995742712000002</v>
      </c>
      <c r="AP94" s="38">
        <v>0.80016596987629196</v>
      </c>
      <c r="AQ94" s="20">
        <v>1.52332415592748E-2</v>
      </c>
      <c r="AR94" s="37">
        <v>2.49995742712</v>
      </c>
      <c r="AS94" s="38">
        <v>0.80001659444389195</v>
      </c>
      <c r="AT94" s="20">
        <v>1.52245360003588E-2</v>
      </c>
      <c r="AU94" s="37">
        <v>2.4999957427120001</v>
      </c>
      <c r="AV94" s="38">
        <v>0.80000165941895596</v>
      </c>
      <c r="AW94" s="20">
        <v>1.52236659592094E-2</v>
      </c>
      <c r="AX94" s="21">
        <f>AVERAGE(Table5778[Q(Dust)])</f>
        <v>2.5</v>
      </c>
      <c r="AY94" s="22">
        <f>AVERAGE(Table5778[W(Dust)])</f>
        <v>0.80000000000000038</v>
      </c>
      <c r="AZ94" s="20">
        <f>AVERAGE(Table5778[A(Dust)])</f>
        <v>1.5223569293744202E-2</v>
      </c>
    </row>
    <row r="95" spans="1:52" x14ac:dyDescent="0.25">
      <c r="A95" s="23" t="s">
        <v>72</v>
      </c>
      <c r="B95" s="24"/>
      <c r="C95" s="25"/>
      <c r="D95" s="26"/>
      <c r="E95" s="24"/>
      <c r="F95" s="25"/>
      <c r="G95" s="26">
        <f>G94/D94</f>
        <v>0.99683982793271708</v>
      </c>
      <c r="H95" s="24"/>
      <c r="I95" s="25"/>
      <c r="J95" s="26">
        <f>J94/D94</f>
        <v>0.98857110803083548</v>
      </c>
      <c r="K95" s="25"/>
      <c r="L95" s="25"/>
      <c r="M95" s="25">
        <f>M94/D94</f>
        <v>0.96267531121510708</v>
      </c>
      <c r="N95" s="24"/>
      <c r="O95" s="25"/>
      <c r="P95" s="26">
        <f>P94/D94</f>
        <v>0.88468204314610543</v>
      </c>
      <c r="Q95" s="24"/>
      <c r="R95" s="25"/>
      <c r="S95" s="26">
        <f>S94/D94</f>
        <v>0.67411219922511179</v>
      </c>
      <c r="T95" s="24"/>
      <c r="U95" s="25"/>
      <c r="V95" s="26">
        <f>V94/G94</f>
        <v>0.57195041287413872</v>
      </c>
      <c r="W95" s="24"/>
      <c r="X95" s="25"/>
      <c r="Y95" s="26">
        <f>Y94/D94</f>
        <v>0.44889997954976918</v>
      </c>
      <c r="Z95" s="24"/>
      <c r="AA95" s="25"/>
      <c r="AB95" s="26">
        <f>AB94/D94</f>
        <v>0.40755516175749235</v>
      </c>
      <c r="AC95" s="24"/>
      <c r="AD95" s="25"/>
      <c r="AE95" s="26">
        <f>AE94/D94</f>
        <v>0.37349237962553011</v>
      </c>
      <c r="AF95" s="24"/>
      <c r="AG95" s="25"/>
      <c r="AH95" s="26">
        <f>AH94/D94</f>
        <v>0.3200693168575639</v>
      </c>
      <c r="AI95" s="27"/>
      <c r="AJ95" s="28"/>
      <c r="AK95" s="29">
        <f>AK94/D94</f>
        <v>0.29859134125961762</v>
      </c>
      <c r="AL95" s="24"/>
      <c r="AM95" s="25"/>
      <c r="AN95" s="26">
        <f>AN94/D94</f>
        <v>0.2814870088503878</v>
      </c>
      <c r="AO95" s="25"/>
      <c r="AP95" s="25"/>
      <c r="AQ95" s="25">
        <f>AQ94/D94</f>
        <v>0.27987803370790043</v>
      </c>
      <c r="AR95" s="24"/>
      <c r="AS95" s="25"/>
      <c r="AT95" s="26">
        <f>AT94/D94</f>
        <v>0.27971808779604329</v>
      </c>
      <c r="AU95" s="25"/>
      <c r="AV95" s="25"/>
      <c r="AW95" s="25">
        <f>AW94/D94</f>
        <v>0.27970210266213785</v>
      </c>
      <c r="AX95" s="24"/>
      <c r="AY95" s="25"/>
      <c r="AZ95" s="26">
        <f>AZ94/D94</f>
        <v>0.27970032664222627</v>
      </c>
    </row>
    <row r="96" spans="1:52" ht="15.75" thickBot="1" x14ac:dyDescent="0.3">
      <c r="A96" s="23" t="s">
        <v>73</v>
      </c>
      <c r="B96" s="30"/>
      <c r="C96" s="31"/>
      <c r="D96" s="32"/>
      <c r="E96" s="30"/>
      <c r="F96" s="31"/>
      <c r="G96" s="32">
        <f>(G94-D94)/D94</f>
        <v>-3.1601720672829146E-3</v>
      </c>
      <c r="H96" s="30"/>
      <c r="I96" s="31"/>
      <c r="J96" s="32">
        <f>(J94-D94)/D94</f>
        <v>-1.1428891969164575E-2</v>
      </c>
      <c r="K96" s="31"/>
      <c r="L96" s="31"/>
      <c r="M96" s="31">
        <f>(M94-D94)/D94</f>
        <v>-3.7324688784892951E-2</v>
      </c>
      <c r="N96" s="30"/>
      <c r="O96" s="31"/>
      <c r="P96" s="32">
        <f>(P94-D94)/D94</f>
        <v>-0.11531795685389452</v>
      </c>
      <c r="Q96" s="30"/>
      <c r="R96" s="31"/>
      <c r="S96" s="32">
        <f>(S94-D94)/D94</f>
        <v>-0.32588780077488827</v>
      </c>
      <c r="T96" s="30"/>
      <c r="U96" s="31"/>
      <c r="V96" s="32">
        <f>(V94-D94)/D94</f>
        <v>-0.42985704884449699</v>
      </c>
      <c r="W96" s="30"/>
      <c r="X96" s="31"/>
      <c r="Y96" s="32">
        <f>(Y94-D94)/D94</f>
        <v>-0.55110002045023088</v>
      </c>
      <c r="Z96" s="30"/>
      <c r="AA96" s="31"/>
      <c r="AB96" s="32">
        <f>(AB94-D94)/D94</f>
        <v>-0.5924448382425076</v>
      </c>
      <c r="AC96" s="30"/>
      <c r="AD96" s="31"/>
      <c r="AE96" s="32">
        <f>(AE94-D94)/D94</f>
        <v>-0.62650762037446983</v>
      </c>
      <c r="AF96" s="30"/>
      <c r="AG96" s="31"/>
      <c r="AH96" s="32">
        <f>(AH94-D94)/D94</f>
        <v>-0.67993068314243599</v>
      </c>
      <c r="AI96" s="30"/>
      <c r="AJ96" s="31"/>
      <c r="AK96" s="32">
        <f>(AK94-D94)/D94</f>
        <v>-0.7014086587403825</v>
      </c>
      <c r="AL96" s="30"/>
      <c r="AM96" s="31"/>
      <c r="AN96" s="32">
        <f>(AN94-D94)/D94</f>
        <v>-0.7185129911496122</v>
      </c>
      <c r="AO96" s="31"/>
      <c r="AP96" s="31"/>
      <c r="AQ96" s="31">
        <f>(AQ94-D94)/D94</f>
        <v>-0.72012196629209957</v>
      </c>
      <c r="AR96" s="30"/>
      <c r="AS96" s="31"/>
      <c r="AT96" s="32">
        <f>(AT94-D94)/D94</f>
        <v>-0.72028191220395676</v>
      </c>
      <c r="AU96" s="31"/>
      <c r="AV96" s="31"/>
      <c r="AW96" s="31">
        <f>(AW94-D94)/D94</f>
        <v>-0.72029789733786209</v>
      </c>
      <c r="AX96" s="30"/>
      <c r="AY96" s="31"/>
      <c r="AZ96" s="32">
        <f>(AZ94-D94)/D94</f>
        <v>-0.72029967335777378</v>
      </c>
    </row>
    <row r="97" spans="1:52" ht="15.75" thickBot="1" x14ac:dyDescent="0.3">
      <c r="A97" s="33" t="s">
        <v>74</v>
      </c>
      <c r="B97" s="34"/>
      <c r="C97" s="35"/>
      <c r="D97" s="36">
        <f>D94*PI()</f>
        <v>0.17099105327759609</v>
      </c>
      <c r="E97" s="34"/>
      <c r="F97" s="35"/>
      <c r="G97" s="36">
        <f>G94*PI()</f>
        <v>0.17045069212727296</v>
      </c>
      <c r="H97" s="34"/>
      <c r="I97" s="35"/>
      <c r="J97" s="36">
        <f>J94*PI()</f>
        <v>0.16903681500199277</v>
      </c>
      <c r="K97" s="35"/>
      <c r="L97" s="35"/>
      <c r="M97" s="35">
        <f>M94*PI()</f>
        <v>0.16460886542900877</v>
      </c>
      <c r="N97" s="34"/>
      <c r="O97" s="35"/>
      <c r="P97" s="36">
        <f>P94*PI()</f>
        <v>0.15127271437332829</v>
      </c>
      <c r="Q97" s="34"/>
      <c r="R97" s="35"/>
      <c r="S97" s="36">
        <f>S94*PI()</f>
        <v>0.11526715497277855</v>
      </c>
      <c r="T97" s="34"/>
      <c r="U97" s="35"/>
      <c r="V97" s="36">
        <f>V94*PI()</f>
        <v>9.7489343736876483E-2</v>
      </c>
      <c r="W97" s="34"/>
      <c r="X97" s="35"/>
      <c r="Y97" s="36">
        <f>Y94*PI()</f>
        <v>7.675788031950638E-2</v>
      </c>
      <c r="Z97" s="34"/>
      <c r="AA97" s="35"/>
      <c r="AB97" s="36">
        <f>AB94*PI()</f>
        <v>6.9688286377634662E-2</v>
      </c>
      <c r="AC97" s="34"/>
      <c r="AD97" s="35"/>
      <c r="AE97" s="36">
        <f>AE94*PI()</f>
        <v>6.386385538332516E-2</v>
      </c>
      <c r="AF97" s="34"/>
      <c r="AG97" s="35"/>
      <c r="AH97" s="36">
        <f>AH94*PI()</f>
        <v>5.4728989611315497E-2</v>
      </c>
      <c r="AI97" s="34"/>
      <c r="AJ97" s="35"/>
      <c r="AK97" s="36">
        <f>AK94*PI()</f>
        <v>5.1056447941552154E-2</v>
      </c>
      <c r="AL97" s="34"/>
      <c r="AM97" s="35"/>
      <c r="AN97" s="36">
        <f>AN94*PI()</f>
        <v>4.8131760127287822E-2</v>
      </c>
      <c r="AO97" s="35"/>
      <c r="AP97" s="35"/>
      <c r="AQ97" s="35">
        <f>AQ94*PI()</f>
        <v>4.7856639772976439E-2</v>
      </c>
      <c r="AR97" s="34"/>
      <c r="AS97" s="35"/>
      <c r="AT97" s="36">
        <f>AT94*PI()</f>
        <v>4.7829290453040539E-2</v>
      </c>
      <c r="AU97" s="35"/>
      <c r="AV97" s="35"/>
      <c r="AW97" s="35">
        <f>AW94*PI()</f>
        <v>4.7826557138157262E-2</v>
      </c>
      <c r="AX97" s="34"/>
      <c r="AY97" s="35"/>
      <c r="AZ97" s="36">
        <f>AZ94*PI()</f>
        <v>4.7826253454641941E-2</v>
      </c>
    </row>
    <row r="99" spans="1:52" ht="15.75" thickBot="1" x14ac:dyDescent="0.3"/>
    <row r="100" spans="1:52" x14ac:dyDescent="0.25">
      <c r="A100" s="53" t="s">
        <v>84</v>
      </c>
      <c r="B100" s="46" t="s">
        <v>85</v>
      </c>
      <c r="C100" s="47" t="s">
        <v>86</v>
      </c>
      <c r="D100" s="47" t="s">
        <v>87</v>
      </c>
      <c r="E100" s="48" t="s">
        <v>88</v>
      </c>
      <c r="F100" s="54" t="s">
        <v>89</v>
      </c>
      <c r="G100" s="47" t="s">
        <v>90</v>
      </c>
      <c r="H100" s="47" t="s">
        <v>91</v>
      </c>
      <c r="I100" s="48" t="s">
        <v>92</v>
      </c>
    </row>
    <row r="101" spans="1:52" ht="15.75" thickBot="1" x14ac:dyDescent="0.3">
      <c r="A101" s="58">
        <v>0.19735212899999999</v>
      </c>
      <c r="B101" s="55" t="s">
        <v>93</v>
      </c>
      <c r="C101" s="56">
        <v>2.0742712000000001</v>
      </c>
      <c r="D101" s="56">
        <v>0.87508730000000001</v>
      </c>
      <c r="E101" s="57">
        <v>0.99999990000000005</v>
      </c>
      <c r="F101" s="59">
        <v>2.0742712000000001</v>
      </c>
      <c r="G101" s="56">
        <v>0.99999990000000005</v>
      </c>
      <c r="H101" s="56">
        <v>0.87508730000000001</v>
      </c>
      <c r="I101" s="60">
        <v>5.44281427072381E-2</v>
      </c>
    </row>
    <row r="103" spans="1:52" ht="15.75" thickBot="1" x14ac:dyDescent="0.3"/>
    <row r="104" spans="1:52" ht="15.75" thickBot="1" x14ac:dyDescent="0.3">
      <c r="A104" s="2"/>
      <c r="B104" s="76" t="s">
        <v>2</v>
      </c>
      <c r="C104" s="77"/>
      <c r="D104" s="78"/>
      <c r="E104" s="79" t="s">
        <v>95</v>
      </c>
      <c r="F104" s="80"/>
      <c r="G104" s="81"/>
    </row>
    <row r="105" spans="1:52" ht="15.75" thickBot="1" x14ac:dyDescent="0.3">
      <c r="A105" s="3" t="s">
        <v>19</v>
      </c>
      <c r="B105" s="4" t="s">
        <v>20</v>
      </c>
      <c r="C105" s="5" t="s">
        <v>21</v>
      </c>
      <c r="D105" s="65" t="s">
        <v>22</v>
      </c>
      <c r="E105" s="4" t="s">
        <v>23</v>
      </c>
      <c r="F105" s="5" t="s">
        <v>24</v>
      </c>
      <c r="G105" s="13" t="s">
        <v>25</v>
      </c>
    </row>
    <row r="106" spans="1:52" ht="15.75" thickBot="1" x14ac:dyDescent="0.3">
      <c r="A106" s="42">
        <v>0.48</v>
      </c>
      <c r="B106" s="37">
        <v>2.0742712000000001</v>
      </c>
      <c r="C106" s="38">
        <v>0.99999990000000005</v>
      </c>
      <c r="D106" s="20">
        <v>5.44281427072381E-2</v>
      </c>
      <c r="E106" s="67"/>
      <c r="F106" s="68"/>
      <c r="G106" s="70">
        <v>4.8459160160119003E-2</v>
      </c>
    </row>
    <row r="107" spans="1:52" x14ac:dyDescent="0.25">
      <c r="A107" s="23" t="s">
        <v>72</v>
      </c>
      <c r="B107" s="24"/>
      <c r="C107" s="25"/>
      <c r="D107" s="26"/>
      <c r="E107" s="24"/>
      <c r="F107" s="25"/>
      <c r="G107" s="26">
        <f>G106/D106</f>
        <v>0.89033279016655997</v>
      </c>
    </row>
    <row r="108" spans="1:52" ht="15.75" thickBot="1" x14ac:dyDescent="0.3">
      <c r="A108" s="23" t="s">
        <v>73</v>
      </c>
      <c r="B108" s="30"/>
      <c r="C108" s="31"/>
      <c r="D108" s="32"/>
      <c r="E108" s="30"/>
      <c r="F108" s="31"/>
      <c r="G108" s="32">
        <f>(G106-D106)/D106</f>
        <v>-0.10966720983344</v>
      </c>
      <c r="H108" s="72">
        <v>-0.10500444310679512</v>
      </c>
    </row>
    <row r="109" spans="1:52" ht="15.75" thickBot="1" x14ac:dyDescent="0.3">
      <c r="A109" s="33" t="s">
        <v>74</v>
      </c>
      <c r="B109" s="34"/>
      <c r="C109" s="35"/>
      <c r="D109" s="36">
        <f>D106*PI()</f>
        <v>0.17099105327759609</v>
      </c>
      <c r="E109" s="34"/>
      <c r="F109" s="35"/>
      <c r="G109" s="36">
        <f>G106*PI()</f>
        <v>0.15223894155816103</v>
      </c>
    </row>
  </sheetData>
  <mergeCells count="40">
    <mergeCell ref="AX2:AZ2"/>
    <mergeCell ref="AF2:AH2"/>
    <mergeCell ref="AI2:AK2"/>
    <mergeCell ref="AL2:AN2"/>
    <mergeCell ref="AO2:AQ2"/>
    <mergeCell ref="AR2:AT2"/>
    <mergeCell ref="AU2:AW2"/>
    <mergeCell ref="AC2:AE2"/>
    <mergeCell ref="A1:D1"/>
    <mergeCell ref="E1:I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51:D51"/>
    <mergeCell ref="E51:I51"/>
    <mergeCell ref="B52:D52"/>
    <mergeCell ref="E52:G52"/>
    <mergeCell ref="H52:J52"/>
    <mergeCell ref="AO52:AQ52"/>
    <mergeCell ref="AR52:AT52"/>
    <mergeCell ref="AU52:AW52"/>
    <mergeCell ref="AX52:AZ52"/>
    <mergeCell ref="B104:D104"/>
    <mergeCell ref="E104:G104"/>
    <mergeCell ref="Z52:AB52"/>
    <mergeCell ref="AC52:AE52"/>
    <mergeCell ref="AF52:AH52"/>
    <mergeCell ref="AI52:AK52"/>
    <mergeCell ref="AL52:AN52"/>
    <mergeCell ref="K52:M52"/>
    <mergeCell ref="N52:P52"/>
    <mergeCell ref="Q52:S52"/>
    <mergeCell ref="T52:V52"/>
    <mergeCell ref="W52:Y52"/>
  </mergeCell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9"/>
  <sheetViews>
    <sheetView topLeftCell="A50" zoomScale="90" zoomScaleNormal="90" workbookViewId="0">
      <selection activeCell="G107" sqref="G107"/>
    </sheetView>
  </sheetViews>
  <sheetFormatPr defaultRowHeight="15" x14ac:dyDescent="0.25"/>
  <cols>
    <col min="1" max="1" width="30" bestFit="1" customWidth="1"/>
    <col min="2" max="2" width="13.7109375" bestFit="1" customWidth="1"/>
    <col min="3" max="4" width="11.140625" bestFit="1" customWidth="1"/>
    <col min="5" max="5" width="8.28515625" bestFit="1" customWidth="1"/>
    <col min="6" max="8" width="11.140625" bestFit="1" customWidth="1"/>
    <col min="9" max="9" width="13.28515625" bestFit="1" customWidth="1"/>
  </cols>
  <sheetData>
    <row r="1" spans="1:52" ht="15.75" thickBot="1" x14ac:dyDescent="0.3">
      <c r="A1" s="85" t="s">
        <v>80</v>
      </c>
      <c r="B1" s="85"/>
      <c r="C1" s="85"/>
      <c r="D1" s="85"/>
      <c r="E1" s="86" t="s">
        <v>1</v>
      </c>
      <c r="F1" s="87"/>
      <c r="G1" s="87"/>
      <c r="H1" s="87"/>
      <c r="I1" s="88"/>
      <c r="J1" s="1"/>
      <c r="K1" s="1"/>
      <c r="L1" s="1"/>
      <c r="M1" s="1"/>
    </row>
    <row r="2" spans="1:52" ht="15.75" thickBot="1" x14ac:dyDescent="0.3">
      <c r="A2" s="2"/>
      <c r="B2" s="76" t="s">
        <v>2</v>
      </c>
      <c r="C2" s="77"/>
      <c r="D2" s="78"/>
      <c r="E2" s="79" t="s">
        <v>3</v>
      </c>
      <c r="F2" s="80"/>
      <c r="G2" s="81"/>
      <c r="H2" s="76" t="s">
        <v>4</v>
      </c>
      <c r="I2" s="77"/>
      <c r="J2" s="78"/>
      <c r="K2" s="77" t="s">
        <v>5</v>
      </c>
      <c r="L2" s="77"/>
      <c r="M2" s="78"/>
      <c r="N2" s="76" t="s">
        <v>6</v>
      </c>
      <c r="O2" s="77"/>
      <c r="P2" s="78"/>
      <c r="Q2" s="76" t="s">
        <v>7</v>
      </c>
      <c r="R2" s="77"/>
      <c r="S2" s="78"/>
      <c r="T2" s="76" t="s">
        <v>8</v>
      </c>
      <c r="U2" s="77"/>
      <c r="V2" s="78"/>
      <c r="W2" s="82" t="s">
        <v>9</v>
      </c>
      <c r="X2" s="83"/>
      <c r="Y2" s="84"/>
      <c r="Z2" s="82" t="s">
        <v>10</v>
      </c>
      <c r="AA2" s="83"/>
      <c r="AB2" s="84"/>
      <c r="AC2" s="82" t="s">
        <v>11</v>
      </c>
      <c r="AD2" s="83"/>
      <c r="AE2" s="84"/>
      <c r="AF2" s="82" t="s">
        <v>12</v>
      </c>
      <c r="AG2" s="83"/>
      <c r="AH2" s="84"/>
      <c r="AI2" s="82" t="s">
        <v>13</v>
      </c>
      <c r="AJ2" s="83"/>
      <c r="AK2" s="84"/>
      <c r="AL2" s="83" t="s">
        <v>14</v>
      </c>
      <c r="AM2" s="83"/>
      <c r="AN2" s="84"/>
      <c r="AO2" s="82" t="s">
        <v>15</v>
      </c>
      <c r="AP2" s="83"/>
      <c r="AQ2" s="84"/>
      <c r="AR2" s="82" t="s">
        <v>16</v>
      </c>
      <c r="AS2" s="83"/>
      <c r="AT2" s="84"/>
      <c r="AU2" s="82" t="s">
        <v>17</v>
      </c>
      <c r="AV2" s="83"/>
      <c r="AW2" s="84"/>
      <c r="AX2" s="82" t="s">
        <v>18</v>
      </c>
      <c r="AY2" s="83"/>
      <c r="AZ2" s="84"/>
    </row>
    <row r="3" spans="1:52" ht="15.75" thickBot="1" x14ac:dyDescent="0.3">
      <c r="A3" s="3" t="s">
        <v>19</v>
      </c>
      <c r="B3" s="4" t="s">
        <v>20</v>
      </c>
      <c r="C3" s="5" t="s">
        <v>21</v>
      </c>
      <c r="D3" s="6" t="s">
        <v>22</v>
      </c>
      <c r="E3" s="3" t="s">
        <v>23</v>
      </c>
      <c r="F3" s="3" t="s">
        <v>24</v>
      </c>
      <c r="G3" s="3" t="s">
        <v>25</v>
      </c>
      <c r="H3" s="7" t="s">
        <v>26</v>
      </c>
      <c r="I3" s="3" t="s">
        <v>27</v>
      </c>
      <c r="J3" s="8" t="s">
        <v>28</v>
      </c>
      <c r="K3" s="3" t="s">
        <v>29</v>
      </c>
      <c r="L3" s="3" t="s">
        <v>30</v>
      </c>
      <c r="M3" s="3" t="s">
        <v>31</v>
      </c>
      <c r="N3" s="9" t="s">
        <v>32</v>
      </c>
      <c r="O3" s="10" t="s">
        <v>33</v>
      </c>
      <c r="P3" s="11" t="s">
        <v>34</v>
      </c>
      <c r="Q3" s="9" t="s">
        <v>35</v>
      </c>
      <c r="R3" s="10" t="s">
        <v>36</v>
      </c>
      <c r="S3" s="12" t="s">
        <v>37</v>
      </c>
      <c r="T3" s="9" t="s">
        <v>38</v>
      </c>
      <c r="U3" s="10" t="s">
        <v>39</v>
      </c>
      <c r="V3" s="12" t="s">
        <v>40</v>
      </c>
      <c r="W3" s="9" t="s">
        <v>41</v>
      </c>
      <c r="X3" s="10" t="s">
        <v>42</v>
      </c>
      <c r="Y3" s="12" t="s">
        <v>43</v>
      </c>
      <c r="Z3" s="9" t="s">
        <v>44</v>
      </c>
      <c r="AA3" s="10" t="s">
        <v>45</v>
      </c>
      <c r="AB3" s="12" t="s">
        <v>46</v>
      </c>
      <c r="AC3" s="9" t="s">
        <v>47</v>
      </c>
      <c r="AD3" s="10" t="s">
        <v>48</v>
      </c>
      <c r="AE3" s="12" t="s">
        <v>49</v>
      </c>
      <c r="AF3" s="9" t="s">
        <v>50</v>
      </c>
      <c r="AG3" s="10" t="s">
        <v>51</v>
      </c>
      <c r="AH3" s="12" t="s">
        <v>52</v>
      </c>
      <c r="AI3" s="7" t="s">
        <v>53</v>
      </c>
      <c r="AJ3" s="3" t="s">
        <v>54</v>
      </c>
      <c r="AK3" s="12" t="s">
        <v>55</v>
      </c>
      <c r="AL3" s="3" t="s">
        <v>56</v>
      </c>
      <c r="AM3" s="3" t="s">
        <v>57</v>
      </c>
      <c r="AN3" s="12" t="s">
        <v>58</v>
      </c>
      <c r="AO3" s="3" t="s">
        <v>59</v>
      </c>
      <c r="AP3" s="3" t="s">
        <v>60</v>
      </c>
      <c r="AQ3" s="10" t="s">
        <v>61</v>
      </c>
      <c r="AR3" s="7" t="s">
        <v>62</v>
      </c>
      <c r="AS3" s="3" t="s">
        <v>63</v>
      </c>
      <c r="AT3" s="12" t="s">
        <v>64</v>
      </c>
      <c r="AU3" s="3" t="s">
        <v>65</v>
      </c>
      <c r="AV3" s="3" t="s">
        <v>66</v>
      </c>
      <c r="AW3" s="10" t="s">
        <v>67</v>
      </c>
      <c r="AX3" s="4" t="s">
        <v>68</v>
      </c>
      <c r="AY3" s="5" t="s">
        <v>69</v>
      </c>
      <c r="AZ3" s="13" t="s">
        <v>70</v>
      </c>
    </row>
    <row r="4" spans="1:52" hidden="1" x14ac:dyDescent="0.25">
      <c r="A4" s="1">
        <v>0.4</v>
      </c>
      <c r="B4" s="14">
        <v>2.0640941000000002</v>
      </c>
      <c r="C4" s="15">
        <v>1</v>
      </c>
      <c r="D4" s="16">
        <v>5.3054386189086103E-2</v>
      </c>
      <c r="E4" s="15">
        <v>2.0640941000435902</v>
      </c>
      <c r="F4" s="15">
        <v>0.99999999997066102</v>
      </c>
      <c r="G4" s="15">
        <v>5.3053687586528703E-2</v>
      </c>
      <c r="H4" s="14">
        <v>2.0640941043599299</v>
      </c>
      <c r="I4" s="15">
        <v>0.99999999706547404</v>
      </c>
      <c r="J4" s="16">
        <v>5.3047399798068003E-2</v>
      </c>
      <c r="K4" s="15">
        <v>2.0640945367785899</v>
      </c>
      <c r="L4" s="15">
        <v>0.99999970601889798</v>
      </c>
      <c r="M4" s="15">
        <v>5.2984495022489801E-2</v>
      </c>
      <c r="N4" s="14">
        <v>2.0641385711181401</v>
      </c>
      <c r="O4" s="15">
        <v>0.99997006938500599</v>
      </c>
      <c r="P4" s="16">
        <v>5.2352785980400197E-2</v>
      </c>
      <c r="Q4" s="14">
        <v>2.0717081768558998</v>
      </c>
      <c r="R4" s="15">
        <v>0.99491667930095595</v>
      </c>
      <c r="S4" s="16">
        <v>4.5816219285418798E-2</v>
      </c>
      <c r="T4" s="14">
        <v>2.08973562352941</v>
      </c>
      <c r="U4" s="15">
        <v>0.98320293238022904</v>
      </c>
      <c r="V4" s="16">
        <v>3.8368647992216801E-2</v>
      </c>
      <c r="W4" s="14">
        <v>2.19821899230769</v>
      </c>
      <c r="X4" s="15">
        <v>0.92106637444190897</v>
      </c>
      <c r="Y4" s="16">
        <v>2.5405558273503E-2</v>
      </c>
      <c r="Z4" s="14">
        <v>2.2820470500000001</v>
      </c>
      <c r="AA4" s="15">
        <v>0.88107113373205803</v>
      </c>
      <c r="AB4" s="16">
        <v>2.1021871044148401E-2</v>
      </c>
      <c r="AC4" s="14">
        <v>2.3658751076923101</v>
      </c>
      <c r="AD4" s="15">
        <v>0.84650426315026495</v>
      </c>
      <c r="AE4" s="16">
        <v>1.81665297616679E-2</v>
      </c>
      <c r="AF4" s="14">
        <v>2.4743584764705902</v>
      </c>
      <c r="AG4" s="15">
        <v>0.80817276934014004</v>
      </c>
      <c r="AH4" s="16">
        <v>1.5640944641961502E-2</v>
      </c>
      <c r="AI4" s="14">
        <v>2.4946840743902499</v>
      </c>
      <c r="AJ4" s="15">
        <v>0.80166910752409404</v>
      </c>
      <c r="AK4" s="16">
        <v>1.52640240612323E-2</v>
      </c>
      <c r="AL4" s="15">
        <v>2.49995552888186</v>
      </c>
      <c r="AM4" s="15">
        <v>0.80001390939912198</v>
      </c>
      <c r="AN4" s="16">
        <v>1.5170190854999E-2</v>
      </c>
      <c r="AO4" s="15">
        <v>2.49999956322142</v>
      </c>
      <c r="AP4" s="15">
        <v>0.80000013660848901</v>
      </c>
      <c r="AQ4" s="15">
        <v>1.51694135655974E-2</v>
      </c>
      <c r="AR4" s="14">
        <v>2.4999999956400698</v>
      </c>
      <c r="AS4" s="15">
        <v>0.80000000136362803</v>
      </c>
      <c r="AT4" s="16">
        <v>1.51694059331225E-2</v>
      </c>
      <c r="AU4" s="15">
        <v>2.49999999995641</v>
      </c>
      <c r="AV4" s="15">
        <v>0.80000000001363503</v>
      </c>
      <c r="AW4" s="15">
        <v>1.51694058569363E-2</v>
      </c>
      <c r="AX4" s="14">
        <v>2.5</v>
      </c>
      <c r="AY4" s="15">
        <v>0.8</v>
      </c>
      <c r="AZ4" s="16">
        <v>1.51694058561669E-2</v>
      </c>
    </row>
    <row r="5" spans="1:52" hidden="1" x14ac:dyDescent="0.25">
      <c r="A5" s="1">
        <v>0.41</v>
      </c>
      <c r="B5" s="14">
        <v>2.0649524000000001</v>
      </c>
      <c r="C5" s="15">
        <v>1</v>
      </c>
      <c r="D5" s="16">
        <v>5.3055547070980098E-2</v>
      </c>
      <c r="E5" s="15">
        <v>2.0649524000435102</v>
      </c>
      <c r="F5" s="15">
        <v>0.99999999997068401</v>
      </c>
      <c r="G5" s="15">
        <v>5.3054848748696502E-2</v>
      </c>
      <c r="H5" s="14">
        <v>2.0649524043513501</v>
      </c>
      <c r="I5" s="15">
        <v>0.99999999706791298</v>
      </c>
      <c r="J5" s="16">
        <v>5.3048563583513897E-2</v>
      </c>
      <c r="K5" s="15">
        <v>2.0649528359185698</v>
      </c>
      <c r="L5" s="15">
        <v>0.99999970626323398</v>
      </c>
      <c r="M5" s="15">
        <v>5.2985684936846397E-2</v>
      </c>
      <c r="N5" s="14">
        <v>2.0649967835543799</v>
      </c>
      <c r="O5" s="15">
        <v>0.99997009425750905</v>
      </c>
      <c r="P5" s="16">
        <v>5.2354236640394097E-2</v>
      </c>
      <c r="Q5" s="14">
        <v>2.0725514847161599</v>
      </c>
      <c r="R5" s="15">
        <v>0.99492079690411495</v>
      </c>
      <c r="S5" s="16">
        <v>4.5820142182257703E-2</v>
      </c>
      <c r="T5" s="14">
        <v>2.0905434352941201</v>
      </c>
      <c r="U5" s="15">
        <v>0.98321572133371804</v>
      </c>
      <c r="V5" s="16">
        <v>3.8374624594912303E-2</v>
      </c>
      <c r="W5" s="14">
        <v>2.1988132</v>
      </c>
      <c r="X5" s="15">
        <v>0.92110609971298696</v>
      </c>
      <c r="Y5" s="16">
        <v>2.54115036883036E-2</v>
      </c>
      <c r="Z5" s="14">
        <v>2.2824762000000001</v>
      </c>
      <c r="AA5" s="15">
        <v>0.88111122105168005</v>
      </c>
      <c r="AB5" s="16">
        <v>2.10261334721893E-2</v>
      </c>
      <c r="AC5" s="14">
        <v>2.3661392000000001</v>
      </c>
      <c r="AD5" s="15">
        <v>0.846533945959417</v>
      </c>
      <c r="AE5" s="16">
        <v>1.8169041354311698E-2</v>
      </c>
      <c r="AF5" s="14">
        <v>2.47440896470588</v>
      </c>
      <c r="AG5" s="15">
        <v>0.80817928959607099</v>
      </c>
      <c r="AH5" s="16">
        <v>1.5641390347441299E-2</v>
      </c>
      <c r="AI5" s="14">
        <v>2.4946945414634198</v>
      </c>
      <c r="AJ5" s="15">
        <v>0.80167048432636001</v>
      </c>
      <c r="AK5" s="16">
        <v>1.5264115091036401E-2</v>
      </c>
      <c r="AL5" s="15">
        <v>2.4999556164456198</v>
      </c>
      <c r="AM5" s="15">
        <v>0.80001392096844703</v>
      </c>
      <c r="AN5" s="16">
        <v>1.51701916135486E-2</v>
      </c>
      <c r="AO5" s="15">
        <v>2.4999995640814401</v>
      </c>
      <c r="AP5" s="15">
        <v>0.800000136722123</v>
      </c>
      <c r="AQ5" s="15">
        <v>1.5169413573047401E-2</v>
      </c>
      <c r="AR5" s="14">
        <v>2.4999999956486501</v>
      </c>
      <c r="AS5" s="15">
        <v>0.80000000136476201</v>
      </c>
      <c r="AT5" s="16">
        <v>1.51694059331968E-2</v>
      </c>
      <c r="AU5" s="15">
        <v>2.4999999999564899</v>
      </c>
      <c r="AV5" s="15">
        <v>0.80000000001364602</v>
      </c>
      <c r="AW5" s="15">
        <v>1.51694058569371E-2</v>
      </c>
      <c r="AX5" s="14">
        <v>2.5</v>
      </c>
      <c r="AY5" s="15">
        <v>0.8</v>
      </c>
      <c r="AZ5" s="16">
        <v>1.51694058561669E-2</v>
      </c>
    </row>
    <row r="6" spans="1:52" hidden="1" x14ac:dyDescent="0.25">
      <c r="A6" s="1">
        <v>0.42</v>
      </c>
      <c r="B6" s="14">
        <v>2.0675995</v>
      </c>
      <c r="C6" s="15">
        <v>1</v>
      </c>
      <c r="D6" s="16">
        <v>5.3067796982435002E-2</v>
      </c>
      <c r="E6" s="15">
        <v>2.0675995000432401</v>
      </c>
      <c r="F6" s="15">
        <v>0.99999999997075995</v>
      </c>
      <c r="G6" s="15">
        <v>5.3067099558577899E-2</v>
      </c>
      <c r="H6" s="14">
        <v>2.0675995043248698</v>
      </c>
      <c r="I6" s="15">
        <v>0.99999999707541598</v>
      </c>
      <c r="J6" s="16">
        <v>5.30608224352941E-2</v>
      </c>
      <c r="K6" s="15">
        <v>2.0675999332661701</v>
      </c>
      <c r="L6" s="15">
        <v>0.99999970701487995</v>
      </c>
      <c r="M6" s="15">
        <v>5.2998024225905001E-2</v>
      </c>
      <c r="N6" s="14">
        <v>2.0676436134972498</v>
      </c>
      <c r="O6" s="15">
        <v>0.99997017077234196</v>
      </c>
      <c r="P6" s="16">
        <v>5.2367377707290899E-2</v>
      </c>
      <c r="Q6" s="14">
        <v>2.0751523471615698</v>
      </c>
      <c r="R6" s="15">
        <v>0.99493346489706602</v>
      </c>
      <c r="S6" s="16">
        <v>4.5840772306000102E-2</v>
      </c>
      <c r="T6" s="14">
        <v>2.0930348235294098</v>
      </c>
      <c r="U6" s="15">
        <v>0.98325507493886999</v>
      </c>
      <c r="V6" s="16">
        <v>3.8401111806752701E-2</v>
      </c>
      <c r="W6" s="14">
        <v>2.2006458076923101</v>
      </c>
      <c r="X6" s="15">
        <v>0.92122846940887404</v>
      </c>
      <c r="Y6" s="16">
        <v>2.5435550988913098E-2</v>
      </c>
      <c r="Z6" s="14">
        <v>2.28379975</v>
      </c>
      <c r="AA6" s="15">
        <v>0.88123478983193604</v>
      </c>
      <c r="AB6" s="16">
        <v>2.1043314944114801E-2</v>
      </c>
      <c r="AC6" s="14">
        <v>2.3669536923076899</v>
      </c>
      <c r="AD6" s="15">
        <v>0.84662549665101305</v>
      </c>
      <c r="AE6" s="16">
        <v>1.81792278044524E-2</v>
      </c>
      <c r="AF6" s="14">
        <v>2.4745646764705902</v>
      </c>
      <c r="AG6" s="15">
        <v>0.80819941312283405</v>
      </c>
      <c r="AH6" s="16">
        <v>1.56432235380813E-2</v>
      </c>
      <c r="AI6" s="14">
        <v>2.4947268231707298</v>
      </c>
      <c r="AJ6" s="15">
        <v>0.80167473403376199</v>
      </c>
      <c r="AK6" s="16">
        <v>1.52644906612278E-2</v>
      </c>
      <c r="AL6" s="15">
        <v>2.4999558865027498</v>
      </c>
      <c r="AM6" s="15">
        <v>0.80001395667991704</v>
      </c>
      <c r="AN6" s="16">
        <v>1.5170194745749901E-2</v>
      </c>
      <c r="AO6" s="15">
        <v>2.4999995667338402</v>
      </c>
      <c r="AP6" s="15">
        <v>0.80000013707287998</v>
      </c>
      <c r="AQ6" s="15">
        <v>1.5169413603809899E-2</v>
      </c>
      <c r="AR6" s="14">
        <v>2.4999999956751302</v>
      </c>
      <c r="AS6" s="15">
        <v>0.80000000136826299</v>
      </c>
      <c r="AT6" s="16">
        <v>1.51694059335039E-2</v>
      </c>
      <c r="AU6" s="15">
        <v>2.4999999999567599</v>
      </c>
      <c r="AV6" s="15">
        <v>0.80000000001368099</v>
      </c>
      <c r="AW6" s="15">
        <v>1.5169405856940101E-2</v>
      </c>
      <c r="AX6" s="14">
        <v>2.5</v>
      </c>
      <c r="AY6" s="15">
        <v>0.8</v>
      </c>
      <c r="AZ6" s="16">
        <v>1.51694058561669E-2</v>
      </c>
    </row>
    <row r="7" spans="1:52" hidden="1" x14ac:dyDescent="0.25">
      <c r="A7" s="1">
        <v>0.43</v>
      </c>
      <c r="B7" s="14">
        <v>2.0678839999999998</v>
      </c>
      <c r="C7" s="15">
        <v>1</v>
      </c>
      <c r="D7" s="16">
        <v>5.3059464727562997E-2</v>
      </c>
      <c r="E7" s="15">
        <v>2.0678840000432102</v>
      </c>
      <c r="F7" s="15">
        <v>0.99999999997076805</v>
      </c>
      <c r="G7" s="15">
        <v>5.30587673990425E-2</v>
      </c>
      <c r="H7" s="14">
        <v>2.0678840043220199</v>
      </c>
      <c r="I7" s="15">
        <v>0.999999997076221</v>
      </c>
      <c r="J7" s="16">
        <v>5.3052491140441901E-2</v>
      </c>
      <c r="K7" s="15">
        <v>2.0678844329811001</v>
      </c>
      <c r="L7" s="15">
        <v>0.99999970709549302</v>
      </c>
      <c r="M7" s="15">
        <v>5.2989701574908503E-2</v>
      </c>
      <c r="N7" s="14">
        <v>2.0679280844725598</v>
      </c>
      <c r="O7" s="15">
        <v>0.99997017897838003</v>
      </c>
      <c r="P7" s="16">
        <v>5.2359142263114403E-2</v>
      </c>
      <c r="Q7" s="14">
        <v>2.07543187772926</v>
      </c>
      <c r="R7" s="15">
        <v>0.99493482360686303</v>
      </c>
      <c r="S7" s="16">
        <v>4.5833478723668698E-2</v>
      </c>
      <c r="T7" s="14">
        <v>2.0933025882352898</v>
      </c>
      <c r="U7" s="15">
        <v>0.98325929652296495</v>
      </c>
      <c r="V7" s="16">
        <v>3.8394971729796799E-2</v>
      </c>
      <c r="W7" s="14">
        <v>2.2008427692307699</v>
      </c>
      <c r="X7" s="15">
        <v>0.92124160795146803</v>
      </c>
      <c r="Y7" s="16">
        <v>2.5431774961723899E-2</v>
      </c>
      <c r="Z7" s="14">
        <v>2.2839420000000001</v>
      </c>
      <c r="AA7" s="15">
        <v>0.88124806464725902</v>
      </c>
      <c r="AB7" s="16">
        <v>2.1040674458327101E-2</v>
      </c>
      <c r="AC7" s="14">
        <v>2.3670412307692299</v>
      </c>
      <c r="AD7" s="15">
        <v>0.84663533663761503</v>
      </c>
      <c r="AE7" s="16">
        <v>1.8177612819114002E-2</v>
      </c>
      <c r="AF7" s="14">
        <v>2.47458141176471</v>
      </c>
      <c r="AG7" s="15">
        <v>0.80820157720392705</v>
      </c>
      <c r="AH7" s="16">
        <v>1.5642911982212099E-2</v>
      </c>
      <c r="AI7" s="14">
        <v>2.49473029268293</v>
      </c>
      <c r="AJ7" s="15">
        <v>0.80167519108892704</v>
      </c>
      <c r="AK7" s="16">
        <v>1.52644258828108E-2</v>
      </c>
      <c r="AL7" s="15">
        <v>2.49995591552744</v>
      </c>
      <c r="AM7" s="15">
        <v>0.80001396052076901</v>
      </c>
      <c r="AN7" s="16">
        <v>1.51701942034052E-2</v>
      </c>
      <c r="AO7" s="15">
        <v>2.4999995670189099</v>
      </c>
      <c r="AP7" s="15">
        <v>0.80000013711060503</v>
      </c>
      <c r="AQ7" s="15">
        <v>1.51694135984831E-2</v>
      </c>
      <c r="AR7" s="14">
        <v>2.4999999956779799</v>
      </c>
      <c r="AS7" s="15">
        <v>0.80000000136864002</v>
      </c>
      <c r="AT7" s="16">
        <v>1.5169405933450701E-2</v>
      </c>
      <c r="AU7" s="15">
        <v>2.4999999999567901</v>
      </c>
      <c r="AV7" s="15">
        <v>0.80000000001368499</v>
      </c>
      <c r="AW7" s="15">
        <v>1.51694058569396E-2</v>
      </c>
      <c r="AX7" s="14">
        <v>2.5</v>
      </c>
      <c r="AY7" s="15">
        <v>0.8</v>
      </c>
      <c r="AZ7" s="16">
        <v>1.51694058561669E-2</v>
      </c>
    </row>
    <row r="8" spans="1:52" hidden="1" x14ac:dyDescent="0.25">
      <c r="A8" s="1">
        <v>0.44</v>
      </c>
      <c r="B8" s="14">
        <v>2.0669558000000001</v>
      </c>
      <c r="C8" s="15">
        <v>1</v>
      </c>
      <c r="D8" s="16">
        <v>5.3055438536000803E-2</v>
      </c>
      <c r="E8" s="15">
        <v>2.0669558000433099</v>
      </c>
      <c r="F8" s="15">
        <v>0.99999999997074196</v>
      </c>
      <c r="G8" s="15">
        <v>5.3054740896364097E-2</v>
      </c>
      <c r="H8" s="14">
        <v>2.0669558043313101</v>
      </c>
      <c r="I8" s="15">
        <v>0.99999999707359499</v>
      </c>
      <c r="J8" s="16">
        <v>5.3048461817592103E-2</v>
      </c>
      <c r="K8" s="15">
        <v>2.06695623391116</v>
      </c>
      <c r="L8" s="15">
        <v>0.99999970683236805</v>
      </c>
      <c r="M8" s="15">
        <v>5.29856440776637E-2</v>
      </c>
      <c r="N8" s="14">
        <v>2.06699997916752</v>
      </c>
      <c r="O8" s="15">
        <v>0.99997015219313801</v>
      </c>
      <c r="P8" s="16">
        <v>5.2354803901281603E-2</v>
      </c>
      <c r="Q8" s="14">
        <v>2.07451989082969</v>
      </c>
      <c r="R8" s="15">
        <v>0.99493038872557005</v>
      </c>
      <c r="S8" s="16">
        <v>4.5826513149390201E-2</v>
      </c>
      <c r="T8" s="14">
        <v>2.09242898823529</v>
      </c>
      <c r="U8" s="15">
        <v>0.98324551761050605</v>
      </c>
      <c r="V8" s="16">
        <v>3.8385939025766799E-2</v>
      </c>
      <c r="W8" s="14">
        <v>2.20020016923077</v>
      </c>
      <c r="X8" s="15">
        <v>0.92119873308328204</v>
      </c>
      <c r="Y8" s="16">
        <v>2.54235212175963E-2</v>
      </c>
      <c r="Z8" s="14">
        <v>2.2834778999999998</v>
      </c>
      <c r="AA8" s="15">
        <v>0.881204750476001</v>
      </c>
      <c r="AB8" s="16">
        <v>2.10347742401088E-2</v>
      </c>
      <c r="AC8" s="14">
        <v>2.3667556307692301</v>
      </c>
      <c r="AD8" s="15">
        <v>0.84660323337052401</v>
      </c>
      <c r="AE8" s="16">
        <v>1.8174115426009298E-2</v>
      </c>
      <c r="AF8" s="14">
        <v>2.4745268117647101</v>
      </c>
      <c r="AG8" s="15">
        <v>0.80819451766553696</v>
      </c>
      <c r="AH8" s="16">
        <v>1.5642283035399399E-2</v>
      </c>
      <c r="AI8" s="14">
        <v>2.49471897317073</v>
      </c>
      <c r="AJ8" s="15">
        <v>0.80167370014066197</v>
      </c>
      <c r="AK8" s="16">
        <v>1.52642970512847E-2</v>
      </c>
      <c r="AL8" s="15">
        <v>2.4999558208324801</v>
      </c>
      <c r="AM8" s="15">
        <v>0.80001394799168701</v>
      </c>
      <c r="AN8" s="16">
        <v>1.5170193129018799E-2</v>
      </c>
      <c r="AO8" s="15">
        <v>2.4999995660888499</v>
      </c>
      <c r="AP8" s="15">
        <v>0.80000013698754502</v>
      </c>
      <c r="AQ8" s="15">
        <v>1.51694135879312E-2</v>
      </c>
      <c r="AR8" s="14">
        <v>2.49999999566869</v>
      </c>
      <c r="AS8" s="15">
        <v>0.80000000136741201</v>
      </c>
      <c r="AT8" s="16">
        <v>1.51694059333454E-2</v>
      </c>
      <c r="AU8" s="15">
        <v>2.4999999999566902</v>
      </c>
      <c r="AV8" s="15">
        <v>0.800000000013672</v>
      </c>
      <c r="AW8" s="15">
        <v>1.51694058569385E-2</v>
      </c>
      <c r="AX8" s="14">
        <v>2.5</v>
      </c>
      <c r="AY8" s="15">
        <v>0.8</v>
      </c>
      <c r="AZ8" s="16">
        <v>1.51694058561669E-2</v>
      </c>
    </row>
    <row r="9" spans="1:52" hidden="1" x14ac:dyDescent="0.25">
      <c r="A9" s="1">
        <v>0.45</v>
      </c>
      <c r="B9" s="14">
        <v>2.070713</v>
      </c>
      <c r="C9" s="15">
        <v>1</v>
      </c>
      <c r="D9" s="16">
        <v>5.30695938087778E-2</v>
      </c>
      <c r="E9" s="15">
        <v>2.0707130000429301</v>
      </c>
      <c r="F9" s="15">
        <v>0.99999999997084699</v>
      </c>
      <c r="G9" s="15">
        <v>5.3068897431678301E-2</v>
      </c>
      <c r="H9" s="14">
        <v>2.0707130042937298</v>
      </c>
      <c r="I9" s="15">
        <v>0.99999999708420495</v>
      </c>
      <c r="J9" s="16">
        <v>5.3062629747949001E-2</v>
      </c>
      <c r="K9" s="15">
        <v>2.0707134301464398</v>
      </c>
      <c r="L9" s="15">
        <v>0.99999970789527504</v>
      </c>
      <c r="M9" s="15">
        <v>5.2999925900333901E-2</v>
      </c>
      <c r="N9" s="14">
        <v>2.07075679585799</v>
      </c>
      <c r="O9" s="15">
        <v>0.99997026039333703</v>
      </c>
      <c r="P9" s="16">
        <v>5.2370221331935501E-2</v>
      </c>
      <c r="Q9" s="14">
        <v>2.0782114628820998</v>
      </c>
      <c r="R9" s="15">
        <v>0.99494830486137198</v>
      </c>
      <c r="S9" s="16">
        <v>4.5852582750537697E-2</v>
      </c>
      <c r="T9" s="14">
        <v>2.0959651764705902</v>
      </c>
      <c r="U9" s="15">
        <v>0.98330119085406897</v>
      </c>
      <c r="V9" s="16">
        <v>3.8420487081767797E-2</v>
      </c>
      <c r="W9" s="14">
        <v>2.2028013076923099</v>
      </c>
      <c r="X9" s="15">
        <v>0.92137211441733302</v>
      </c>
      <c r="Y9" s="16">
        <v>2.5455518684223001E-2</v>
      </c>
      <c r="Z9" s="14">
        <v>2.2853564999999998</v>
      </c>
      <c r="AA9" s="15">
        <v>0.88138000409866601</v>
      </c>
      <c r="AB9" s="16">
        <v>2.1057669666376601E-2</v>
      </c>
      <c r="AC9" s="14">
        <v>2.3679116923076902</v>
      </c>
      <c r="AD9" s="15">
        <v>0.84673318802429998</v>
      </c>
      <c r="AE9" s="16">
        <v>1.8187680100939199E-2</v>
      </c>
      <c r="AF9" s="14">
        <v>2.4747478235294098</v>
      </c>
      <c r="AG9" s="15">
        <v>0.80822310984958901</v>
      </c>
      <c r="AH9" s="16">
        <v>1.5644718560508999E-2</v>
      </c>
      <c r="AI9" s="14">
        <v>2.4947647926829299</v>
      </c>
      <c r="AJ9" s="15">
        <v>0.80167973924315805</v>
      </c>
      <c r="AK9" s="16">
        <v>1.52647957525923E-2</v>
      </c>
      <c r="AL9" s="15">
        <v>2.49995620414201</v>
      </c>
      <c r="AM9" s="15">
        <v>0.80001399874202495</v>
      </c>
      <c r="AN9" s="16">
        <v>1.5170197287512E-2</v>
      </c>
      <c r="AO9" s="15">
        <v>2.49999956985357</v>
      </c>
      <c r="AP9" s="15">
        <v>0.80000013748601395</v>
      </c>
      <c r="AQ9" s="15">
        <v>1.51694136287733E-2</v>
      </c>
      <c r="AR9" s="14">
        <v>2.4999999957062702</v>
      </c>
      <c r="AS9" s="15">
        <v>0.80000000137238703</v>
      </c>
      <c r="AT9" s="16">
        <v>1.51694059337531E-2</v>
      </c>
      <c r="AU9" s="15">
        <v>2.4999999999570699</v>
      </c>
      <c r="AV9" s="15">
        <v>0.80000000001372196</v>
      </c>
      <c r="AW9" s="15">
        <v>1.5169405856942601E-2</v>
      </c>
      <c r="AX9" s="14">
        <v>2.5</v>
      </c>
      <c r="AY9" s="15">
        <v>0.8</v>
      </c>
      <c r="AZ9" s="16">
        <v>1.51694058561669E-2</v>
      </c>
    </row>
    <row r="10" spans="1:52" hidden="1" x14ac:dyDescent="0.25">
      <c r="A10" s="1">
        <v>0.46</v>
      </c>
      <c r="B10" s="14">
        <v>2.0770862000000001</v>
      </c>
      <c r="C10" s="15">
        <v>1</v>
      </c>
      <c r="D10" s="16">
        <v>5.3119840942474898E-2</v>
      </c>
      <c r="E10" s="15">
        <v>2.0770862000422898</v>
      </c>
      <c r="F10" s="15">
        <v>0.99999999997102595</v>
      </c>
      <c r="G10" s="15">
        <v>5.3119146702191297E-2</v>
      </c>
      <c r="H10" s="14">
        <v>2.07708620422998</v>
      </c>
      <c r="I10" s="15">
        <v>0.99999999710206999</v>
      </c>
      <c r="J10" s="16">
        <v>5.3112898248053202E-2</v>
      </c>
      <c r="K10" s="15">
        <v>2.0770866237604801</v>
      </c>
      <c r="L10" s="15">
        <v>0.99999970968507301</v>
      </c>
      <c r="M10" s="15">
        <v>5.3050386618761297E-2</v>
      </c>
      <c r="N10" s="14">
        <v>2.07712934566415</v>
      </c>
      <c r="O10" s="15">
        <v>0.99997044258867596</v>
      </c>
      <c r="P10" s="16">
        <v>5.2422595890739297E-2</v>
      </c>
      <c r="Q10" s="14">
        <v>2.0844733406113498</v>
      </c>
      <c r="R10" s="15">
        <v>0.99497848074877004</v>
      </c>
      <c r="S10" s="16">
        <v>4.5922574656141198E-2</v>
      </c>
      <c r="T10" s="14">
        <v>2.1019634823529398</v>
      </c>
      <c r="U10" s="15">
        <v>0.983395013842009</v>
      </c>
      <c r="V10" s="16">
        <v>3.8503409864875798E-2</v>
      </c>
      <c r="W10" s="14">
        <v>2.2072135230769199</v>
      </c>
      <c r="X10" s="15">
        <v>0.92166518968427602</v>
      </c>
      <c r="Y10" s="16">
        <v>2.55271214655006E-2</v>
      </c>
      <c r="Z10" s="14">
        <v>2.2885431000000001</v>
      </c>
      <c r="AA10" s="15">
        <v>0.88167682397588898</v>
      </c>
      <c r="AB10" s="16">
        <v>2.1108797450704299E-2</v>
      </c>
      <c r="AC10" s="14">
        <v>2.3698726769230798</v>
      </c>
      <c r="AD10" s="15">
        <v>0.84695366021193397</v>
      </c>
      <c r="AE10" s="16">
        <v>1.82181465311167E-2</v>
      </c>
      <c r="AF10" s="14">
        <v>2.4751227176470598</v>
      </c>
      <c r="AG10" s="15">
        <v>0.80827170889607902</v>
      </c>
      <c r="AH10" s="16">
        <v>1.56502562148143E-2</v>
      </c>
      <c r="AI10" s="14">
        <v>2.4948425146341502</v>
      </c>
      <c r="AJ10" s="15">
        <v>0.80169000738648699</v>
      </c>
      <c r="AK10" s="16">
        <v>1.52659326607233E-2</v>
      </c>
      <c r="AL10" s="15">
        <v>2.4999568543358501</v>
      </c>
      <c r="AM10" s="15">
        <v>0.800014085038663</v>
      </c>
      <c r="AN10" s="16">
        <v>1.5170206774441201E-2</v>
      </c>
      <c r="AO10" s="15">
        <v>2.4999995762395302</v>
      </c>
      <c r="AP10" s="15">
        <v>0.80000013833362005</v>
      </c>
      <c r="AQ10" s="15">
        <v>1.5169413721948299E-2</v>
      </c>
      <c r="AR10" s="14">
        <v>2.4999999957700201</v>
      </c>
      <c r="AS10" s="15">
        <v>0.80000000138084804</v>
      </c>
      <c r="AT10" s="16">
        <v>1.5169405934683199E-2</v>
      </c>
      <c r="AU10" s="15">
        <v>2.4999999999577098</v>
      </c>
      <c r="AV10" s="15">
        <v>0.800000000013807</v>
      </c>
      <c r="AW10" s="15">
        <v>1.51694058569519E-2</v>
      </c>
      <c r="AX10" s="14">
        <v>2.5</v>
      </c>
      <c r="AY10" s="15">
        <v>0.8</v>
      </c>
      <c r="AZ10" s="16">
        <v>1.51694058561669E-2</v>
      </c>
    </row>
    <row r="11" spans="1:52" hidden="1" x14ac:dyDescent="0.25">
      <c r="A11" s="1">
        <v>0.47</v>
      </c>
      <c r="B11" s="14">
        <v>2.0744126000000001</v>
      </c>
      <c r="C11" s="15">
        <v>0.99999990000000005</v>
      </c>
      <c r="D11" s="16">
        <v>5.30432549424944E-2</v>
      </c>
      <c r="E11" s="15">
        <v>2.0744126000425598</v>
      </c>
      <c r="F11" s="15">
        <v>0.99999989997095196</v>
      </c>
      <c r="G11" s="15">
        <v>5.3043249022863802E-2</v>
      </c>
      <c r="H11" s="14">
        <v>2.0744126042567199</v>
      </c>
      <c r="I11" s="15">
        <v>0.99999989709459802</v>
      </c>
      <c r="J11" s="16">
        <v>5.3042667080407599E-2</v>
      </c>
      <c r="K11" s="15">
        <v>2.07441302643943</v>
      </c>
      <c r="L11" s="15">
        <v>0.99999960893639495</v>
      </c>
      <c r="M11" s="15">
        <v>5.3003424681632397E-2</v>
      </c>
      <c r="N11" s="14">
        <v>2.0744560184248102</v>
      </c>
      <c r="O11" s="15">
        <v>0.99997026637574105</v>
      </c>
      <c r="P11" s="16">
        <v>5.2384722968247699E-2</v>
      </c>
      <c r="Q11" s="14">
        <v>2.08184644104804</v>
      </c>
      <c r="R11" s="15">
        <v>0.99496575700492296</v>
      </c>
      <c r="S11" s="16">
        <v>4.58786082418546E-2</v>
      </c>
      <c r="T11" s="14">
        <v>2.0994471529411798</v>
      </c>
      <c r="U11" s="15">
        <v>0.98335565639421596</v>
      </c>
      <c r="V11" s="16">
        <v>3.8454879635433502E-2</v>
      </c>
      <c r="W11" s="14">
        <v>2.2053625692307701</v>
      </c>
      <c r="X11" s="15">
        <v>0.921542338722801</v>
      </c>
      <c r="Y11" s="16">
        <v>2.5487344411122801E-2</v>
      </c>
      <c r="Z11" s="14">
        <v>2.2872062999999998</v>
      </c>
      <c r="AA11" s="15">
        <v>0.88155233531824095</v>
      </c>
      <c r="AB11" s="16">
        <v>2.10804641391216E-2</v>
      </c>
      <c r="AC11" s="14">
        <v>2.3690500307692299</v>
      </c>
      <c r="AD11" s="15">
        <v>0.84686114202699703</v>
      </c>
      <c r="AE11" s="16">
        <v>1.82011999842706E-2</v>
      </c>
      <c r="AF11" s="14">
        <v>2.4749654470588198</v>
      </c>
      <c r="AG11" s="15">
        <v>0.80825130196116801</v>
      </c>
      <c r="AH11" s="16">
        <v>1.5647149632103501E-2</v>
      </c>
      <c r="AI11" s="14">
        <v>2.4948099097560998</v>
      </c>
      <c r="AJ11" s="15">
        <v>0.80168569527628497</v>
      </c>
      <c r="AK11" s="16">
        <v>1.5265293680262E-2</v>
      </c>
      <c r="AL11" s="15">
        <v>2.4999565815751899</v>
      </c>
      <c r="AM11" s="15">
        <v>0.80001404879734095</v>
      </c>
      <c r="AN11" s="16">
        <v>1.51702014398534E-2</v>
      </c>
      <c r="AO11" s="15">
        <v>2.4999995735605798</v>
      </c>
      <c r="AP11" s="15">
        <v>0.80000013797765701</v>
      </c>
      <c r="AQ11" s="15">
        <v>1.5169413669554901E-2</v>
      </c>
      <c r="AR11" s="14">
        <v>2.4999999957432801</v>
      </c>
      <c r="AS11" s="15">
        <v>0.80000000137729499</v>
      </c>
      <c r="AT11" s="16">
        <v>1.5169405934160199E-2</v>
      </c>
      <c r="AU11" s="15">
        <v>2.4999999999574398</v>
      </c>
      <c r="AV11" s="15">
        <v>0.80000000001377103</v>
      </c>
      <c r="AW11" s="15">
        <v>1.51694058569467E-2</v>
      </c>
      <c r="AX11" s="14">
        <v>2.5</v>
      </c>
      <c r="AY11" s="15">
        <v>0.8</v>
      </c>
      <c r="AZ11" s="16">
        <v>1.51694058561669E-2</v>
      </c>
    </row>
    <row r="12" spans="1:52" hidden="1" x14ac:dyDescent="0.25">
      <c r="A12" s="1">
        <v>0.48</v>
      </c>
      <c r="B12" s="14">
        <v>2.0742712000000001</v>
      </c>
      <c r="C12" s="15">
        <v>0.99999990000000005</v>
      </c>
      <c r="D12" s="16">
        <v>5.3033349632380399E-2</v>
      </c>
      <c r="E12" s="15">
        <v>2.0742712000425798</v>
      </c>
      <c r="F12" s="15">
        <v>0.99999989997094596</v>
      </c>
      <c r="G12" s="15">
        <v>5.3033343711642401E-2</v>
      </c>
      <c r="H12" s="14">
        <v>2.0742712042581402</v>
      </c>
      <c r="I12" s="15">
        <v>0.99999989709420301</v>
      </c>
      <c r="J12" s="16">
        <v>5.3032761691054899E-2</v>
      </c>
      <c r="K12" s="15">
        <v>2.0742716265811101</v>
      </c>
      <c r="L12" s="15">
        <v>0.99999960889671102</v>
      </c>
      <c r="M12" s="15">
        <v>5.2993515296433299E-2</v>
      </c>
      <c r="N12" s="14">
        <v>2.0743146328504398</v>
      </c>
      <c r="O12" s="15">
        <v>0.99997026233604203</v>
      </c>
      <c r="P12" s="16">
        <v>5.2374771616823003E-2</v>
      </c>
      <c r="Q12" s="14">
        <v>2.0817075109170302</v>
      </c>
      <c r="R12" s="15">
        <v>0.99496508791992999</v>
      </c>
      <c r="S12" s="16">
        <v>4.5868391180390398E-2</v>
      </c>
      <c r="T12" s="14">
        <v>2.0993140705882398</v>
      </c>
      <c r="U12" s="15">
        <v>0.98335357596789497</v>
      </c>
      <c r="V12" s="16">
        <v>3.8444851297433302E-2</v>
      </c>
      <c r="W12" s="14">
        <v>2.2052646769230702</v>
      </c>
      <c r="X12" s="15">
        <v>0.92153583835310204</v>
      </c>
      <c r="Y12" s="16">
        <v>2.54799512770802E-2</v>
      </c>
      <c r="Z12" s="14">
        <v>2.2871356</v>
      </c>
      <c r="AA12" s="15">
        <v>0.88154575076425201</v>
      </c>
      <c r="AB12" s="16">
        <v>2.1075230382417501E-2</v>
      </c>
      <c r="AC12" s="14">
        <v>2.3690065230769202</v>
      </c>
      <c r="AD12" s="15">
        <v>0.846856250420152</v>
      </c>
      <c r="AE12" s="16">
        <v>1.8198045805051299E-2</v>
      </c>
      <c r="AF12" s="14">
        <v>2.47495712941177</v>
      </c>
      <c r="AG12" s="15">
        <v>0.808250223519142</v>
      </c>
      <c r="AH12" s="16">
        <v>1.56465610560475E-2</v>
      </c>
      <c r="AI12" s="14">
        <v>2.4948081853658599</v>
      </c>
      <c r="AJ12" s="15">
        <v>0.80168546741367097</v>
      </c>
      <c r="AK12" s="16">
        <v>1.52651721523496E-2</v>
      </c>
      <c r="AL12" s="15">
        <v>2.4999565671495598</v>
      </c>
      <c r="AM12" s="15">
        <v>0.80001404688230005</v>
      </c>
      <c r="AN12" s="16">
        <v>1.51702004242368E-2</v>
      </c>
      <c r="AO12" s="15">
        <v>2.49999957341889</v>
      </c>
      <c r="AP12" s="15">
        <v>0.80000013795884695</v>
      </c>
      <c r="AQ12" s="15">
        <v>1.516941365958E-2</v>
      </c>
      <c r="AR12" s="14">
        <v>2.4999999957418599</v>
      </c>
      <c r="AS12" s="15">
        <v>0.80000000137710703</v>
      </c>
      <c r="AT12" s="16">
        <v>1.51694059340606E-2</v>
      </c>
      <c r="AU12" s="15">
        <v>2.4999999999574198</v>
      </c>
      <c r="AV12" s="15">
        <v>0.80000000001377003</v>
      </c>
      <c r="AW12" s="15">
        <v>1.5169405856945701E-2</v>
      </c>
      <c r="AX12" s="14">
        <v>2.5</v>
      </c>
      <c r="AY12" s="15">
        <v>0.8</v>
      </c>
      <c r="AZ12" s="16">
        <v>1.51694058561669E-2</v>
      </c>
    </row>
    <row r="13" spans="1:52" hidden="1" x14ac:dyDescent="0.25">
      <c r="A13" s="1">
        <v>0.49</v>
      </c>
      <c r="B13" s="14">
        <v>2.0792742</v>
      </c>
      <c r="C13" s="15">
        <v>1</v>
      </c>
      <c r="D13" s="16">
        <v>5.3106634533003502E-2</v>
      </c>
      <c r="E13" s="15">
        <v>2.0792742000420699</v>
      </c>
      <c r="F13" s="15">
        <v>0.99999999997108802</v>
      </c>
      <c r="G13" s="15">
        <v>5.3105941028649802E-2</v>
      </c>
      <c r="H13" s="14">
        <v>2.0792742042081001</v>
      </c>
      <c r="I13" s="15">
        <v>0.99999999710816601</v>
      </c>
      <c r="J13" s="16">
        <v>5.3099699144012302E-2</v>
      </c>
      <c r="K13" s="15">
        <v>2.0792746215680902</v>
      </c>
      <c r="L13" s="15">
        <v>0.99999971029574197</v>
      </c>
      <c r="M13" s="15">
        <v>5.3037253269885801E-2</v>
      </c>
      <c r="N13" s="14">
        <v>2.0793171224444</v>
      </c>
      <c r="O13" s="15">
        <v>0.99997050475272997</v>
      </c>
      <c r="P13" s="16">
        <v>5.2410120527701803E-2</v>
      </c>
      <c r="Q13" s="14">
        <v>2.0866231222707401</v>
      </c>
      <c r="R13" s="15">
        <v>0.99498877872160796</v>
      </c>
      <c r="S13" s="16">
        <v>4.5916558118200002E-2</v>
      </c>
      <c r="T13" s="14">
        <v>2.1040227764705901</v>
      </c>
      <c r="U13" s="15">
        <v>0.98342704767335198</v>
      </c>
      <c r="V13" s="16">
        <v>3.8503470491609598E-2</v>
      </c>
      <c r="W13" s="14">
        <v>2.2087282923076899</v>
      </c>
      <c r="X13" s="15">
        <v>0.92176550935007895</v>
      </c>
      <c r="Y13" s="16">
        <v>2.5531591115492101E-2</v>
      </c>
      <c r="Z13" s="14">
        <v>2.2896371000000002</v>
      </c>
      <c r="AA13" s="15">
        <v>0.88177859319556495</v>
      </c>
      <c r="AB13" s="16">
        <v>2.1112162304669699E-2</v>
      </c>
      <c r="AC13" s="14">
        <v>2.3705459076922999</v>
      </c>
      <c r="AD13" s="15">
        <v>0.84702936075831103</v>
      </c>
      <c r="AE13" s="16">
        <v>1.8220037337126599E-2</v>
      </c>
      <c r="AF13" s="14">
        <v>2.4752514235294099</v>
      </c>
      <c r="AG13" s="15">
        <v>0.80828842230592202</v>
      </c>
      <c r="AH13" s="16">
        <v>1.5650548752490799E-2</v>
      </c>
      <c r="AI13" s="14">
        <v>2.49486919756098</v>
      </c>
      <c r="AJ13" s="15">
        <v>0.80169353959998202</v>
      </c>
      <c r="AK13" s="16">
        <v>1.52659903902598E-2</v>
      </c>
      <c r="AL13" s="15">
        <v>2.4999570775555999</v>
      </c>
      <c r="AM13" s="15">
        <v>0.80001411472652095</v>
      </c>
      <c r="AN13" s="16">
        <v>1.51702072510065E-2</v>
      </c>
      <c r="AO13" s="15">
        <v>2.4999995784319098</v>
      </c>
      <c r="AP13" s="15">
        <v>0.80000013862521402</v>
      </c>
      <c r="AQ13" s="15">
        <v>1.51694137266285E-2</v>
      </c>
      <c r="AR13" s="14">
        <v>2.4999999957918999</v>
      </c>
      <c r="AS13" s="15">
        <v>0.80000000138375904</v>
      </c>
      <c r="AT13" s="16">
        <v>1.51694059347299E-2</v>
      </c>
      <c r="AU13" s="15">
        <v>2.4999999999579199</v>
      </c>
      <c r="AV13" s="15">
        <v>0.80000000001383598</v>
      </c>
      <c r="AW13" s="15">
        <v>1.51694058569524E-2</v>
      </c>
      <c r="AX13" s="14">
        <v>2.5</v>
      </c>
      <c r="AY13" s="15">
        <v>0.8</v>
      </c>
      <c r="AZ13" s="16">
        <v>1.51694058561669E-2</v>
      </c>
    </row>
    <row r="14" spans="1:52" hidden="1" x14ac:dyDescent="0.25">
      <c r="A14" s="1">
        <v>0.5</v>
      </c>
      <c r="B14" s="14">
        <v>2.0788422</v>
      </c>
      <c r="C14" s="15">
        <v>0.99999990000000005</v>
      </c>
      <c r="D14" s="16">
        <v>5.3069337998698597E-2</v>
      </c>
      <c r="E14" s="15">
        <v>2.0788422000421098</v>
      </c>
      <c r="F14" s="15">
        <v>0.99999989997107497</v>
      </c>
      <c r="G14" s="15">
        <v>5.3069332104379398E-2</v>
      </c>
      <c r="H14" s="14">
        <v>2.0788422042124202</v>
      </c>
      <c r="I14" s="15">
        <v>0.99999989710696502</v>
      </c>
      <c r="J14" s="16">
        <v>5.3068752620800901E-2</v>
      </c>
      <c r="K14" s="15">
        <v>2.0788426220009599</v>
      </c>
      <c r="L14" s="15">
        <v>0.99999961017547001</v>
      </c>
      <c r="M14" s="15">
        <v>5.3029635418830899E-2</v>
      </c>
      <c r="N14" s="14">
        <v>2.0788851665170398</v>
      </c>
      <c r="O14" s="15">
        <v>0.99997039250932396</v>
      </c>
      <c r="P14" s="16">
        <v>5.24122793402882E-2</v>
      </c>
      <c r="Q14" s="14">
        <v>2.08619866812227</v>
      </c>
      <c r="R14" s="15">
        <v>0.994986650480295</v>
      </c>
      <c r="S14" s="16">
        <v>4.5918508294909698E-2</v>
      </c>
      <c r="T14" s="14">
        <v>2.1036161882352902</v>
      </c>
      <c r="U14" s="15">
        <v>0.98342063831180004</v>
      </c>
      <c r="V14" s="16">
        <v>3.8504233999983498E-2</v>
      </c>
      <c r="W14" s="14">
        <v>2.2084292153846201</v>
      </c>
      <c r="X14" s="15">
        <v>0.92174565330492597</v>
      </c>
      <c r="Y14" s="16">
        <v>2.5531276092041501E-2</v>
      </c>
      <c r="Z14" s="14">
        <v>2.2894211000000002</v>
      </c>
      <c r="AA14" s="15">
        <v>0.88175846432967697</v>
      </c>
      <c r="AB14" s="16">
        <v>2.1111900733401301E-2</v>
      </c>
      <c r="AC14" s="14">
        <v>2.3704129846153799</v>
      </c>
      <c r="AD14" s="15">
        <v>0.84701439051199501</v>
      </c>
      <c r="AE14" s="16">
        <v>1.8219908243143401E-2</v>
      </c>
      <c r="AF14" s="14">
        <v>2.4752260117647098</v>
      </c>
      <c r="AG14" s="15">
        <v>0.80828511709472595</v>
      </c>
      <c r="AH14" s="16">
        <v>1.5650537025187702E-2</v>
      </c>
      <c r="AI14" s="14">
        <v>2.4948639292683001</v>
      </c>
      <c r="AJ14" s="15">
        <v>0.801692841066592</v>
      </c>
      <c r="AK14" s="16">
        <v>1.52659885156648E-2</v>
      </c>
      <c r="AL14" s="15">
        <v>2.4999570334829602</v>
      </c>
      <c r="AM14" s="15">
        <v>0.80001410885540303</v>
      </c>
      <c r="AN14" s="16">
        <v>1.5170207236543901E-2</v>
      </c>
      <c r="AO14" s="15">
        <v>2.4999995779990498</v>
      </c>
      <c r="AP14" s="15">
        <v>0.80000013856754804</v>
      </c>
      <c r="AQ14" s="15">
        <v>1.5169413726486501E-2</v>
      </c>
      <c r="AR14" s="14">
        <v>2.4999999957875798</v>
      </c>
      <c r="AS14" s="15">
        <v>0.80000000138318295</v>
      </c>
      <c r="AT14" s="16">
        <v>1.51694059347285E-2</v>
      </c>
      <c r="AU14" s="15">
        <v>2.4999999999578799</v>
      </c>
      <c r="AV14" s="15">
        <v>0.80000000001382998</v>
      </c>
      <c r="AW14" s="15">
        <v>1.51694058569524E-2</v>
      </c>
      <c r="AX14" s="14">
        <v>2.5</v>
      </c>
      <c r="AY14" s="15">
        <v>0.8</v>
      </c>
      <c r="AZ14" s="16">
        <v>1.51694058561669E-2</v>
      </c>
    </row>
    <row r="15" spans="1:52" hidden="1" x14ac:dyDescent="0.25">
      <c r="A15" s="1">
        <v>0.51</v>
      </c>
      <c r="B15" s="14">
        <v>2.0755110000000001</v>
      </c>
      <c r="C15" s="15">
        <v>0.99999979999999999</v>
      </c>
      <c r="D15" s="16">
        <v>5.3013153572186798E-2</v>
      </c>
      <c r="E15" s="15">
        <v>2.0755110000424501</v>
      </c>
      <c r="F15" s="15">
        <v>0.99999979997098098</v>
      </c>
      <c r="G15" s="15">
        <v>5.3013149391815499E-2</v>
      </c>
      <c r="H15" s="14">
        <v>2.0755110042457399</v>
      </c>
      <c r="I15" s="15">
        <v>0.99999979709767395</v>
      </c>
      <c r="J15" s="16">
        <v>5.3012736956458799E-2</v>
      </c>
      <c r="K15" s="15">
        <v>2.07551142533883</v>
      </c>
      <c r="L15" s="15">
        <v>0.99999950924453296</v>
      </c>
      <c r="M15" s="15">
        <v>5.2980519774085702E-2</v>
      </c>
      <c r="N15" s="14">
        <v>2.0755543063660502</v>
      </c>
      <c r="O15" s="15">
        <v>0.99997019774296003</v>
      </c>
      <c r="P15" s="16">
        <v>5.2370701701936098E-2</v>
      </c>
      <c r="Q15" s="14">
        <v>2.08292565502183</v>
      </c>
      <c r="R15" s="15">
        <v>0.99497085249429995</v>
      </c>
      <c r="S15" s="16">
        <v>4.5869006207989997E-2</v>
      </c>
      <c r="T15" s="14">
        <v>2.1004809411764702</v>
      </c>
      <c r="U15" s="15">
        <v>0.98337171265805001</v>
      </c>
      <c r="V15" s="16">
        <v>3.8448746871388502E-2</v>
      </c>
      <c r="W15" s="14">
        <v>2.2061229999999998</v>
      </c>
      <c r="X15" s="15">
        <v>0.921592751432734</v>
      </c>
      <c r="Y15" s="16">
        <v>2.5485223763999601E-2</v>
      </c>
      <c r="Z15" s="14">
        <v>2.2877554999999998</v>
      </c>
      <c r="AA15" s="15">
        <v>0.88160343390794305</v>
      </c>
      <c r="AB15" s="16">
        <v>2.10790649434308E-2</v>
      </c>
      <c r="AC15" s="14">
        <v>2.3693879999999998</v>
      </c>
      <c r="AD15" s="15">
        <v>0.84689911745566104</v>
      </c>
      <c r="AE15" s="16">
        <v>1.8200278573496698E-2</v>
      </c>
      <c r="AF15" s="14">
        <v>2.4750300588235299</v>
      </c>
      <c r="AG15" s="15">
        <v>0.80825967729577097</v>
      </c>
      <c r="AH15" s="16">
        <v>1.5646944185322802E-2</v>
      </c>
      <c r="AI15" s="14">
        <v>2.4948233048780502</v>
      </c>
      <c r="AJ15" s="15">
        <v>0.80168746498819099</v>
      </c>
      <c r="AK15" s="16">
        <v>1.52652497816283E-2</v>
      </c>
      <c r="AL15" s="15">
        <v>2.4999566936339499</v>
      </c>
      <c r="AM15" s="15">
        <v>0.80001406367085703</v>
      </c>
      <c r="AN15" s="16">
        <v>1.5170201069737099E-2</v>
      </c>
      <c r="AO15" s="15">
        <v>2.4999995746611798</v>
      </c>
      <c r="AP15" s="15">
        <v>0.80000013812374504</v>
      </c>
      <c r="AQ15" s="15">
        <v>1.51694136659196E-2</v>
      </c>
      <c r="AR15" s="14">
        <v>2.4999999957542598</v>
      </c>
      <c r="AS15" s="15">
        <v>0.80000000137875305</v>
      </c>
      <c r="AT15" s="16">
        <v>1.51694059341239E-2</v>
      </c>
      <c r="AU15" s="15">
        <v>2.49999999995755</v>
      </c>
      <c r="AV15" s="15">
        <v>0.80000000001378602</v>
      </c>
      <c r="AW15" s="15">
        <v>1.5169405856946301E-2</v>
      </c>
      <c r="AX15" s="14">
        <v>2.5</v>
      </c>
      <c r="AY15" s="15">
        <v>0.8</v>
      </c>
      <c r="AZ15" s="16">
        <v>1.51694058561669E-2</v>
      </c>
    </row>
    <row r="16" spans="1:52" hidden="1" x14ac:dyDescent="0.25">
      <c r="A16" s="1">
        <v>0.52</v>
      </c>
      <c r="B16" s="14">
        <v>2.0781101999999998</v>
      </c>
      <c r="C16" s="15">
        <v>0.99999979999999999</v>
      </c>
      <c r="D16" s="16">
        <v>5.3012810058969698E-2</v>
      </c>
      <c r="E16" s="15">
        <v>2.07811020004219</v>
      </c>
      <c r="F16" s="15">
        <v>0.99999979997105404</v>
      </c>
      <c r="G16" s="15">
        <v>5.3012805888914098E-2</v>
      </c>
      <c r="H16" s="14">
        <v>2.0781102042197399</v>
      </c>
      <c r="I16" s="15">
        <v>0.99999979710492903</v>
      </c>
      <c r="J16" s="16">
        <v>5.3012394480820499E-2</v>
      </c>
      <c r="K16" s="15">
        <v>2.0781106227344299</v>
      </c>
      <c r="L16" s="15">
        <v>0.99999950997140097</v>
      </c>
      <c r="M16" s="15">
        <v>5.2980243099829703E-2</v>
      </c>
      <c r="N16" s="14">
        <v>2.0781532411956798</v>
      </c>
      <c r="O16" s="15">
        <v>0.99997027173587405</v>
      </c>
      <c r="P16" s="16">
        <v>5.2371222948904297E-2</v>
      </c>
      <c r="Q16" s="14">
        <v>2.0854794541484698</v>
      </c>
      <c r="R16" s="15">
        <v>0.99498310920597899</v>
      </c>
      <c r="S16" s="16">
        <v>4.5876992135851002E-2</v>
      </c>
      <c r="T16" s="14">
        <v>2.1029272470588198</v>
      </c>
      <c r="U16" s="15">
        <v>0.98340983370245105</v>
      </c>
      <c r="V16" s="16">
        <v>3.8463122391411399E-2</v>
      </c>
      <c r="W16" s="14">
        <v>2.2079224461538498</v>
      </c>
      <c r="X16" s="15">
        <v>0.92171203716863404</v>
      </c>
      <c r="Y16" s="16">
        <v>2.5500650598280199E-2</v>
      </c>
      <c r="Z16" s="14">
        <v>2.2890551000000001</v>
      </c>
      <c r="AA16" s="15">
        <v>0.88172437945433901</v>
      </c>
      <c r="AB16" s="16">
        <v>2.1090194546378699E-2</v>
      </c>
      <c r="AC16" s="14">
        <v>2.37018775384615</v>
      </c>
      <c r="AD16" s="15">
        <v>0.84698904103495798</v>
      </c>
      <c r="AE16" s="16">
        <v>1.8206829377548198E-2</v>
      </c>
      <c r="AF16" s="14">
        <v>2.47518295294118</v>
      </c>
      <c r="AG16" s="15">
        <v>0.80827952078675303</v>
      </c>
      <c r="AH16" s="16">
        <v>1.5648099064063201E-2</v>
      </c>
      <c r="AI16" s="14">
        <v>2.4948550024390301</v>
      </c>
      <c r="AJ16" s="15">
        <v>0.80169165834928002</v>
      </c>
      <c r="AK16" s="16">
        <v>1.52654852550971E-2</v>
      </c>
      <c r="AL16" s="15">
        <v>2.49995695880432</v>
      </c>
      <c r="AM16" s="15">
        <v>0.80001409891480801</v>
      </c>
      <c r="AN16" s="16">
        <v>1.5170203031039E-2</v>
      </c>
      <c r="AO16" s="15">
        <v>2.4999995772655801</v>
      </c>
      <c r="AP16" s="15">
        <v>0.80000013846991103</v>
      </c>
      <c r="AQ16" s="15">
        <v>1.5169413685181999E-2</v>
      </c>
      <c r="AR16" s="14">
        <v>2.4999999957802599</v>
      </c>
      <c r="AS16" s="15">
        <v>0.80000000138220895</v>
      </c>
      <c r="AT16" s="16">
        <v>1.5169405934316199E-2</v>
      </c>
      <c r="AU16" s="15">
        <v>2.4999999999578102</v>
      </c>
      <c r="AV16" s="15">
        <v>0.80000000001381999</v>
      </c>
      <c r="AW16" s="15">
        <v>1.5169405856948299E-2</v>
      </c>
      <c r="AX16" s="14">
        <v>2.5</v>
      </c>
      <c r="AY16" s="15">
        <v>0.8</v>
      </c>
      <c r="AZ16" s="16">
        <v>1.51694058561669E-2</v>
      </c>
    </row>
    <row r="17" spans="1:52" hidden="1" x14ac:dyDescent="0.25">
      <c r="A17" s="1">
        <v>0.53</v>
      </c>
      <c r="B17" s="14">
        <v>2.0835105999999999</v>
      </c>
      <c r="C17" s="15">
        <v>0.99999959999999999</v>
      </c>
      <c r="D17" s="16">
        <v>5.3069266868434897E-2</v>
      </c>
      <c r="E17" s="15">
        <v>2.0835106000416501</v>
      </c>
      <c r="F17" s="15">
        <v>0.99999959997120402</v>
      </c>
      <c r="G17" s="15">
        <v>5.3069263936234901E-2</v>
      </c>
      <c r="H17" s="14">
        <v>2.0835106041657299</v>
      </c>
      <c r="I17" s="15">
        <v>0.99999959711992004</v>
      </c>
      <c r="J17" s="16">
        <v>5.3068974116184497E-2</v>
      </c>
      <c r="K17" s="15">
        <v>2.0835110173232101</v>
      </c>
      <c r="L17" s="15">
        <v>0.99999931147323096</v>
      </c>
      <c r="M17" s="15">
        <v>5.3043856119701402E-2</v>
      </c>
      <c r="N17" s="14">
        <v>2.0835530902468902</v>
      </c>
      <c r="O17" s="15">
        <v>0.99997022461725305</v>
      </c>
      <c r="P17" s="16">
        <v>5.2450984203410503E-2</v>
      </c>
      <c r="Q17" s="14">
        <v>2.0907855240174702</v>
      </c>
      <c r="R17" s="15">
        <v>0.99500823853945597</v>
      </c>
      <c r="S17" s="16">
        <v>4.5973213992612297E-2</v>
      </c>
      <c r="T17" s="14">
        <v>2.1080099764705902</v>
      </c>
      <c r="U17" s="15">
        <v>0.98348844946889302</v>
      </c>
      <c r="V17" s="16">
        <v>3.8568352841574997E-2</v>
      </c>
      <c r="W17" s="14">
        <v>2.2116611846153802</v>
      </c>
      <c r="X17" s="15">
        <v>0.921959073896087</v>
      </c>
      <c r="Y17" s="16">
        <v>2.5586280151540901E-2</v>
      </c>
      <c r="Z17" s="14">
        <v>2.2917553000000002</v>
      </c>
      <c r="AA17" s="15">
        <v>0.881975281049587</v>
      </c>
      <c r="AB17" s="16">
        <v>2.11512279566347E-2</v>
      </c>
      <c r="AC17" s="14">
        <v>2.3718494153846099</v>
      </c>
      <c r="AD17" s="15">
        <v>0.84717585095300996</v>
      </c>
      <c r="AE17" s="16">
        <v>1.82433943099806E-2</v>
      </c>
      <c r="AF17" s="14">
        <v>2.4755006235294101</v>
      </c>
      <c r="AG17" s="15">
        <v>0.80832080784184301</v>
      </c>
      <c r="AH17" s="16">
        <v>1.56548199085376E-2</v>
      </c>
      <c r="AI17" s="14">
        <v>2.4949208609756099</v>
      </c>
      <c r="AJ17" s="15">
        <v>0.80170038547435196</v>
      </c>
      <c r="AK17" s="16">
        <v>1.5266868376230799E-2</v>
      </c>
      <c r="AL17" s="15">
        <v>2.4999575097531102</v>
      </c>
      <c r="AM17" s="15">
        <v>0.80001417226855398</v>
      </c>
      <c r="AN17" s="16">
        <v>1.5170214579766301E-2</v>
      </c>
      <c r="AO17" s="15">
        <v>2.4999995826767898</v>
      </c>
      <c r="AP17" s="15">
        <v>0.80000013919039203</v>
      </c>
      <c r="AQ17" s="15">
        <v>1.5169413798607499E-2</v>
      </c>
      <c r="AR17" s="14">
        <v>2.49999999583427</v>
      </c>
      <c r="AS17" s="15">
        <v>0.80000000138939997</v>
      </c>
      <c r="AT17" s="16">
        <v>1.51694059354484E-2</v>
      </c>
      <c r="AU17" s="15">
        <v>2.4999999999583502</v>
      </c>
      <c r="AV17" s="15">
        <v>0.80000000001389204</v>
      </c>
      <c r="AW17" s="15">
        <v>1.5169405856959599E-2</v>
      </c>
      <c r="AX17" s="14">
        <v>2.5</v>
      </c>
      <c r="AY17" s="15">
        <v>0.8</v>
      </c>
      <c r="AZ17" s="16">
        <v>1.51694058561669E-2</v>
      </c>
    </row>
    <row r="18" spans="1:52" hidden="1" x14ac:dyDescent="0.25">
      <c r="A18" s="1">
        <v>0.54</v>
      </c>
      <c r="B18" s="14">
        <v>2.0800046999999999</v>
      </c>
      <c r="C18" s="15">
        <v>0.99999950000000004</v>
      </c>
      <c r="D18" s="16">
        <v>5.3018449429469199E-2</v>
      </c>
      <c r="E18" s="15">
        <v>2.0800047000420001</v>
      </c>
      <c r="F18" s="15">
        <v>0.99999949997110704</v>
      </c>
      <c r="G18" s="15">
        <v>5.3018446798335998E-2</v>
      </c>
      <c r="H18" s="14">
        <v>2.0800047042007899</v>
      </c>
      <c r="I18" s="15">
        <v>0.99999949711020397</v>
      </c>
      <c r="J18" s="16">
        <v>5.3018186648811298E-2</v>
      </c>
      <c r="K18" s="15">
        <v>2.0800051208361299</v>
      </c>
      <c r="L18" s="15">
        <v>0.99999921049991902</v>
      </c>
      <c r="M18" s="15">
        <v>5.2995088052160501E-2</v>
      </c>
      <c r="N18" s="14">
        <v>2.0800475479187899</v>
      </c>
      <c r="O18" s="15">
        <v>0.999970025537255</v>
      </c>
      <c r="P18" s="16">
        <v>5.2407464209174401E-2</v>
      </c>
      <c r="Q18" s="14">
        <v>2.08734086244541</v>
      </c>
      <c r="R18" s="15">
        <v>0.99499172239718103</v>
      </c>
      <c r="S18" s="16">
        <v>4.5921323607233999E-2</v>
      </c>
      <c r="T18" s="14">
        <v>2.10471030588235</v>
      </c>
      <c r="U18" s="15">
        <v>0.98343726408598597</v>
      </c>
      <c r="V18" s="16">
        <v>3.8510162896247001E-2</v>
      </c>
      <c r="W18" s="14">
        <v>2.2092340230769199</v>
      </c>
      <c r="X18" s="15">
        <v>0.92179866451133796</v>
      </c>
      <c r="Y18" s="16">
        <v>2.55379016187352E-2</v>
      </c>
      <c r="Z18" s="14">
        <v>2.29000235</v>
      </c>
      <c r="AA18" s="15">
        <v>0.88181235085641096</v>
      </c>
      <c r="AB18" s="16">
        <v>2.1116699475831498E-2</v>
      </c>
      <c r="AC18" s="14">
        <v>2.3707706769230699</v>
      </c>
      <c r="AD18" s="15">
        <v>0.84705451806163901</v>
      </c>
      <c r="AE18" s="16">
        <v>1.8222736025882199E-2</v>
      </c>
      <c r="AF18" s="14">
        <v>2.47529439411765</v>
      </c>
      <c r="AG18" s="15">
        <v>0.808293984888106</v>
      </c>
      <c r="AH18" s="16">
        <v>1.5651035488443901E-2</v>
      </c>
      <c r="AI18" s="14">
        <v>2.49487810609756</v>
      </c>
      <c r="AJ18" s="15">
        <v>0.80169471545112303</v>
      </c>
      <c r="AK18" s="16">
        <v>1.5266090134767299E-2</v>
      </c>
      <c r="AL18" s="15">
        <v>2.4999571520812101</v>
      </c>
      <c r="AM18" s="15">
        <v>0.80001412460995003</v>
      </c>
      <c r="AN18" s="16">
        <v>1.5170208082911901E-2</v>
      </c>
      <c r="AO18" s="15">
        <v>2.4999995791638701</v>
      </c>
      <c r="AP18" s="15">
        <v>0.80000013872228903</v>
      </c>
      <c r="AQ18" s="15">
        <v>1.51694137347989E-2</v>
      </c>
      <c r="AR18" s="14">
        <v>2.4999999957992101</v>
      </c>
      <c r="AS18" s="15">
        <v>0.80000000138472804</v>
      </c>
      <c r="AT18" s="16">
        <v>1.5169405934811401E-2</v>
      </c>
      <c r="AU18" s="15">
        <v>2.4999999999579998</v>
      </c>
      <c r="AV18" s="15">
        <v>0.80000000001384497</v>
      </c>
      <c r="AW18" s="15">
        <v>1.51694058569532E-2</v>
      </c>
      <c r="AX18" s="14">
        <v>2.5</v>
      </c>
      <c r="AY18" s="15">
        <v>0.8</v>
      </c>
      <c r="AZ18" s="16">
        <v>1.51694058561669E-2</v>
      </c>
    </row>
    <row r="19" spans="1:52" hidden="1" x14ac:dyDescent="0.25">
      <c r="A19" s="1">
        <v>0.55000000000000004</v>
      </c>
      <c r="B19" s="14">
        <v>2.0854764000000001</v>
      </c>
      <c r="C19" s="15">
        <v>0.99999939999999998</v>
      </c>
      <c r="D19" s="16">
        <v>5.30006105616724E-2</v>
      </c>
      <c r="E19" s="15">
        <v>2.0854764000414501</v>
      </c>
      <c r="F19" s="15">
        <v>0.99999939997125797</v>
      </c>
      <c r="G19" s="15">
        <v>5.3000608172725901E-2</v>
      </c>
      <c r="H19" s="14">
        <v>2.0854764041460601</v>
      </c>
      <c r="I19" s="15">
        <v>0.99999939712535002</v>
      </c>
      <c r="J19" s="16">
        <v>5.3000371909092001E-2</v>
      </c>
      <c r="K19" s="15">
        <v>2.0854768153534802</v>
      </c>
      <c r="L19" s="15">
        <v>0.99999911201720104</v>
      </c>
      <c r="M19" s="15">
        <v>5.2979015914687198E-2</v>
      </c>
      <c r="N19" s="14">
        <v>2.0855186896959799</v>
      </c>
      <c r="O19" s="15">
        <v>0.99997007999167298</v>
      </c>
      <c r="P19" s="16">
        <v>5.2398951996473701E-2</v>
      </c>
      <c r="Q19" s="14">
        <v>2.0927169868995601</v>
      </c>
      <c r="R19" s="15">
        <v>0.99501721464618198</v>
      </c>
      <c r="S19" s="16">
        <v>4.59296461243104E-2</v>
      </c>
      <c r="T19" s="14">
        <v>2.1098601411764699</v>
      </c>
      <c r="U19" s="15">
        <v>0.98351681448598705</v>
      </c>
      <c r="V19" s="16">
        <v>3.8532416029996401E-2</v>
      </c>
      <c r="W19" s="14">
        <v>2.2130221230769198</v>
      </c>
      <c r="X19" s="15">
        <v>0.922048691406961</v>
      </c>
      <c r="Y19" s="16">
        <v>2.5564789532659601E-2</v>
      </c>
      <c r="Z19" s="14">
        <v>2.2927382000000001</v>
      </c>
      <c r="AA19" s="15">
        <v>0.88206645632242597</v>
      </c>
      <c r="AB19" s="16">
        <v>2.1136232939117702E-2</v>
      </c>
      <c r="AC19" s="14">
        <v>2.3724542769230701</v>
      </c>
      <c r="AD19" s="15">
        <v>0.84724382839610302</v>
      </c>
      <c r="AE19" s="16">
        <v>1.8234195698375599E-2</v>
      </c>
      <c r="AF19" s="14">
        <v>2.4756162588235302</v>
      </c>
      <c r="AG19" s="15">
        <v>0.80833585360478699</v>
      </c>
      <c r="AH19" s="16">
        <v>1.5653033151406402E-2</v>
      </c>
      <c r="AI19" s="14">
        <v>2.4949448341463398</v>
      </c>
      <c r="AJ19" s="15">
        <v>0.80170356658086495</v>
      </c>
      <c r="AK19" s="16">
        <v>1.52664963340692E-2</v>
      </c>
      <c r="AL19" s="15">
        <v>2.4999577103040198</v>
      </c>
      <c r="AM19" s="15">
        <v>0.80001419900824799</v>
      </c>
      <c r="AN19" s="16">
        <v>1.5170211463723601E-2</v>
      </c>
      <c r="AO19" s="15">
        <v>2.4999995846465302</v>
      </c>
      <c r="AP19" s="15">
        <v>0.80000013945302895</v>
      </c>
      <c r="AQ19" s="15">
        <v>1.51694137680025E-2</v>
      </c>
      <c r="AR19" s="14">
        <v>2.4999999958539401</v>
      </c>
      <c r="AS19" s="15">
        <v>0.80000000139202199</v>
      </c>
      <c r="AT19" s="16">
        <v>1.5169405935142899E-2</v>
      </c>
      <c r="AU19" s="15">
        <v>2.4999999999585398</v>
      </c>
      <c r="AV19" s="15">
        <v>0.80000000001391902</v>
      </c>
      <c r="AW19" s="15">
        <v>1.5169405856956499E-2</v>
      </c>
      <c r="AX19" s="14">
        <v>2.5</v>
      </c>
      <c r="AY19" s="15">
        <v>0.8</v>
      </c>
      <c r="AZ19" s="16">
        <v>1.51694058561669E-2</v>
      </c>
    </row>
    <row r="20" spans="1:52" hidden="1" x14ac:dyDescent="0.25">
      <c r="A20" s="1">
        <v>0.56000000000000005</v>
      </c>
      <c r="B20" s="14">
        <v>2.0944213999999999</v>
      </c>
      <c r="C20" s="15">
        <v>0.99999930000000004</v>
      </c>
      <c r="D20" s="16">
        <v>5.2986084737963401E-2</v>
      </c>
      <c r="E20" s="15">
        <v>2.0944214000405599</v>
      </c>
      <c r="F20" s="15">
        <v>0.99999929997150405</v>
      </c>
      <c r="G20" s="15">
        <v>5.2986082545458703E-2</v>
      </c>
      <c r="H20" s="14">
        <v>2.0944214040565998</v>
      </c>
      <c r="I20" s="15">
        <v>0.99999929714985303</v>
      </c>
      <c r="J20" s="16">
        <v>5.2985865661133703E-2</v>
      </c>
      <c r="K20" s="15">
        <v>2.09442180639057</v>
      </c>
      <c r="L20" s="15">
        <v>0.99999901447196005</v>
      </c>
      <c r="M20" s="15">
        <v>5.2965992863736197E-2</v>
      </c>
      <c r="N20" s="14">
        <v>2.09446277712712</v>
      </c>
      <c r="O20" s="15">
        <v>0.99997022987892104</v>
      </c>
      <c r="P20" s="16">
        <v>5.2394167490716501E-2</v>
      </c>
      <c r="Q20" s="14">
        <v>2.1015057423580799</v>
      </c>
      <c r="R20" s="15">
        <v>0.99505853369668196</v>
      </c>
      <c r="S20" s="16">
        <v>4.5951429559121598E-2</v>
      </c>
      <c r="T20" s="14">
        <v>2.1182789647058802</v>
      </c>
      <c r="U20" s="15">
        <v>0.98364572439989695</v>
      </c>
      <c r="V20" s="16">
        <v>3.8576392969318703E-2</v>
      </c>
      <c r="W20" s="14">
        <v>2.2192148153846101</v>
      </c>
      <c r="X20" s="15">
        <v>0.92245543635421201</v>
      </c>
      <c r="Y20" s="16">
        <v>2.5614205769144201E-2</v>
      </c>
      <c r="Z20" s="14">
        <v>2.2972106999999999</v>
      </c>
      <c r="AA20" s="15">
        <v>0.88248096637927098</v>
      </c>
      <c r="AB20" s="16">
        <v>2.1172087834402002E-2</v>
      </c>
      <c r="AC20" s="14">
        <v>2.37520658461538</v>
      </c>
      <c r="AD20" s="15">
        <v>0.84755338102913103</v>
      </c>
      <c r="AE20" s="16">
        <v>1.82553306458361E-2</v>
      </c>
      <c r="AF20" s="14">
        <v>2.4761424352941201</v>
      </c>
      <c r="AG20" s="15">
        <v>0.80840449943885395</v>
      </c>
      <c r="AH20" s="16">
        <v>1.5656754576610098E-2</v>
      </c>
      <c r="AI20" s="14">
        <v>2.4950539195122001</v>
      </c>
      <c r="AJ20" s="15">
        <v>0.80171808508793696</v>
      </c>
      <c r="AK20" s="16">
        <v>1.5267254721918399E-2</v>
      </c>
      <c r="AL20" s="15">
        <v>2.4999586228728798</v>
      </c>
      <c r="AM20" s="15">
        <v>0.80001432105799497</v>
      </c>
      <c r="AN20" s="16">
        <v>1.51702177795511E-2</v>
      </c>
      <c r="AO20" s="15">
        <v>2.4999995936094299</v>
      </c>
      <c r="AP20" s="15">
        <v>0.80000014065180403</v>
      </c>
      <c r="AQ20" s="15">
        <v>1.51694138300319E-2</v>
      </c>
      <c r="AR20" s="14">
        <v>2.4999999959434001</v>
      </c>
      <c r="AS20" s="15">
        <v>0.80000000140398797</v>
      </c>
      <c r="AT20" s="16">
        <v>1.51694059357621E-2</v>
      </c>
      <c r="AU20" s="15">
        <v>2.49999999995944</v>
      </c>
      <c r="AV20" s="15">
        <v>0.80000000001403804</v>
      </c>
      <c r="AW20" s="15">
        <v>1.5169405856962701E-2</v>
      </c>
      <c r="AX20" s="14">
        <v>2.5</v>
      </c>
      <c r="AY20" s="15">
        <v>0.8</v>
      </c>
      <c r="AZ20" s="16">
        <v>1.51694058561669E-2</v>
      </c>
    </row>
    <row r="21" spans="1:52" hidden="1" x14ac:dyDescent="0.25">
      <c r="A21" s="1">
        <v>0.56999999999999995</v>
      </c>
      <c r="B21" s="14">
        <v>2.0766106</v>
      </c>
      <c r="C21" s="15">
        <v>0.99999919999999998</v>
      </c>
      <c r="D21" s="16">
        <v>5.29715628933961E-2</v>
      </c>
      <c r="E21" s="15">
        <v>2.0766106000423399</v>
      </c>
      <c r="F21" s="15">
        <v>0.99999919997101305</v>
      </c>
      <c r="G21" s="15">
        <v>5.2971560807402999E-2</v>
      </c>
      <c r="H21" s="14">
        <v>2.0766106042347401</v>
      </c>
      <c r="I21" s="15">
        <v>0.99999919710075402</v>
      </c>
      <c r="J21" s="16">
        <v>5.2971354437457298E-2</v>
      </c>
      <c r="K21" s="15">
        <v>2.0766110242370299</v>
      </c>
      <c r="L21" s="15">
        <v>0.999998909553241</v>
      </c>
      <c r="M21" s="15">
        <v>5.29522791038297E-2</v>
      </c>
      <c r="N21" s="14">
        <v>2.07665379418486</v>
      </c>
      <c r="O21" s="15">
        <v>0.99996962916851795</v>
      </c>
      <c r="P21" s="16">
        <v>5.2380099398933601E-2</v>
      </c>
      <c r="Q21" s="14">
        <v>2.0840060480349298</v>
      </c>
      <c r="R21" s="15">
        <v>0.99497545823601996</v>
      </c>
      <c r="S21" s="16">
        <v>4.5887741833460997E-2</v>
      </c>
      <c r="T21" s="14">
        <v>2.1015158588235301</v>
      </c>
      <c r="U21" s="15">
        <v>0.98338730526060403</v>
      </c>
      <c r="V21" s="16">
        <v>3.8469670190078097E-2</v>
      </c>
      <c r="W21" s="14">
        <v>2.2068842615384598</v>
      </c>
      <c r="X21" s="15">
        <v>0.92164287683068302</v>
      </c>
      <c r="Y21" s="16">
        <v>2.5502378174756701E-2</v>
      </c>
      <c r="Z21" s="14">
        <v>2.2883053000000002</v>
      </c>
      <c r="AA21" s="15">
        <v>0.88165436704793199</v>
      </c>
      <c r="AB21" s="16">
        <v>2.1091292462916099E-2</v>
      </c>
      <c r="AC21" s="14">
        <v>2.3697263384615401</v>
      </c>
      <c r="AD21" s="15">
        <v>0.84693701826617296</v>
      </c>
      <c r="AE21" s="16">
        <v>1.8207600267621998E-2</v>
      </c>
      <c r="AF21" s="14">
        <v>2.4750947411764699</v>
      </c>
      <c r="AG21" s="15">
        <v>0.80826804481523196</v>
      </c>
      <c r="AH21" s="16">
        <v>1.5648288733121799E-2</v>
      </c>
      <c r="AI21" s="14">
        <v>2.4948367146341499</v>
      </c>
      <c r="AJ21" s="15">
        <v>0.80168923331665598</v>
      </c>
      <c r="AK21" s="16">
        <v>1.52655264331341E-2</v>
      </c>
      <c r="AL21" s="15">
        <v>2.49995680581514</v>
      </c>
      <c r="AM21" s="15">
        <v>0.80001407853330797</v>
      </c>
      <c r="AN21" s="16">
        <v>1.51702033795996E-2</v>
      </c>
      <c r="AO21" s="15">
        <v>2.4999995757629798</v>
      </c>
      <c r="AP21" s="15">
        <v>0.80000013826972405</v>
      </c>
      <c r="AQ21" s="15">
        <v>1.51694136886058E-2</v>
      </c>
      <c r="AR21" s="14">
        <v>2.4999999957652599</v>
      </c>
      <c r="AS21" s="15">
        <v>0.80000000138020999</v>
      </c>
      <c r="AT21" s="16">
        <v>1.5169405934350301E-2</v>
      </c>
      <c r="AU21" s="15">
        <v>2.4999999999576601</v>
      </c>
      <c r="AV21" s="15">
        <v>0.80000000001380001</v>
      </c>
      <c r="AW21" s="15">
        <v>1.5169405856948599E-2</v>
      </c>
      <c r="AX21" s="14">
        <v>2.5</v>
      </c>
      <c r="AY21" s="15">
        <v>0.8</v>
      </c>
      <c r="AZ21" s="16">
        <v>1.51694058561669E-2</v>
      </c>
    </row>
    <row r="22" spans="1:52" hidden="1" x14ac:dyDescent="0.25">
      <c r="A22" s="1">
        <v>0.57999999999999996</v>
      </c>
      <c r="B22" s="14">
        <v>2.0490065</v>
      </c>
      <c r="C22" s="15">
        <v>0.99999890000000002</v>
      </c>
      <c r="D22" s="16">
        <v>5.3039496541758699E-2</v>
      </c>
      <c r="E22" s="15">
        <v>2.0490065000450999</v>
      </c>
      <c r="F22" s="15">
        <v>0.99999889997022695</v>
      </c>
      <c r="G22" s="15">
        <v>5.3039494715137102E-2</v>
      </c>
      <c r="H22" s="14">
        <v>2.0490065045108299</v>
      </c>
      <c r="I22" s="15">
        <v>0.99999889702211697</v>
      </c>
      <c r="J22" s="16">
        <v>5.3039313964047298E-2</v>
      </c>
      <c r="K22" s="15">
        <v>2.04900695189639</v>
      </c>
      <c r="L22" s="15">
        <v>0.99999860167522103</v>
      </c>
      <c r="M22" s="15">
        <v>5.3022292582422401E-2</v>
      </c>
      <c r="N22" s="14">
        <v>2.0490525103550299</v>
      </c>
      <c r="O22" s="15">
        <v>0.99996852721583795</v>
      </c>
      <c r="P22" s="16">
        <v>5.2455260685472301E-2</v>
      </c>
      <c r="Q22" s="14">
        <v>2.05688411572052</v>
      </c>
      <c r="R22" s="15">
        <v>0.99484240848231298</v>
      </c>
      <c r="S22" s="16">
        <v>4.5884461808179899E-2</v>
      </c>
      <c r="T22" s="14">
        <v>2.0755355294117601</v>
      </c>
      <c r="U22" s="15">
        <v>0.98297478271664496</v>
      </c>
      <c r="V22" s="16">
        <v>3.8393495741604701E-2</v>
      </c>
      <c r="W22" s="14">
        <v>2.18777373076923</v>
      </c>
      <c r="X22" s="15">
        <v>0.92036355858361996</v>
      </c>
      <c r="Y22" s="16">
        <v>2.5392902514100701E-2</v>
      </c>
      <c r="Z22" s="14">
        <v>2.27450325</v>
      </c>
      <c r="AA22" s="15">
        <v>0.88036433215665599</v>
      </c>
      <c r="AB22" s="16">
        <v>2.1011667365984799E-2</v>
      </c>
      <c r="AC22" s="14">
        <v>2.36123276923077</v>
      </c>
      <c r="AD22" s="15">
        <v>0.84598237974695101</v>
      </c>
      <c r="AE22" s="16">
        <v>1.8161398116153499E-2</v>
      </c>
      <c r="AF22" s="14">
        <v>2.4734709705882398</v>
      </c>
      <c r="AG22" s="15">
        <v>0.808058479654444</v>
      </c>
      <c r="AH22" s="16">
        <v>1.56404105415455E-2</v>
      </c>
      <c r="AI22" s="14">
        <v>2.4945000792682999</v>
      </c>
      <c r="AJ22" s="15">
        <v>0.801644986767859</v>
      </c>
      <c r="AK22" s="16">
        <v>1.52639322429911E-2</v>
      </c>
      <c r="AL22" s="15">
        <v>2.4999539896449701</v>
      </c>
      <c r="AM22" s="15">
        <v>0.80001370673788297</v>
      </c>
      <c r="AN22" s="16">
        <v>1.5170190128194001E-2</v>
      </c>
      <c r="AO22" s="15">
        <v>2.4999995481036099</v>
      </c>
      <c r="AP22" s="15">
        <v>0.80000013461795605</v>
      </c>
      <c r="AQ22" s="15">
        <v>1.5169413558462399E-2</v>
      </c>
      <c r="AR22" s="14">
        <v>2.4999999954891599</v>
      </c>
      <c r="AS22" s="15">
        <v>0.80000000134375804</v>
      </c>
      <c r="AT22" s="16">
        <v>1.5169405933051199E-2</v>
      </c>
      <c r="AU22" s="15">
        <v>2.4999999999549001</v>
      </c>
      <c r="AV22" s="15">
        <v>0.80000000001343596</v>
      </c>
      <c r="AW22" s="15">
        <v>1.5169405856935599E-2</v>
      </c>
      <c r="AX22" s="14">
        <v>2.5</v>
      </c>
      <c r="AY22" s="15">
        <v>0.8</v>
      </c>
      <c r="AZ22" s="16">
        <v>1.51694058561669E-2</v>
      </c>
    </row>
    <row r="23" spans="1:52" hidden="1" x14ac:dyDescent="0.25">
      <c r="A23" s="1">
        <v>0.59</v>
      </c>
      <c r="B23" s="14">
        <v>2.0770197000000001</v>
      </c>
      <c r="C23" s="15">
        <v>0.99999899999999997</v>
      </c>
      <c r="D23" s="16">
        <v>5.2992298223551802E-2</v>
      </c>
      <c r="E23" s="15">
        <v>2.0770197000423001</v>
      </c>
      <c r="F23" s="15">
        <v>0.99999899997102504</v>
      </c>
      <c r="G23" s="15">
        <v>5.2992296358879198E-2</v>
      </c>
      <c r="H23" s="14">
        <v>2.0770197042306502</v>
      </c>
      <c r="I23" s="15">
        <v>0.99999899710189999</v>
      </c>
      <c r="J23" s="16">
        <v>5.2992111855371102E-2</v>
      </c>
      <c r="K23" s="15">
        <v>2.07702012382711</v>
      </c>
      <c r="L23" s="15">
        <v>0.99999870966793503</v>
      </c>
      <c r="M23" s="15">
        <v>5.29748057901053E-2</v>
      </c>
      <c r="N23" s="14">
        <v>2.07706285244848</v>
      </c>
      <c r="O23" s="15">
        <v>0.99996944084404205</v>
      </c>
      <c r="P23" s="16">
        <v>5.2412244901284002E-2</v>
      </c>
      <c r="Q23" s="14">
        <v>2.0844080021834102</v>
      </c>
      <c r="R23" s="15">
        <v>0.99497719237846804</v>
      </c>
      <c r="S23" s="16">
        <v>4.5922695446136599E-2</v>
      </c>
      <c r="T23" s="14">
        <v>2.1019008941176498</v>
      </c>
      <c r="U23" s="15">
        <v>0.98339312185587702</v>
      </c>
      <c r="V23" s="16">
        <v>3.8503889922362103E-2</v>
      </c>
      <c r="W23" s="14">
        <v>2.2071674846153799</v>
      </c>
      <c r="X23" s="15">
        <v>0.92166152998003903</v>
      </c>
      <c r="Y23" s="16">
        <v>2.55274977819606E-2</v>
      </c>
      <c r="Z23" s="14">
        <v>2.2885098500000001</v>
      </c>
      <c r="AA23" s="15">
        <v>0.88167332146560595</v>
      </c>
      <c r="AB23" s="16">
        <v>2.1109075049320698E-2</v>
      </c>
      <c r="AC23" s="14">
        <v>2.36985221538461</v>
      </c>
      <c r="AD23" s="15">
        <v>0.84695112475985501</v>
      </c>
      <c r="AE23" s="16">
        <v>1.82183243156742E-2</v>
      </c>
      <c r="AF23" s="14">
        <v>2.4751188058823499</v>
      </c>
      <c r="AG23" s="15">
        <v>0.80827115979845099</v>
      </c>
      <c r="AH23" s="16">
        <v>1.5650292325216399E-2</v>
      </c>
      <c r="AI23" s="14">
        <v>2.49484170365854</v>
      </c>
      <c r="AJ23" s="15">
        <v>0.80168989163849702</v>
      </c>
      <c r="AK23" s="16">
        <v>1.52659402343712E-2</v>
      </c>
      <c r="AL23" s="15">
        <v>2.4999568475515201</v>
      </c>
      <c r="AM23" s="15">
        <v>0.80001408406642704</v>
      </c>
      <c r="AN23" s="16">
        <v>1.51702068379904E-2</v>
      </c>
      <c r="AO23" s="15">
        <v>2.4999995761728999</v>
      </c>
      <c r="AP23" s="15">
        <v>0.80000013832407002</v>
      </c>
      <c r="AQ23" s="15">
        <v>1.51694137225725E-2</v>
      </c>
      <c r="AR23" s="14">
        <v>2.4999999957693499</v>
      </c>
      <c r="AS23" s="15">
        <v>0.800000001380752</v>
      </c>
      <c r="AT23" s="16">
        <v>1.5169405934689399E-2</v>
      </c>
      <c r="AU23" s="15">
        <v>2.4999999999577001</v>
      </c>
      <c r="AV23" s="15">
        <v>0.800000000013806</v>
      </c>
      <c r="AW23" s="15">
        <v>1.5169405856951999E-2</v>
      </c>
      <c r="AX23" s="14">
        <v>2.5</v>
      </c>
      <c r="AY23" s="15">
        <v>0.8</v>
      </c>
      <c r="AZ23" s="16">
        <v>1.51694058561669E-2</v>
      </c>
    </row>
    <row r="24" spans="1:52" hidden="1" x14ac:dyDescent="0.25">
      <c r="A24" s="1">
        <v>0.6</v>
      </c>
      <c r="B24" s="14">
        <v>2.1451096999999999</v>
      </c>
      <c r="C24" s="15">
        <v>0.99999859999999996</v>
      </c>
      <c r="D24" s="16">
        <v>5.2894319631535403E-2</v>
      </c>
      <c r="E24" s="15">
        <v>2.1451097000354902</v>
      </c>
      <c r="F24" s="15">
        <v>0.99999859997283502</v>
      </c>
      <c r="G24" s="15">
        <v>5.2894318154665103E-2</v>
      </c>
      <c r="H24" s="14">
        <v>2.1451097035496098</v>
      </c>
      <c r="I24" s="15">
        <v>0.99999859728296703</v>
      </c>
      <c r="J24" s="16">
        <v>5.2894171984426197E-2</v>
      </c>
      <c r="K24" s="15">
        <v>2.14511005560079</v>
      </c>
      <c r="L24" s="15">
        <v>0.99999832780734998</v>
      </c>
      <c r="M24" s="15">
        <v>5.2880179617571202E-2</v>
      </c>
      <c r="N24" s="14">
        <v>2.14514590590696</v>
      </c>
      <c r="O24" s="15">
        <v>0.99997088739264395</v>
      </c>
      <c r="P24" s="16">
        <v>5.2354737835922302E-2</v>
      </c>
      <c r="Q24" s="14">
        <v>2.1513086572052398</v>
      </c>
      <c r="R24" s="15">
        <v>0.99528314888963598</v>
      </c>
      <c r="S24" s="16">
        <v>4.6060600105267399E-2</v>
      </c>
      <c r="T24" s="14">
        <v>2.1659856</v>
      </c>
      <c r="U24" s="15">
        <v>0.984349047636777</v>
      </c>
      <c r="V24" s="16">
        <v>3.8809877478144801E-2</v>
      </c>
      <c r="W24" s="14">
        <v>2.2543067153846201</v>
      </c>
      <c r="X24" s="15">
        <v>0.92471318416827597</v>
      </c>
      <c r="Y24" s="16">
        <v>2.5884767213331501E-2</v>
      </c>
      <c r="Z24" s="14">
        <v>2.3225548499999999</v>
      </c>
      <c r="AA24" s="15">
        <v>0.88480791171217499</v>
      </c>
      <c r="AB24" s="16">
        <v>2.1370010922605199E-2</v>
      </c>
      <c r="AC24" s="14">
        <v>2.3908029846153802</v>
      </c>
      <c r="AD24" s="15">
        <v>0.84930844934825001</v>
      </c>
      <c r="AE24" s="16">
        <v>1.8372564248035399E-2</v>
      </c>
      <c r="AF24" s="14">
        <v>2.4791240999999999</v>
      </c>
      <c r="AG24" s="15">
        <v>0.80879808340611103</v>
      </c>
      <c r="AH24" s="16">
        <v>1.5677459259738201E-2</v>
      </c>
      <c r="AI24" s="14">
        <v>2.4956720695121999</v>
      </c>
      <c r="AJ24" s="15">
        <v>0.80180148769416204</v>
      </c>
      <c r="AK24" s="16">
        <v>1.52714750311256E-2</v>
      </c>
      <c r="AL24" s="15">
        <v>2.4999637940930399</v>
      </c>
      <c r="AM24" s="15">
        <v>0.80001502252515999</v>
      </c>
      <c r="AN24" s="16">
        <v>1.51702529275007E-2</v>
      </c>
      <c r="AO24" s="15">
        <v>2.4999996443992099</v>
      </c>
      <c r="AP24" s="15">
        <v>0.80000014754165605</v>
      </c>
      <c r="AQ24" s="15">
        <v>1.51694141752289E-2</v>
      </c>
      <c r="AR24" s="14">
        <v>2.4999999964503901</v>
      </c>
      <c r="AS24" s="15">
        <v>0.80000000147276296</v>
      </c>
      <c r="AT24" s="16">
        <v>1.51694059392078E-2</v>
      </c>
      <c r="AU24" s="15">
        <v>2.4999999999645102</v>
      </c>
      <c r="AV24" s="15">
        <v>0.80000000001472604</v>
      </c>
      <c r="AW24" s="15">
        <v>1.5169405856997199E-2</v>
      </c>
      <c r="AX24" s="14">
        <v>2.5</v>
      </c>
      <c r="AY24" s="15">
        <v>0.8</v>
      </c>
      <c r="AZ24" s="16">
        <v>1.51694058561669E-2</v>
      </c>
    </row>
    <row r="25" spans="1:52" hidden="1" x14ac:dyDescent="0.25">
      <c r="A25" s="1">
        <v>0.61</v>
      </c>
      <c r="B25" s="14">
        <v>2.1453316</v>
      </c>
      <c r="C25" s="15">
        <v>0.99999859999999996</v>
      </c>
      <c r="D25" s="16">
        <v>5.2872714599292298E-2</v>
      </c>
      <c r="E25" s="15">
        <v>2.1453316000354699</v>
      </c>
      <c r="F25" s="15">
        <v>0.99999859997284002</v>
      </c>
      <c r="G25" s="15">
        <v>5.2872713122575299E-2</v>
      </c>
      <c r="H25" s="14">
        <v>2.1453316035473899</v>
      </c>
      <c r="I25" s="15">
        <v>0.99999859728353002</v>
      </c>
      <c r="J25" s="16">
        <v>5.28725669828971E-2</v>
      </c>
      <c r="K25" s="15">
        <v>2.1453319553784498</v>
      </c>
      <c r="L25" s="15">
        <v>0.99999832786365594</v>
      </c>
      <c r="M25" s="15">
        <v>5.2858577409452101E-2</v>
      </c>
      <c r="N25" s="14">
        <v>2.1453677832687199</v>
      </c>
      <c r="O25" s="15">
        <v>0.99997089312440002</v>
      </c>
      <c r="P25" s="16">
        <v>5.2333202969812302E-2</v>
      </c>
      <c r="Q25" s="14">
        <v>2.1515266812227098</v>
      </c>
      <c r="R25" s="15">
        <v>0.99528410132077305</v>
      </c>
      <c r="S25" s="16">
        <v>4.6039953764310998E-2</v>
      </c>
      <c r="T25" s="14">
        <v>2.1661944470588201</v>
      </c>
      <c r="U25" s="15">
        <v>0.98435203159885198</v>
      </c>
      <c r="V25" s="16">
        <v>3.8790850932148402E-2</v>
      </c>
      <c r="W25" s="14">
        <v>2.25446033846154</v>
      </c>
      <c r="X25" s="15">
        <v>0.9247228959853</v>
      </c>
      <c r="Y25" s="16">
        <v>2.5871480007787901E-2</v>
      </c>
      <c r="Z25" s="14">
        <v>2.3226657999999998</v>
      </c>
      <c r="AA25" s="15">
        <v>0.88481801700585605</v>
      </c>
      <c r="AB25" s="16">
        <v>2.1360523397129599E-2</v>
      </c>
      <c r="AC25" s="14">
        <v>2.39087126153846</v>
      </c>
      <c r="AD25" s="15">
        <v>0.849316135648709</v>
      </c>
      <c r="AE25" s="16">
        <v>1.8366737375910901E-2</v>
      </c>
      <c r="AF25" s="14">
        <v>2.4791371529411799</v>
      </c>
      <c r="AG25" s="15">
        <v>0.80879982363542902</v>
      </c>
      <c r="AH25" s="16">
        <v>1.5676338199020499E-2</v>
      </c>
      <c r="AI25" s="14">
        <v>2.4956747756097601</v>
      </c>
      <c r="AJ25" s="15">
        <v>0.80180185706372897</v>
      </c>
      <c r="AK25" s="16">
        <v>1.52712421316711E-2</v>
      </c>
      <c r="AL25" s="15">
        <v>2.4999638167312801</v>
      </c>
      <c r="AM25" s="15">
        <v>0.80001502563308602</v>
      </c>
      <c r="AN25" s="16">
        <v>1.5170250978014801E-2</v>
      </c>
      <c r="AO25" s="15">
        <v>2.49999964462156</v>
      </c>
      <c r="AP25" s="15">
        <v>0.80000014757218196</v>
      </c>
      <c r="AQ25" s="15">
        <v>1.5169414156081701E-2</v>
      </c>
      <c r="AR25" s="14">
        <v>2.4999999964526101</v>
      </c>
      <c r="AS25" s="15">
        <v>0.80000000147306805</v>
      </c>
      <c r="AT25" s="16">
        <v>1.51694059390167E-2</v>
      </c>
      <c r="AU25" s="15">
        <v>2.4999999999645302</v>
      </c>
      <c r="AV25" s="15">
        <v>0.80000000001472904</v>
      </c>
      <c r="AW25" s="15">
        <v>1.51694058569953E-2</v>
      </c>
      <c r="AX25" s="14">
        <v>2.5</v>
      </c>
      <c r="AY25" s="15">
        <v>0.8</v>
      </c>
      <c r="AZ25" s="16">
        <v>1.51694058561669E-2</v>
      </c>
    </row>
    <row r="26" spans="1:52" hidden="1" x14ac:dyDescent="0.25">
      <c r="A26" s="1">
        <v>0.62</v>
      </c>
      <c r="B26" s="14">
        <v>2.0678619999999999</v>
      </c>
      <c r="C26" s="15">
        <v>0.99999819999999995</v>
      </c>
      <c r="D26" s="16">
        <v>5.2893937624411198E-2</v>
      </c>
      <c r="E26" s="15">
        <v>2.0678620000432102</v>
      </c>
      <c r="F26" s="15">
        <v>0.999998199970768</v>
      </c>
      <c r="G26" s="15">
        <v>5.2893936223301803E-2</v>
      </c>
      <c r="H26" s="14">
        <v>2.0678620043222402</v>
      </c>
      <c r="I26" s="15">
        <v>0.99999819707618498</v>
      </c>
      <c r="J26" s="16">
        <v>5.2893797537028303E-2</v>
      </c>
      <c r="K26" s="15">
        <v>2.0678624330031399</v>
      </c>
      <c r="L26" s="15">
        <v>0.99999790709189595</v>
      </c>
      <c r="M26" s="15">
        <v>5.2880428354269503E-2</v>
      </c>
      <c r="N26" s="14">
        <v>2.067906086717</v>
      </c>
      <c r="O26" s="15">
        <v>0.99996837861233201</v>
      </c>
      <c r="P26" s="16">
        <v>5.2345702923727103E-2</v>
      </c>
      <c r="Q26" s="14">
        <v>2.07541026200873</v>
      </c>
      <c r="R26" s="15">
        <v>0.99493296414653798</v>
      </c>
      <c r="S26" s="16">
        <v>4.5838878434902003E-2</v>
      </c>
      <c r="T26" s="14">
        <v>2.0932818823529402</v>
      </c>
      <c r="U26" s="15">
        <v>0.98325732079807004</v>
      </c>
      <c r="V26" s="16">
        <v>3.8400984077484102E-2</v>
      </c>
      <c r="W26" s="14">
        <v>2.2008275384615401</v>
      </c>
      <c r="X26" s="15">
        <v>0.921239500892296</v>
      </c>
      <c r="Y26" s="16">
        <v>2.5436292348679199E-2</v>
      </c>
      <c r="Z26" s="14">
        <v>2.2839309999999999</v>
      </c>
      <c r="AA26" s="15">
        <v>0.88124630694112505</v>
      </c>
      <c r="AB26" s="16">
        <v>2.10438926116184E-2</v>
      </c>
      <c r="AC26" s="14">
        <v>2.3670344615384602</v>
      </c>
      <c r="AD26" s="15">
        <v>0.84663415601033198</v>
      </c>
      <c r="AE26" s="16">
        <v>1.8179568291264801E-2</v>
      </c>
      <c r="AF26" s="14">
        <v>2.4745801176470601</v>
      </c>
      <c r="AG26" s="15">
        <v>0.80820133603689503</v>
      </c>
      <c r="AH26" s="16">
        <v>1.5643281154601299E-2</v>
      </c>
      <c r="AI26" s="14">
        <v>2.4947300243902499</v>
      </c>
      <c r="AJ26" s="15">
        <v>0.80167514066690004</v>
      </c>
      <c r="AK26" s="16">
        <v>1.5264502277282301E-2</v>
      </c>
      <c r="AL26" s="15">
        <v>2.4999559132829998</v>
      </c>
      <c r="AM26" s="15">
        <v>0.8000139600981</v>
      </c>
      <c r="AN26" s="16">
        <v>1.51701948422041E-2</v>
      </c>
      <c r="AO26" s="15">
        <v>2.49999956699686</v>
      </c>
      <c r="AP26" s="15">
        <v>0.80000013710645401</v>
      </c>
      <c r="AQ26" s="15">
        <v>1.5169413604757201E-2</v>
      </c>
      <c r="AR26" s="14">
        <v>2.4999999956777601</v>
      </c>
      <c r="AS26" s="15">
        <v>0.80000000136859795</v>
      </c>
      <c r="AT26" s="16">
        <v>1.5169405933513401E-2</v>
      </c>
      <c r="AU26" s="15">
        <v>2.4999999999567799</v>
      </c>
      <c r="AV26" s="15">
        <v>0.80000000001368399</v>
      </c>
      <c r="AW26" s="15">
        <v>1.51694058569402E-2</v>
      </c>
      <c r="AX26" s="14">
        <v>2.5</v>
      </c>
      <c r="AY26" s="15">
        <v>0.8</v>
      </c>
      <c r="AZ26" s="16">
        <v>1.51694058561669E-2</v>
      </c>
    </row>
    <row r="27" spans="1:52" hidden="1" x14ac:dyDescent="0.25">
      <c r="A27" s="1">
        <v>0.63</v>
      </c>
      <c r="B27" s="14">
        <v>2.0130701000000002</v>
      </c>
      <c r="C27" s="15">
        <v>0.99999760000000004</v>
      </c>
      <c r="D27" s="16">
        <v>5.2997265144807501E-2</v>
      </c>
      <c r="E27" s="15">
        <v>2.0130701000486901</v>
      </c>
      <c r="F27" s="15">
        <v>0.99999759996915405</v>
      </c>
      <c r="G27" s="15">
        <v>5.2997263864939699E-2</v>
      </c>
      <c r="H27" s="14">
        <v>2.0130701048702702</v>
      </c>
      <c r="I27" s="15">
        <v>0.999997596914866</v>
      </c>
      <c r="J27" s="16">
        <v>5.2997137174837297E-2</v>
      </c>
      <c r="K27" s="15">
        <v>2.0130705879047301</v>
      </c>
      <c r="L27" s="15">
        <v>0.99999729093106504</v>
      </c>
      <c r="M27" s="15">
        <v>5.29848304700751E-2</v>
      </c>
      <c r="N27" s="14">
        <v>2.0131197765864099</v>
      </c>
      <c r="O27" s="15">
        <v>0.999966133511487</v>
      </c>
      <c r="P27" s="16">
        <v>5.2450697018366202E-2</v>
      </c>
      <c r="Q27" s="14">
        <v>2.02157542576419</v>
      </c>
      <c r="R27" s="15">
        <v>0.99466035421184495</v>
      </c>
      <c r="S27" s="16">
        <v>4.5785143690875198E-2</v>
      </c>
      <c r="T27" s="14">
        <v>2.0417130352941202</v>
      </c>
      <c r="U27" s="15">
        <v>0.98241427293119898</v>
      </c>
      <c r="V27" s="16">
        <v>3.8203198278762403E-2</v>
      </c>
      <c r="W27" s="14">
        <v>2.16289468461538</v>
      </c>
      <c r="X27" s="15">
        <v>0.91866081195695404</v>
      </c>
      <c r="Y27" s="16">
        <v>2.51875969820743E-2</v>
      </c>
      <c r="Z27" s="14">
        <v>2.2565350500000001</v>
      </c>
      <c r="AA27" s="15">
        <v>0.87866870725438295</v>
      </c>
      <c r="AB27" s="16">
        <v>2.08648965622013E-2</v>
      </c>
      <c r="AC27" s="14">
        <v>2.3501754153846099</v>
      </c>
      <c r="AD27" s="15">
        <v>0.84474097166703299</v>
      </c>
      <c r="AE27" s="16">
        <v>1.8075730467252801E-2</v>
      </c>
      <c r="AF27" s="14">
        <v>2.47135706470588</v>
      </c>
      <c r="AG27" s="15">
        <v>0.80778915354764502</v>
      </c>
      <c r="AH27" s="16">
        <v>1.5625439470437898E-2</v>
      </c>
      <c r="AI27" s="14">
        <v>2.4940618304878099</v>
      </c>
      <c r="AJ27" s="15">
        <v>0.80158823559963299</v>
      </c>
      <c r="AK27" s="16">
        <v>1.52608839052855E-2</v>
      </c>
      <c r="AL27" s="15">
        <v>2.4999503234135898</v>
      </c>
      <c r="AM27" s="15">
        <v>0.80001323010966596</v>
      </c>
      <c r="AN27" s="16">
        <v>1.51701647467014E-2</v>
      </c>
      <c r="AO27" s="15">
        <v>2.49999951209527</v>
      </c>
      <c r="AP27" s="15">
        <v>0.80000012993654201</v>
      </c>
      <c r="AQ27" s="15">
        <v>1.5169413309184801E-2</v>
      </c>
      <c r="AR27" s="14">
        <v>2.49999999512973</v>
      </c>
      <c r="AS27" s="15">
        <v>0.80000000129702797</v>
      </c>
      <c r="AT27" s="16">
        <v>1.51694059305629E-2</v>
      </c>
      <c r="AU27" s="15">
        <v>2.4999999999512998</v>
      </c>
      <c r="AV27" s="15">
        <v>0.800000000012968</v>
      </c>
      <c r="AW27" s="15">
        <v>1.5169405856910701E-2</v>
      </c>
      <c r="AX27" s="14">
        <v>2.5</v>
      </c>
      <c r="AY27" s="15">
        <v>0.8</v>
      </c>
      <c r="AZ27" s="16">
        <v>1.51694058561669E-2</v>
      </c>
    </row>
    <row r="28" spans="1:52" hidden="1" x14ac:dyDescent="0.25">
      <c r="A28" s="1">
        <v>0.64</v>
      </c>
      <c r="B28" s="14">
        <v>2.0478844999999999</v>
      </c>
      <c r="C28" s="15">
        <v>0.99999760000000004</v>
      </c>
      <c r="D28" s="16">
        <v>5.3005224036732898E-2</v>
      </c>
      <c r="E28" s="15">
        <v>2.0478845000452099</v>
      </c>
      <c r="F28" s="15">
        <v>0.999997599970193</v>
      </c>
      <c r="G28" s="15">
        <v>5.3005222800009598E-2</v>
      </c>
      <c r="H28" s="14">
        <v>2.0478845045220599</v>
      </c>
      <c r="I28" s="15">
        <v>0.99999759701887303</v>
      </c>
      <c r="J28" s="16">
        <v>5.3005100379492603E-2</v>
      </c>
      <c r="K28" s="15">
        <v>2.04788495302064</v>
      </c>
      <c r="L28" s="15">
        <v>0.99999730135017895</v>
      </c>
      <c r="M28" s="15">
        <v>5.2993196575717001E-2</v>
      </c>
      <c r="N28" s="14">
        <v>2.0479306248214701</v>
      </c>
      <c r="O28" s="15">
        <v>0.99996719412798996</v>
      </c>
      <c r="P28" s="16">
        <v>5.2470360337730899E-2</v>
      </c>
      <c r="Q28" s="14">
        <v>2.0557817139738002</v>
      </c>
      <c r="R28" s="15">
        <v>0.99483563606009195</v>
      </c>
      <c r="S28" s="16">
        <v>4.5909209481472799E-2</v>
      </c>
      <c r="T28" s="14">
        <v>2.0744795294117702</v>
      </c>
      <c r="U28" s="15">
        <v>0.98295652385655197</v>
      </c>
      <c r="V28" s="16">
        <v>3.8414525851683701E-2</v>
      </c>
      <c r="W28" s="14">
        <v>2.1869969615384601</v>
      </c>
      <c r="X28" s="15">
        <v>0.92031026920640202</v>
      </c>
      <c r="Y28" s="16">
        <v>2.5405614376216999E-2</v>
      </c>
      <c r="Z28" s="14">
        <v>2.2739422500000002</v>
      </c>
      <c r="AA28" s="15">
        <v>0.880311154582053</v>
      </c>
      <c r="AB28" s="16">
        <v>2.1020499652223901E-2</v>
      </c>
      <c r="AC28" s="14">
        <v>2.3608875384615402</v>
      </c>
      <c r="AD28" s="15">
        <v>0.84594330171292098</v>
      </c>
      <c r="AE28" s="16">
        <v>1.81667774544539E-2</v>
      </c>
      <c r="AF28" s="14">
        <v>2.4734049705882399</v>
      </c>
      <c r="AG28" s="15">
        <v>0.80804995950743896</v>
      </c>
      <c r="AH28" s="16">
        <v>1.5641443542432201E-2</v>
      </c>
      <c r="AI28" s="14">
        <v>2.4944863963414701</v>
      </c>
      <c r="AJ28" s="15">
        <v>0.80164318984589</v>
      </c>
      <c r="AK28" s="16">
        <v>1.5264146840176299E-2</v>
      </c>
      <c r="AL28" s="15">
        <v>2.4999538751785302</v>
      </c>
      <c r="AM28" s="15">
        <v>0.80001369164288505</v>
      </c>
      <c r="AN28" s="16">
        <v>1.51701919244666E-2</v>
      </c>
      <c r="AO28" s="15">
        <v>2.4999995469793701</v>
      </c>
      <c r="AP28" s="15">
        <v>0.80000013446969298</v>
      </c>
      <c r="AQ28" s="15">
        <v>1.5169413576104801E-2</v>
      </c>
      <c r="AR28" s="14">
        <v>2.4999999954779399</v>
      </c>
      <c r="AS28" s="15">
        <v>0.800000001342279</v>
      </c>
      <c r="AT28" s="16">
        <v>1.51694059332274E-2</v>
      </c>
      <c r="AU28" s="15">
        <v>2.4999999999547899</v>
      </c>
      <c r="AV28" s="15">
        <v>0.80000000001342098</v>
      </c>
      <c r="AW28" s="15">
        <v>1.51694058569374E-2</v>
      </c>
      <c r="AX28" s="14">
        <v>2.5</v>
      </c>
      <c r="AY28" s="15">
        <v>0.8</v>
      </c>
      <c r="AZ28" s="16">
        <v>1.51694058561669E-2</v>
      </c>
    </row>
    <row r="29" spans="1:52" hidden="1" x14ac:dyDescent="0.25">
      <c r="A29" s="1">
        <v>0.65</v>
      </c>
      <c r="B29" s="14">
        <v>2.1078855999999999</v>
      </c>
      <c r="C29" s="15">
        <v>0.99999729999999998</v>
      </c>
      <c r="D29" s="16">
        <v>5.2885319899051403E-2</v>
      </c>
      <c r="E29" s="15">
        <v>2.1078856000392099</v>
      </c>
      <c r="F29" s="15">
        <v>0.99999729997186804</v>
      </c>
      <c r="G29" s="15">
        <v>5.2885318798718398E-2</v>
      </c>
      <c r="H29" s="14">
        <v>2.1078856039219298</v>
      </c>
      <c r="I29" s="15">
        <v>0.99999729718617503</v>
      </c>
      <c r="J29" s="16">
        <v>5.2885209873846303E-2</v>
      </c>
      <c r="K29" s="15">
        <v>2.1078859928994098</v>
      </c>
      <c r="L29" s="15">
        <v>0.99999701811076802</v>
      </c>
      <c r="M29" s="15">
        <v>5.2874569283737398E-2</v>
      </c>
      <c r="N29" s="14">
        <v>2.1079256035094902</v>
      </c>
      <c r="O29" s="15">
        <v>0.99996860029974299</v>
      </c>
      <c r="P29" s="16">
        <v>5.2378367573767202E-2</v>
      </c>
      <c r="Q29" s="14">
        <v>2.1147347598253301</v>
      </c>
      <c r="R29" s="15">
        <v>0.99511796458377499</v>
      </c>
      <c r="S29" s="16">
        <v>4.5994663254507101E-2</v>
      </c>
      <c r="T29" s="14">
        <v>2.1309511529411802</v>
      </c>
      <c r="U29" s="15">
        <v>0.98383530798880303</v>
      </c>
      <c r="V29" s="16">
        <v>3.8653265832255701E-2</v>
      </c>
      <c r="W29" s="14">
        <v>2.2285361846153799</v>
      </c>
      <c r="X29" s="15">
        <v>0.92306181004766397</v>
      </c>
      <c r="Y29" s="16">
        <v>2.5696732395193801E-2</v>
      </c>
      <c r="Z29" s="14">
        <v>2.3039428000000002</v>
      </c>
      <c r="AA29" s="15">
        <v>0.88310195867368002</v>
      </c>
      <c r="AB29" s="16">
        <v>2.1232029592126601E-2</v>
      </c>
      <c r="AC29" s="14">
        <v>2.3793494153846102</v>
      </c>
      <c r="AD29" s="15">
        <v>0.848019000770874</v>
      </c>
      <c r="AE29" s="16">
        <v>1.8290853750466799E-2</v>
      </c>
      <c r="AF29" s="14">
        <v>2.4769344470588202</v>
      </c>
      <c r="AG29" s="15">
        <v>0.80850820828569303</v>
      </c>
      <c r="AH29" s="16">
        <v>1.5663070119224101E-2</v>
      </c>
      <c r="AI29" s="14">
        <v>2.4952181170731702</v>
      </c>
      <c r="AJ29" s="15">
        <v>0.80174003565307805</v>
      </c>
      <c r="AK29" s="16">
        <v>1.52685443896915E-2</v>
      </c>
      <c r="AL29" s="15">
        <v>2.4999599964905102</v>
      </c>
      <c r="AM29" s="15">
        <v>0.80001450562012599</v>
      </c>
      <c r="AN29" s="16">
        <v>1.5170228525648E-2</v>
      </c>
      <c r="AO29" s="15">
        <v>2.4999996071005901</v>
      </c>
      <c r="AP29" s="15">
        <v>0.80000014246457996</v>
      </c>
      <c r="AQ29" s="15">
        <v>1.5169413935572499E-2</v>
      </c>
      <c r="AR29" s="14">
        <v>2.4999999960780701</v>
      </c>
      <c r="AS29" s="15">
        <v>0.80000000142208305</v>
      </c>
      <c r="AT29" s="16">
        <v>1.5169405936815599E-2</v>
      </c>
      <c r="AU29" s="15">
        <v>2.49999999996079</v>
      </c>
      <c r="AV29" s="15">
        <v>0.800000000014219</v>
      </c>
      <c r="AW29" s="15">
        <v>1.51694058569733E-2</v>
      </c>
      <c r="AX29" s="14">
        <v>2.5</v>
      </c>
      <c r="AY29" s="15">
        <v>0.8</v>
      </c>
      <c r="AZ29" s="16">
        <v>1.51694058561669E-2</v>
      </c>
    </row>
    <row r="30" spans="1:52" hidden="1" x14ac:dyDescent="0.25">
      <c r="A30" s="1">
        <v>0.66</v>
      </c>
      <c r="B30" s="14">
        <v>2.1379454</v>
      </c>
      <c r="C30" s="15">
        <v>0.99999689999999997</v>
      </c>
      <c r="D30" s="16">
        <v>5.2866736924548803E-2</v>
      </c>
      <c r="E30" s="15">
        <v>2.1379454000362101</v>
      </c>
      <c r="F30" s="15">
        <v>0.99999689997265295</v>
      </c>
      <c r="G30" s="15">
        <v>5.28667359266159E-2</v>
      </c>
      <c r="H30" s="14">
        <v>2.1379454036212699</v>
      </c>
      <c r="I30" s="15">
        <v>0.99999689726475205</v>
      </c>
      <c r="J30" s="16">
        <v>5.2866637130776502E-2</v>
      </c>
      <c r="K30" s="15">
        <v>2.13794576277943</v>
      </c>
      <c r="L30" s="15">
        <v>0.99999662598237904</v>
      </c>
      <c r="M30" s="15">
        <v>5.2856949843322502E-2</v>
      </c>
      <c r="N30" s="14">
        <v>2.1379823368088098</v>
      </c>
      <c r="O30" s="15">
        <v>0.99996900161348201</v>
      </c>
      <c r="P30" s="16">
        <v>5.2379467524090999E-2</v>
      </c>
      <c r="Q30" s="14">
        <v>2.1442694978165902</v>
      </c>
      <c r="R30" s="15">
        <v>0.99525058439176695</v>
      </c>
      <c r="S30" s="16">
        <v>4.6083292020124997E-2</v>
      </c>
      <c r="T30" s="14">
        <v>2.1592427294117602</v>
      </c>
      <c r="U30" s="15">
        <v>0.98425069337555204</v>
      </c>
      <c r="V30" s="16">
        <v>3.88142617942022E-2</v>
      </c>
      <c r="W30" s="14">
        <v>2.2493468153846199</v>
      </c>
      <c r="X30" s="15">
        <v>0.92439776164565202</v>
      </c>
      <c r="Y30" s="16">
        <v>2.5873607398627801E-2</v>
      </c>
      <c r="Z30" s="14">
        <v>2.3189727000000002</v>
      </c>
      <c r="AA30" s="15">
        <v>0.88448054185437597</v>
      </c>
      <c r="AB30" s="16">
        <v>2.13612718493373E-2</v>
      </c>
      <c r="AC30" s="14">
        <v>2.3885985846153801</v>
      </c>
      <c r="AD30" s="15">
        <v>0.84905987776707303</v>
      </c>
      <c r="AE30" s="16">
        <v>1.83676984226059E-2</v>
      </c>
      <c r="AF30" s="14">
        <v>2.4787026705882398</v>
      </c>
      <c r="AG30" s="15">
        <v>0.80874190352452002</v>
      </c>
      <c r="AH30" s="16">
        <v>1.5676756605429699E-2</v>
      </c>
      <c r="AI30" s="14">
        <v>2.4955847000000002</v>
      </c>
      <c r="AJ30" s="15">
        <v>0.80178956674887303</v>
      </c>
      <c r="AK30" s="16">
        <v>1.52713394867045E-2</v>
      </c>
      <c r="AL30" s="15">
        <v>2.49996306319118</v>
      </c>
      <c r="AM30" s="15">
        <v>0.80001492222802595</v>
      </c>
      <c r="AN30" s="16">
        <v>1.51702518159147E-2</v>
      </c>
      <c r="AO30" s="15">
        <v>2.4999996372205699</v>
      </c>
      <c r="AP30" s="15">
        <v>0.80000014655652896</v>
      </c>
      <c r="AQ30" s="15">
        <v>1.51694141643131E-2</v>
      </c>
      <c r="AR30" s="14">
        <v>2.49999999637873</v>
      </c>
      <c r="AS30" s="15">
        <v>0.80000000146292904</v>
      </c>
      <c r="AT30" s="16">
        <v>1.5169405939098801E-2</v>
      </c>
      <c r="AU30" s="15">
        <v>2.4999999999637899</v>
      </c>
      <c r="AV30" s="15">
        <v>0.80000000001462801</v>
      </c>
      <c r="AW30" s="15">
        <v>1.5169405856996099E-2</v>
      </c>
      <c r="AX30" s="14">
        <v>2.5</v>
      </c>
      <c r="AY30" s="15">
        <v>0.8</v>
      </c>
      <c r="AZ30" s="16">
        <v>1.51694058561669E-2</v>
      </c>
    </row>
    <row r="31" spans="1:52" hidden="1" x14ac:dyDescent="0.25">
      <c r="A31" s="1">
        <v>0.67</v>
      </c>
      <c r="B31" s="14">
        <v>2.1153993999999998</v>
      </c>
      <c r="C31" s="15">
        <v>0.99999649999999995</v>
      </c>
      <c r="D31" s="16">
        <v>5.28573472828235E-2</v>
      </c>
      <c r="E31" s="15">
        <v>2.1153994000384602</v>
      </c>
      <c r="F31" s="15">
        <v>0.99999649997206697</v>
      </c>
      <c r="G31" s="15">
        <v>5.28573463237169E-2</v>
      </c>
      <c r="H31" s="14">
        <v>2.1153994038467698</v>
      </c>
      <c r="I31" s="15">
        <v>0.99999649720614103</v>
      </c>
      <c r="J31" s="16">
        <v>5.2857251371976999E-2</v>
      </c>
      <c r="K31" s="15">
        <v>2.1153997853705699</v>
      </c>
      <c r="L31" s="15">
        <v>0.99999622011084099</v>
      </c>
      <c r="M31" s="15">
        <v>5.2847922526641701E-2</v>
      </c>
      <c r="N31" s="14">
        <v>2.11543863695164</v>
      </c>
      <c r="O31" s="15">
        <v>0.99996800390264096</v>
      </c>
      <c r="P31" s="16">
        <v>5.2372898531893003E-2</v>
      </c>
      <c r="Q31" s="14">
        <v>2.1221173144104801</v>
      </c>
      <c r="R31" s="15">
        <v>0.99515094643600199</v>
      </c>
      <c r="S31" s="16">
        <v>4.6018491286591003E-2</v>
      </c>
      <c r="T31" s="14">
        <v>2.1380229647058799</v>
      </c>
      <c r="U31" s="15">
        <v>0.98393998029415697</v>
      </c>
      <c r="V31" s="16">
        <v>3.8695602011047499E-2</v>
      </c>
      <c r="W31" s="14">
        <v>2.2337380461538499</v>
      </c>
      <c r="X31" s="15">
        <v>0.92339793456420605</v>
      </c>
      <c r="Y31" s="16">
        <v>2.5742450826253E-2</v>
      </c>
      <c r="Z31" s="14">
        <v>2.3076997000000001</v>
      </c>
      <c r="AA31" s="15">
        <v>0.88344749526556399</v>
      </c>
      <c r="AB31" s="16">
        <v>2.12653273156286E-2</v>
      </c>
      <c r="AC31" s="14">
        <v>2.38166135384615</v>
      </c>
      <c r="AD31" s="15">
        <v>0.84827896879772802</v>
      </c>
      <c r="AE31" s="16">
        <v>1.8310626088039701E-2</v>
      </c>
      <c r="AF31" s="14">
        <v>2.4773764352941199</v>
      </c>
      <c r="AG31" s="15">
        <v>0.80856633638175401</v>
      </c>
      <c r="AH31" s="16">
        <v>1.5666591674281801E-2</v>
      </c>
      <c r="AI31" s="14">
        <v>2.4953097487804898</v>
      </c>
      <c r="AJ31" s="15">
        <v>0.80175234698069497</v>
      </c>
      <c r="AK31" s="16">
        <v>1.5269263692574499E-2</v>
      </c>
      <c r="AL31" s="15">
        <v>2.4999607630483598</v>
      </c>
      <c r="AM31" s="15">
        <v>0.80001460915233003</v>
      </c>
      <c r="AN31" s="16">
        <v>1.51702345195771E-2</v>
      </c>
      <c r="AO31" s="15">
        <v>2.4999996146294299</v>
      </c>
      <c r="AP31" s="15">
        <v>0.80000014348147797</v>
      </c>
      <c r="AQ31" s="15">
        <v>1.51694139944407E-2</v>
      </c>
      <c r="AR31" s="14">
        <v>2.49999999615323</v>
      </c>
      <c r="AS31" s="15">
        <v>0.80000000143223404</v>
      </c>
      <c r="AT31" s="16">
        <v>1.5169405937403201E-2</v>
      </c>
      <c r="AU31" s="15">
        <v>2.4999999999615401</v>
      </c>
      <c r="AV31" s="15">
        <v>0.80000000001432103</v>
      </c>
      <c r="AW31" s="15">
        <v>1.5169405856979099E-2</v>
      </c>
      <c r="AX31" s="14">
        <v>2.5</v>
      </c>
      <c r="AY31" s="15">
        <v>0.8</v>
      </c>
      <c r="AZ31" s="16">
        <v>1.51694058561669E-2</v>
      </c>
    </row>
    <row r="32" spans="1:52" hidden="1" x14ac:dyDescent="0.25">
      <c r="A32" s="1">
        <v>0.68</v>
      </c>
      <c r="B32" s="14">
        <v>2.0954518000000002</v>
      </c>
      <c r="C32" s="15">
        <v>0.99999610000000005</v>
      </c>
      <c r="D32" s="16">
        <v>5.2927666101782699E-2</v>
      </c>
      <c r="E32" s="15">
        <v>2.0954518000404501</v>
      </c>
      <c r="F32" s="15">
        <v>0.99999609997153305</v>
      </c>
      <c r="G32" s="15">
        <v>5.2927665175997403E-2</v>
      </c>
      <c r="H32" s="14">
        <v>2.0954518040462902</v>
      </c>
      <c r="I32" s="15">
        <v>0.99999609715270199</v>
      </c>
      <c r="J32" s="16">
        <v>5.29275735220626E-2</v>
      </c>
      <c r="K32" s="15">
        <v>2.0954522053581099</v>
      </c>
      <c r="L32" s="15">
        <v>0.99999581475726296</v>
      </c>
      <c r="M32" s="15">
        <v>5.2918554108004202E-2</v>
      </c>
      <c r="N32" s="14">
        <v>2.0954930720057101</v>
      </c>
      <c r="O32" s="15">
        <v>0.99996705892180704</v>
      </c>
      <c r="P32" s="16">
        <v>5.2446000078986997E-2</v>
      </c>
      <c r="Q32" s="14">
        <v>2.1025181441048102</v>
      </c>
      <c r="R32" s="15">
        <v>0.99506015064791897</v>
      </c>
      <c r="S32" s="16">
        <v>4.6038327248326898E-2</v>
      </c>
      <c r="T32" s="14">
        <v>2.1192487529411799</v>
      </c>
      <c r="U32" s="15">
        <v>0.98365755143080302</v>
      </c>
      <c r="V32" s="16">
        <v>3.8663017368610803E-2</v>
      </c>
      <c r="W32" s="14">
        <v>2.2199281692307702</v>
      </c>
      <c r="X32" s="15">
        <v>0.92250017600350298</v>
      </c>
      <c r="Y32" s="16">
        <v>2.5678510004355799E-2</v>
      </c>
      <c r="Z32" s="14">
        <v>2.2977259000000001</v>
      </c>
      <c r="AA32" s="15">
        <v>0.88252732558709701</v>
      </c>
      <c r="AB32" s="16">
        <v>2.1217795345825699E-2</v>
      </c>
      <c r="AC32" s="14">
        <v>2.37552363076923</v>
      </c>
      <c r="AD32" s="15">
        <v>0.84758828488743498</v>
      </c>
      <c r="AE32" s="16">
        <v>1.8282989234369999E-2</v>
      </c>
      <c r="AF32" s="14">
        <v>2.4762030470588199</v>
      </c>
      <c r="AG32" s="15">
        <v>0.80841228853426805</v>
      </c>
      <c r="AH32" s="16">
        <v>1.5661942711064199E-2</v>
      </c>
      <c r="AI32" s="14">
        <v>2.49506648536586</v>
      </c>
      <c r="AJ32" s="15">
        <v>0.80171973395249796</v>
      </c>
      <c r="AK32" s="16">
        <v>1.5268326996976E-2</v>
      </c>
      <c r="AL32" s="15">
        <v>2.4999587279942901</v>
      </c>
      <c r="AM32" s="15">
        <v>0.80001433492225205</v>
      </c>
      <c r="AN32" s="16">
        <v>1.51702267428768E-2</v>
      </c>
      <c r="AO32" s="15">
        <v>2.4999995946419</v>
      </c>
      <c r="AP32" s="15">
        <v>0.80000014078797899</v>
      </c>
      <c r="AQ32" s="15">
        <v>1.5169413918065699E-2</v>
      </c>
      <c r="AR32" s="14">
        <v>2.49999999595371</v>
      </c>
      <c r="AS32" s="15">
        <v>0.80000000140534799</v>
      </c>
      <c r="AT32" s="16">
        <v>1.51694059366408E-2</v>
      </c>
      <c r="AU32" s="15">
        <v>2.4999999999595399</v>
      </c>
      <c r="AV32" s="15">
        <v>0.80000000001405203</v>
      </c>
      <c r="AW32" s="15">
        <v>1.5169405856971499E-2</v>
      </c>
      <c r="AX32" s="14">
        <v>2.5</v>
      </c>
      <c r="AY32" s="15">
        <v>0.8</v>
      </c>
      <c r="AZ32" s="16">
        <v>1.51694058561669E-2</v>
      </c>
    </row>
    <row r="33" spans="1:52" hidden="1" x14ac:dyDescent="0.25">
      <c r="A33" s="1">
        <v>0.69</v>
      </c>
      <c r="B33" s="14">
        <v>2.0809836000000002</v>
      </c>
      <c r="C33" s="15">
        <v>0.99999559999999998</v>
      </c>
      <c r="D33" s="16">
        <v>5.2888200482470497E-2</v>
      </c>
      <c r="E33" s="15">
        <v>2.0809836000419</v>
      </c>
      <c r="F33" s="15">
        <v>0.99999559997113496</v>
      </c>
      <c r="G33" s="15">
        <v>5.2888199598917898E-2</v>
      </c>
      <c r="H33" s="14">
        <v>2.0809836041910001</v>
      </c>
      <c r="I33" s="15">
        <v>0.99999559711297903</v>
      </c>
      <c r="J33" s="16">
        <v>5.28881121267352E-2</v>
      </c>
      <c r="K33" s="15">
        <v>2.0809840198552698</v>
      </c>
      <c r="L33" s="15">
        <v>0.99999531077785797</v>
      </c>
      <c r="M33" s="15">
        <v>5.28794890392731E-2</v>
      </c>
      <c r="N33" s="14">
        <v>2.0810263480514202</v>
      </c>
      <c r="O33" s="15">
        <v>0.99996615383058796</v>
      </c>
      <c r="P33" s="16">
        <v>5.24123253957956E-2</v>
      </c>
      <c r="Q33" s="14">
        <v>2.08830266375546</v>
      </c>
      <c r="R33" s="15">
        <v>0.99499251236299402</v>
      </c>
      <c r="S33" s="16">
        <v>4.59686260099995E-2</v>
      </c>
      <c r="T33" s="14">
        <v>2.1056316235294101</v>
      </c>
      <c r="U33" s="15">
        <v>0.98344797600606904</v>
      </c>
      <c r="V33" s="16">
        <v>3.8559555114905698E-2</v>
      </c>
      <c r="W33" s="14">
        <v>2.2099117230769201</v>
      </c>
      <c r="X33" s="15">
        <v>0.92184109931339797</v>
      </c>
      <c r="Y33" s="16">
        <v>2.5575581863968001E-2</v>
      </c>
      <c r="Z33" s="14">
        <v>2.2904917999999999</v>
      </c>
      <c r="AA33" s="15">
        <v>0.88185625334513196</v>
      </c>
      <c r="AB33" s="16">
        <v>2.1143484309735502E-2</v>
      </c>
      <c r="AC33" s="14">
        <v>2.3710718769230699</v>
      </c>
      <c r="AD33" s="15">
        <v>0.847087470027588</v>
      </c>
      <c r="AE33" s="16">
        <v>1.8238890644011199E-2</v>
      </c>
      <c r="AF33" s="14">
        <v>2.47535197647059</v>
      </c>
      <c r="AG33" s="15">
        <v>0.80830130742941397</v>
      </c>
      <c r="AH33" s="16">
        <v>1.5654047203289199E-2</v>
      </c>
      <c r="AI33" s="14">
        <v>2.4948900439024402</v>
      </c>
      <c r="AJ33" s="15">
        <v>0.80169626436347297</v>
      </c>
      <c r="AK33" s="16">
        <v>1.5266711802768399E-2</v>
      </c>
      <c r="AL33" s="15">
        <v>2.49995725194858</v>
      </c>
      <c r="AM33" s="15">
        <v>0.80001413763120699</v>
      </c>
      <c r="AN33" s="16">
        <v>1.5170213277809499E-2</v>
      </c>
      <c r="AO33" s="15">
        <v>2.4999995801447299</v>
      </c>
      <c r="AP33" s="15">
        <v>0.80000013885018395</v>
      </c>
      <c r="AQ33" s="15">
        <v>1.51694137858208E-2</v>
      </c>
      <c r="AR33" s="14">
        <v>2.499999995809</v>
      </c>
      <c r="AS33" s="15">
        <v>0.80000000138600502</v>
      </c>
      <c r="AT33" s="16">
        <v>1.51694059353207E-2</v>
      </c>
      <c r="AU33" s="15">
        <v>2.4999999999581002</v>
      </c>
      <c r="AV33" s="15">
        <v>0.80000000001385796</v>
      </c>
      <c r="AW33" s="15">
        <v>1.51694058569583E-2</v>
      </c>
      <c r="AX33" s="14">
        <v>2.5</v>
      </c>
      <c r="AY33" s="15">
        <v>0.8</v>
      </c>
      <c r="AZ33" s="16">
        <v>1.51694058561669E-2</v>
      </c>
    </row>
    <row r="34" spans="1:52" hidden="1" x14ac:dyDescent="0.25">
      <c r="A34" s="1">
        <v>0.7</v>
      </c>
      <c r="B34" s="14">
        <v>2.0904508000000002</v>
      </c>
      <c r="C34" s="15">
        <v>0.99999479999999996</v>
      </c>
      <c r="D34" s="16">
        <v>5.2884576643324903E-2</v>
      </c>
      <c r="E34" s="15">
        <v>2.0904508000409598</v>
      </c>
      <c r="F34" s="15">
        <v>0.99999479997139495</v>
      </c>
      <c r="G34" s="15">
        <v>5.2884575838252297E-2</v>
      </c>
      <c r="H34" s="14">
        <v>2.0904508040963101</v>
      </c>
      <c r="I34" s="15">
        <v>0.99999479713908002</v>
      </c>
      <c r="J34" s="16">
        <v>5.2884496130952703E-2</v>
      </c>
      <c r="K34" s="15">
        <v>2.0904512103691202</v>
      </c>
      <c r="L34" s="15">
        <v>0.99999451339271905</v>
      </c>
      <c r="M34" s="15">
        <v>5.2876618492490798E-2</v>
      </c>
      <c r="N34" s="14">
        <v>2.0904925822077201</v>
      </c>
      <c r="O34" s="15">
        <v>0.99996562001522504</v>
      </c>
      <c r="P34" s="16">
        <v>5.2426337327825999E-2</v>
      </c>
      <c r="Q34" s="14">
        <v>2.0976044978165902</v>
      </c>
      <c r="R34" s="15">
        <v>0.99503582430772097</v>
      </c>
      <c r="S34" s="16">
        <v>4.60174938628636E-2</v>
      </c>
      <c r="T34" s="14">
        <v>2.1145419294117702</v>
      </c>
      <c r="U34" s="15">
        <v>0.98358451304512695</v>
      </c>
      <c r="V34" s="16">
        <v>3.8630981687998001E-2</v>
      </c>
      <c r="W34" s="14">
        <v>2.2164659384615399</v>
      </c>
      <c r="X34" s="15">
        <v>0.92227241838580298</v>
      </c>
      <c r="Y34" s="16">
        <v>2.56457264046695E-2</v>
      </c>
      <c r="Z34" s="14">
        <v>2.2952254000000001</v>
      </c>
      <c r="AA34" s="15">
        <v>0.88229524079234201</v>
      </c>
      <c r="AB34" s="16">
        <v>2.1194073143165699E-2</v>
      </c>
      <c r="AC34" s="14">
        <v>2.3739848615384598</v>
      </c>
      <c r="AD34" s="15">
        <v>0.84741488773721996</v>
      </c>
      <c r="AE34" s="16">
        <v>1.8268925290440701E-2</v>
      </c>
      <c r="AF34" s="14">
        <v>2.4759088705882402</v>
      </c>
      <c r="AG34" s="15">
        <v>0.80837380775053402</v>
      </c>
      <c r="AH34" s="16">
        <v>1.56594334989901E-2</v>
      </c>
      <c r="AI34" s="14">
        <v>2.4950054975609799</v>
      </c>
      <c r="AJ34" s="15">
        <v>0.80171159416390503</v>
      </c>
      <c r="AK34" s="16">
        <v>1.52678141211484E-2</v>
      </c>
      <c r="AL34" s="15">
        <v>2.4999582177922899</v>
      </c>
      <c r="AM34" s="15">
        <v>0.80001426649266305</v>
      </c>
      <c r="AN34" s="16">
        <v>1.5170222468267301E-2</v>
      </c>
      <c r="AO34" s="15">
        <v>2.4999995896308902</v>
      </c>
      <c r="AP34" s="15">
        <v>0.80000014011586296</v>
      </c>
      <c r="AQ34" s="15">
        <v>1.5169413876083501E-2</v>
      </c>
      <c r="AR34" s="14">
        <v>2.49999999590369</v>
      </c>
      <c r="AS34" s="15">
        <v>0.80000000139863903</v>
      </c>
      <c r="AT34" s="16">
        <v>1.51694059362217E-2</v>
      </c>
      <c r="AU34" s="15">
        <v>2.4999999999590399</v>
      </c>
      <c r="AV34" s="15">
        <v>0.80000000001398497</v>
      </c>
      <c r="AW34" s="15">
        <v>1.51694058569673E-2</v>
      </c>
      <c r="AX34" s="14">
        <v>2.5</v>
      </c>
      <c r="AY34" s="15">
        <v>0.8</v>
      </c>
      <c r="AZ34" s="16">
        <v>1.51694058561669E-2</v>
      </c>
    </row>
    <row r="35" spans="1:52" hidden="1" x14ac:dyDescent="0.25">
      <c r="A35" s="1">
        <v>0.71</v>
      </c>
      <c r="B35" s="14">
        <v>2.0973239000000001</v>
      </c>
      <c r="C35" s="15">
        <v>0.99999389999999999</v>
      </c>
      <c r="D35" s="16">
        <v>5.2833716299064498E-2</v>
      </c>
      <c r="E35" s="15">
        <v>2.0973239000402701</v>
      </c>
      <c r="F35" s="15">
        <v>0.99999389997158405</v>
      </c>
      <c r="G35" s="15">
        <v>5.2833715560923797E-2</v>
      </c>
      <c r="H35" s="14">
        <v>2.09732390402757</v>
      </c>
      <c r="I35" s="15">
        <v>0.99999389715781295</v>
      </c>
      <c r="J35" s="16">
        <v>5.2833642477566001E-2</v>
      </c>
      <c r="K35" s="15">
        <v>2.0973243034822602</v>
      </c>
      <c r="L35" s="15">
        <v>0.99999361526938901</v>
      </c>
      <c r="M35" s="15">
        <v>5.2826404772351801E-2</v>
      </c>
      <c r="N35" s="14">
        <v>2.09736498101408</v>
      </c>
      <c r="O35" s="15">
        <v>0.99996491105497098</v>
      </c>
      <c r="P35" s="16">
        <v>5.2392133209671198E-2</v>
      </c>
      <c r="Q35" s="14">
        <v>2.1043575436681201</v>
      </c>
      <c r="R35" s="15">
        <v>0.99506659570733802</v>
      </c>
      <c r="S35" s="16">
        <v>4.6012141283560598E-2</v>
      </c>
      <c r="T35" s="14">
        <v>2.1210107294117599</v>
      </c>
      <c r="U35" s="15">
        <v>0.98368230797441802</v>
      </c>
      <c r="V35" s="16">
        <v>3.8644321310276002E-2</v>
      </c>
      <c r="W35" s="14">
        <v>2.2212242384615402</v>
      </c>
      <c r="X35" s="15">
        <v>0.92258358815845898</v>
      </c>
      <c r="Y35" s="16">
        <v>2.5669419460264901E-2</v>
      </c>
      <c r="Z35" s="14">
        <v>2.2986619500000001</v>
      </c>
      <c r="AA35" s="15">
        <v>0.88261300402989096</v>
      </c>
      <c r="AB35" s="16">
        <v>2.1211605697290099E-2</v>
      </c>
      <c r="AC35" s="14">
        <v>2.37609966153846</v>
      </c>
      <c r="AD35" s="15">
        <v>0.84765256090038998</v>
      </c>
      <c r="AE35" s="16">
        <v>1.8279140271672299E-2</v>
      </c>
      <c r="AF35" s="14">
        <v>2.4763131705882402</v>
      </c>
      <c r="AG35" s="15">
        <v>0.80842660020359403</v>
      </c>
      <c r="AH35" s="16">
        <v>1.5661166850689499E-2</v>
      </c>
      <c r="AI35" s="14">
        <v>2.4950893158536598</v>
      </c>
      <c r="AJ35" s="15">
        <v>0.80172276275150001</v>
      </c>
      <c r="AK35" s="16">
        <v>1.5268164188302799E-2</v>
      </c>
      <c r="AL35" s="15">
        <v>2.4999589189859202</v>
      </c>
      <c r="AM35" s="15">
        <v>0.80001436038784401</v>
      </c>
      <c r="AN35" s="16">
        <v>1.5170225376508801E-2</v>
      </c>
      <c r="AO35" s="15">
        <v>2.4999995965177502</v>
      </c>
      <c r="AP35" s="15">
        <v>0.80000014103810302</v>
      </c>
      <c r="AQ35" s="15">
        <v>1.51694139046454E-2</v>
      </c>
      <c r="AR35" s="14">
        <v>2.4999999959724302</v>
      </c>
      <c r="AS35" s="15">
        <v>0.800000001407844</v>
      </c>
      <c r="AT35" s="16">
        <v>1.51694059365069E-2</v>
      </c>
      <c r="AU35" s="15">
        <v>2.49999999995973</v>
      </c>
      <c r="AV35" s="15">
        <v>0.80000000001407701</v>
      </c>
      <c r="AW35" s="15">
        <v>1.51694058569702E-2</v>
      </c>
      <c r="AX35" s="14">
        <v>2.5</v>
      </c>
      <c r="AY35" s="15">
        <v>0.8</v>
      </c>
      <c r="AZ35" s="16">
        <v>1.51694058561669E-2</v>
      </c>
    </row>
    <row r="36" spans="1:52" hidden="1" x14ac:dyDescent="0.25">
      <c r="A36" s="1">
        <v>0.72</v>
      </c>
      <c r="B36" s="14">
        <v>2.0968664000000001</v>
      </c>
      <c r="C36" s="15">
        <v>0.99999300000000002</v>
      </c>
      <c r="D36" s="16">
        <v>5.2789274595284097E-2</v>
      </c>
      <c r="E36" s="15">
        <v>2.0968664000403101</v>
      </c>
      <c r="F36" s="15">
        <v>0.99999299997157198</v>
      </c>
      <c r="G36" s="15">
        <v>5.2789273906207197E-2</v>
      </c>
      <c r="H36" s="14">
        <v>2.0968664040321401</v>
      </c>
      <c r="I36" s="15">
        <v>0.99999299715658496</v>
      </c>
      <c r="J36" s="16">
        <v>5.2789205677336103E-2</v>
      </c>
      <c r="K36" s="15">
        <v>2.0968668039406801</v>
      </c>
      <c r="L36" s="15">
        <v>0.99999271514640997</v>
      </c>
      <c r="M36" s="15">
        <v>5.27824389138788E-2</v>
      </c>
      <c r="N36" s="14">
        <v>2.0969075276882299</v>
      </c>
      <c r="O36" s="15">
        <v>0.99996399853616502</v>
      </c>
      <c r="P36" s="16">
        <v>5.2360515887682799E-2</v>
      </c>
      <c r="Q36" s="14">
        <v>2.1039080349344998</v>
      </c>
      <c r="R36" s="15">
        <v>0.99506362055158704</v>
      </c>
      <c r="S36" s="16">
        <v>4.5988280052302002E-2</v>
      </c>
      <c r="T36" s="14">
        <v>2.12058014117647</v>
      </c>
      <c r="U36" s="15">
        <v>0.98367494364514496</v>
      </c>
      <c r="V36" s="16">
        <v>3.86210509595332E-2</v>
      </c>
      <c r="W36" s="14">
        <v>2.2209075076923099</v>
      </c>
      <c r="X36" s="15">
        <v>0.92256233334795101</v>
      </c>
      <c r="Y36" s="16">
        <v>2.56520732314936E-2</v>
      </c>
      <c r="Z36" s="14">
        <v>2.2984331999999998</v>
      </c>
      <c r="AA36" s="15">
        <v>0.88259147723160603</v>
      </c>
      <c r="AB36" s="16">
        <v>2.1199285252415399E-2</v>
      </c>
      <c r="AC36" s="14">
        <v>2.3759588923076902</v>
      </c>
      <c r="AD36" s="15">
        <v>0.84763651070609902</v>
      </c>
      <c r="AE36" s="16">
        <v>1.8271703710963601E-2</v>
      </c>
      <c r="AF36" s="14">
        <v>2.4762862588235302</v>
      </c>
      <c r="AG36" s="15">
        <v>0.80842304124026299</v>
      </c>
      <c r="AH36" s="16">
        <v>1.56597779505116E-2</v>
      </c>
      <c r="AI36" s="14">
        <v>2.4950837365853702</v>
      </c>
      <c r="AJ36" s="15">
        <v>0.80172200996478904</v>
      </c>
      <c r="AK36" s="16">
        <v>1.52678773836446E-2</v>
      </c>
      <c r="AL36" s="15">
        <v>2.4999588723117698</v>
      </c>
      <c r="AM36" s="15">
        <v>0.80001435405937105</v>
      </c>
      <c r="AN36" s="16">
        <v>1.5170222979609099E-2</v>
      </c>
      <c r="AO36" s="15">
        <v>2.4999995960593302</v>
      </c>
      <c r="AP36" s="15">
        <v>0.80000014097594496</v>
      </c>
      <c r="AQ36" s="15">
        <v>1.51694138811042E-2</v>
      </c>
      <c r="AR36" s="14">
        <v>2.49999999596786</v>
      </c>
      <c r="AS36" s="15">
        <v>0.80000000140722405</v>
      </c>
      <c r="AT36" s="16">
        <v>1.5169405936271901E-2</v>
      </c>
      <c r="AU36" s="15">
        <v>2.4999999999596798</v>
      </c>
      <c r="AV36" s="15">
        <v>0.80000000001407101</v>
      </c>
      <c r="AW36" s="15">
        <v>1.5169405856967799E-2</v>
      </c>
      <c r="AX36" s="14">
        <v>2.5</v>
      </c>
      <c r="AY36" s="15">
        <v>0.8</v>
      </c>
      <c r="AZ36" s="16">
        <v>1.51694058561669E-2</v>
      </c>
    </row>
    <row r="37" spans="1:52" hidden="1" x14ac:dyDescent="0.25">
      <c r="A37" s="1">
        <v>0.73</v>
      </c>
      <c r="B37" s="14">
        <v>2.1035279999999998</v>
      </c>
      <c r="C37" s="15">
        <v>0.99999199999999999</v>
      </c>
      <c r="D37" s="16">
        <v>5.2786889322471602E-2</v>
      </c>
      <c r="E37" s="15">
        <v>2.1035280000396499</v>
      </c>
      <c r="F37" s="15">
        <v>0.99999199997175203</v>
      </c>
      <c r="G37" s="15">
        <v>5.2786888682185597E-2</v>
      </c>
      <c r="H37" s="14">
        <v>2.10352800396551</v>
      </c>
      <c r="I37" s="15">
        <v>0.99999199717458098</v>
      </c>
      <c r="J37" s="16">
        <v>5.2786825286860697E-2</v>
      </c>
      <c r="K37" s="15">
        <v>2.1035283972657401</v>
      </c>
      <c r="L37" s="15">
        <v>0.99999171694915501</v>
      </c>
      <c r="M37" s="15">
        <v>5.2780529753805802E-2</v>
      </c>
      <c r="N37" s="14">
        <v>2.1035684480718202</v>
      </c>
      <c r="O37" s="15">
        <v>0.99996318205071399</v>
      </c>
      <c r="P37" s="16">
        <v>5.2372937644758401E-2</v>
      </c>
      <c r="Q37" s="14">
        <v>2.1104532751091698</v>
      </c>
      <c r="R37" s="15">
        <v>0.99509305343966903</v>
      </c>
      <c r="S37" s="16">
        <v>4.6028951721076003E-2</v>
      </c>
      <c r="T37" s="14">
        <v>2.12684988235294</v>
      </c>
      <c r="U37" s="15">
        <v>0.98376884471331905</v>
      </c>
      <c r="V37" s="16">
        <v>3.8677365340896101E-2</v>
      </c>
      <c r="W37" s="14">
        <v>2.2255193846153798</v>
      </c>
      <c r="X37" s="15">
        <v>0.92286252872171004</v>
      </c>
      <c r="Y37" s="16">
        <v>2.5705975678743699E-2</v>
      </c>
      <c r="Z37" s="14">
        <v>2.3017639999999999</v>
      </c>
      <c r="AA37" s="15">
        <v>0.88289880090250505</v>
      </c>
      <c r="AB37" s="16">
        <v>2.12382260444181E-2</v>
      </c>
      <c r="AC37" s="14">
        <v>2.3780086153846098</v>
      </c>
      <c r="AD37" s="15">
        <v>0.84786686928166699</v>
      </c>
      <c r="AE37" s="16">
        <v>1.82949227333511E-2</v>
      </c>
      <c r="AF37" s="14">
        <v>2.4766781176470598</v>
      </c>
      <c r="AG37" s="15">
        <v>0.80847433134743996</v>
      </c>
      <c r="AH37" s="16">
        <v>1.5663970944259E-2</v>
      </c>
      <c r="AI37" s="14">
        <v>2.49516497560976</v>
      </c>
      <c r="AJ37" s="15">
        <v>0.80173286513971098</v>
      </c>
      <c r="AK37" s="16">
        <v>1.52687366835761E-2</v>
      </c>
      <c r="AL37" s="15">
        <v>2.4999595519281801</v>
      </c>
      <c r="AM37" s="15">
        <v>0.80001444532913202</v>
      </c>
      <c r="AN37" s="16">
        <v>1.51702301465351E-2</v>
      </c>
      <c r="AO37" s="15">
        <v>2.4999996027342699</v>
      </c>
      <c r="AP37" s="15">
        <v>0.80000014187239998</v>
      </c>
      <c r="AQ37" s="15">
        <v>1.51694139514933E-2</v>
      </c>
      <c r="AR37" s="14">
        <v>2.4999999960344899</v>
      </c>
      <c r="AS37" s="15">
        <v>0.800000001416172</v>
      </c>
      <c r="AT37" s="16">
        <v>1.51694059369745E-2</v>
      </c>
      <c r="AU37" s="15">
        <v>2.4999999999603499</v>
      </c>
      <c r="AV37" s="15">
        <v>0.80000000001416005</v>
      </c>
      <c r="AW37" s="15">
        <v>1.5169405856974801E-2</v>
      </c>
      <c r="AX37" s="14">
        <v>2.5</v>
      </c>
      <c r="AY37" s="15">
        <v>0.8</v>
      </c>
      <c r="AZ37" s="16">
        <v>1.51694058561669E-2</v>
      </c>
    </row>
    <row r="38" spans="1:52" hidden="1" x14ac:dyDescent="0.25">
      <c r="A38" s="1">
        <v>0.74</v>
      </c>
      <c r="B38" s="14">
        <v>2.0964624999999999</v>
      </c>
      <c r="C38" s="15">
        <v>0.9999903</v>
      </c>
      <c r="D38" s="16">
        <v>5.2739479130245799E-2</v>
      </c>
      <c r="E38" s="15">
        <v>2.0964625000403498</v>
      </c>
      <c r="F38" s="15">
        <v>0.99999029997155997</v>
      </c>
      <c r="G38" s="15">
        <v>5.2739478545161401E-2</v>
      </c>
      <c r="H38" s="14">
        <v>2.0964625040361802</v>
      </c>
      <c r="I38" s="15">
        <v>0.99999029715553001</v>
      </c>
      <c r="J38" s="16">
        <v>5.2739420618038199E-2</v>
      </c>
      <c r="K38" s="15">
        <v>2.0964629043453802</v>
      </c>
      <c r="L38" s="15">
        <v>0.99999001504048901</v>
      </c>
      <c r="M38" s="15">
        <v>5.27336596439845E-2</v>
      </c>
      <c r="N38" s="14">
        <v>2.0965036688941101</v>
      </c>
      <c r="O38" s="15">
        <v>0.99996128775367199</v>
      </c>
      <c r="P38" s="16">
        <v>5.2342567879978097E-2</v>
      </c>
      <c r="Q38" s="14">
        <v>2.1035111899563299</v>
      </c>
      <c r="R38" s="15">
        <v>0.99505913441235805</v>
      </c>
      <c r="S38" s="16">
        <v>4.5994583334696297E-2</v>
      </c>
      <c r="T38" s="14">
        <v>2.1202000000000001</v>
      </c>
      <c r="U38" s="15">
        <v>0.98366668907126797</v>
      </c>
      <c r="V38" s="16">
        <v>3.8627437001192498E-2</v>
      </c>
      <c r="W38" s="14">
        <v>2.22062788461538</v>
      </c>
      <c r="X38" s="15">
        <v>0.92254239587978204</v>
      </c>
      <c r="Y38" s="16">
        <v>2.5656265898306701E-2</v>
      </c>
      <c r="Z38" s="14">
        <v>2.2982312500000002</v>
      </c>
      <c r="AA38" s="15">
        <v>0.88257168342117698</v>
      </c>
      <c r="AB38" s="16">
        <v>2.1202263570611099E-2</v>
      </c>
      <c r="AC38" s="14">
        <v>2.3758346153846102</v>
      </c>
      <c r="AD38" s="15">
        <v>0.84762188745620104</v>
      </c>
      <c r="AE38" s="16">
        <v>1.8273550529521398E-2</v>
      </c>
      <c r="AF38" s="14">
        <v>2.4762624999999998</v>
      </c>
      <c r="AG38" s="15">
        <v>0.80841981957554099</v>
      </c>
      <c r="AH38" s="16">
        <v>1.5660140169903799E-2</v>
      </c>
      <c r="AI38" s="14">
        <v>2.4950788109756101</v>
      </c>
      <c r="AJ38" s="15">
        <v>0.80172132910916105</v>
      </c>
      <c r="AK38" s="16">
        <v>1.5267952919994001E-2</v>
      </c>
      <c r="AL38" s="15">
        <v>2.4999588311059</v>
      </c>
      <c r="AM38" s="15">
        <v>0.80001434833680896</v>
      </c>
      <c r="AN38" s="16">
        <v>1.5170223612506001E-2</v>
      </c>
      <c r="AO38" s="15">
        <v>2.4999995956546202</v>
      </c>
      <c r="AP38" s="15">
        <v>0.80000014091973803</v>
      </c>
      <c r="AQ38" s="15">
        <v>1.51694138873203E-2</v>
      </c>
      <c r="AR38" s="14">
        <v>2.4999999959638202</v>
      </c>
      <c r="AS38" s="15">
        <v>0.80000000140666305</v>
      </c>
      <c r="AT38" s="16">
        <v>1.51694059363339E-2</v>
      </c>
      <c r="AU38" s="15">
        <v>2.4999999999596398</v>
      </c>
      <c r="AV38" s="15">
        <v>0.80000000001406502</v>
      </c>
      <c r="AW38" s="15">
        <v>1.5169405856968399E-2</v>
      </c>
      <c r="AX38" s="14">
        <v>2.5</v>
      </c>
      <c r="AY38" s="15">
        <v>0.8</v>
      </c>
      <c r="AZ38" s="16">
        <v>1.51694058561669E-2</v>
      </c>
    </row>
    <row r="39" spans="1:52" hidden="1" x14ac:dyDescent="0.25">
      <c r="A39" s="1">
        <v>0.75</v>
      </c>
      <c r="B39" s="14">
        <v>2.0980886999999999</v>
      </c>
      <c r="C39" s="15">
        <v>0.99999020000000005</v>
      </c>
      <c r="D39" s="16">
        <v>5.2724564032484003E-2</v>
      </c>
      <c r="E39" s="15">
        <v>2.09808870004019</v>
      </c>
      <c r="F39" s="15">
        <v>0.99999019997160599</v>
      </c>
      <c r="G39" s="15">
        <v>5.2724563451358397E-2</v>
      </c>
      <c r="H39" s="14">
        <v>2.0980887040199101</v>
      </c>
      <c r="I39" s="15">
        <v>0.99999019715993998</v>
      </c>
      <c r="J39" s="16">
        <v>5.2724505911866899E-2</v>
      </c>
      <c r="K39" s="15">
        <v>2.0980891027159299</v>
      </c>
      <c r="L39" s="15">
        <v>0.99998991548219596</v>
      </c>
      <c r="M39" s="15">
        <v>5.2718783006007297E-2</v>
      </c>
      <c r="N39" s="14">
        <v>2.0981297029891901</v>
      </c>
      <c r="O39" s="15">
        <v>0.99996123271821102</v>
      </c>
      <c r="P39" s="16">
        <v>5.2329143307661898E-2</v>
      </c>
      <c r="Q39" s="14">
        <v>2.1051089847161601</v>
      </c>
      <c r="R39" s="15">
        <v>0.99506648994618396</v>
      </c>
      <c r="S39" s="16">
        <v>4.5986914837451202E-2</v>
      </c>
      <c r="T39" s="14">
        <v>2.1217305411764702</v>
      </c>
      <c r="U39" s="15">
        <v>0.98368983017411205</v>
      </c>
      <c r="V39" s="16">
        <v>3.8624464771842497E-2</v>
      </c>
      <c r="W39" s="14">
        <v>2.2217537153846201</v>
      </c>
      <c r="X39" s="15">
        <v>0.922615914531564</v>
      </c>
      <c r="Y39" s="16">
        <v>2.5657481618203099E-2</v>
      </c>
      <c r="Z39" s="14">
        <v>2.29904435</v>
      </c>
      <c r="AA39" s="15">
        <v>0.88264683315944503</v>
      </c>
      <c r="AB39" s="16">
        <v>2.1203297731965401E-2</v>
      </c>
      <c r="AC39" s="14">
        <v>2.3763349846153798</v>
      </c>
      <c r="AD39" s="15">
        <v>0.84767815182200401</v>
      </c>
      <c r="AE39" s="16">
        <v>1.8274076742147899E-2</v>
      </c>
      <c r="AF39" s="14">
        <v>2.4763581588235302</v>
      </c>
      <c r="AG39" s="15">
        <v>0.80843233175604701</v>
      </c>
      <c r="AH39" s="16">
        <v>1.5660192858472199E-2</v>
      </c>
      <c r="AI39" s="14">
        <v>2.49509864268293</v>
      </c>
      <c r="AJ39" s="15">
        <v>0.80172397668135797</v>
      </c>
      <c r="AK39" s="16">
        <v>1.52679617477211E-2</v>
      </c>
      <c r="AL39" s="15">
        <v>2.4999589970108098</v>
      </c>
      <c r="AM39" s="15">
        <v>0.80001437059631098</v>
      </c>
      <c r="AN39" s="16">
        <v>1.51702236817522E-2</v>
      </c>
      <c r="AO39" s="15">
        <v>2.4999995972840798</v>
      </c>
      <c r="AP39" s="15">
        <v>0.80000014113837203</v>
      </c>
      <c r="AQ39" s="15">
        <v>1.51694138880001E-2</v>
      </c>
      <c r="AR39" s="14">
        <v>2.49999999598008</v>
      </c>
      <c r="AS39" s="15">
        <v>0.80000000140884497</v>
      </c>
      <c r="AT39" s="16">
        <v>1.51694059363407E-2</v>
      </c>
      <c r="AU39" s="15">
        <v>2.4999999999598099</v>
      </c>
      <c r="AV39" s="15">
        <v>0.800000000014086</v>
      </c>
      <c r="AW39" s="15">
        <v>1.51694058569685E-2</v>
      </c>
      <c r="AX39" s="14">
        <v>2.5</v>
      </c>
      <c r="AY39" s="15">
        <v>0.8</v>
      </c>
      <c r="AZ39" s="16">
        <v>1.51694058561669E-2</v>
      </c>
    </row>
    <row r="40" spans="1:52" hidden="1" x14ac:dyDescent="0.25">
      <c r="A40" s="1">
        <v>0.76</v>
      </c>
      <c r="B40" s="14">
        <v>2.1014781</v>
      </c>
      <c r="C40" s="15">
        <v>0.99998730000000002</v>
      </c>
      <c r="D40" s="16">
        <v>5.2718800078747498E-2</v>
      </c>
      <c r="E40" s="15">
        <v>2.1014781000398499</v>
      </c>
      <c r="F40" s="15">
        <v>0.999987299971696</v>
      </c>
      <c r="G40" s="15">
        <v>5.2718799570343797E-2</v>
      </c>
      <c r="H40" s="14">
        <v>2.1014781039860102</v>
      </c>
      <c r="I40" s="15">
        <v>0.99998729716913304</v>
      </c>
      <c r="J40" s="16">
        <v>5.2718749233052503E-2</v>
      </c>
      <c r="K40" s="15">
        <v>2.10147849931974</v>
      </c>
      <c r="L40" s="15">
        <v>0.99998701640334497</v>
      </c>
      <c r="M40" s="15">
        <v>5.27137343975543E-2</v>
      </c>
      <c r="N40" s="14">
        <v>2.1015187572026099</v>
      </c>
      <c r="O40" s="15">
        <v>0.99995842648868605</v>
      </c>
      <c r="P40" s="16">
        <v>5.2350675996736797E-2</v>
      </c>
      <c r="Q40" s="14">
        <v>2.1084391812227099</v>
      </c>
      <c r="R40" s="15">
        <v>0.99507914138684594</v>
      </c>
      <c r="S40" s="16">
        <v>4.6043785601312198E-2</v>
      </c>
      <c r="T40" s="14">
        <v>2.1249205647058802</v>
      </c>
      <c r="U40" s="15">
        <v>0.98373543453458401</v>
      </c>
      <c r="V40" s="16">
        <v>3.8688656248028697E-2</v>
      </c>
      <c r="W40" s="14">
        <v>2.22410022307692</v>
      </c>
      <c r="X40" s="15">
        <v>0.92276722691610003</v>
      </c>
      <c r="Y40" s="16">
        <v>2.5710642387296999E-2</v>
      </c>
      <c r="Z40" s="14">
        <v>2.3007390499999998</v>
      </c>
      <c r="AA40" s="15">
        <v>0.88280222667002795</v>
      </c>
      <c r="AB40" s="16">
        <v>2.1241393425612098E-2</v>
      </c>
      <c r="AC40" s="14">
        <v>2.3773778769230698</v>
      </c>
      <c r="AD40" s="15">
        <v>0.847794783580615</v>
      </c>
      <c r="AE40" s="16">
        <v>1.8296993198242999E-2</v>
      </c>
      <c r="AF40" s="14">
        <v>2.4765575352941198</v>
      </c>
      <c r="AG40" s="15">
        <v>0.80845832226006198</v>
      </c>
      <c r="AH40" s="16">
        <v>1.56644233876903E-2</v>
      </c>
      <c r="AI40" s="14">
        <v>2.4951399768292699</v>
      </c>
      <c r="AJ40" s="15">
        <v>0.80172947795925598</v>
      </c>
      <c r="AK40" s="16">
        <v>1.52688330183263E-2</v>
      </c>
      <c r="AL40" s="15">
        <v>2.4999593427973901</v>
      </c>
      <c r="AM40" s="15">
        <v>0.80001441685194996</v>
      </c>
      <c r="AN40" s="16">
        <v>1.5170230958030001E-2</v>
      </c>
      <c r="AO40" s="15">
        <v>2.4999996006802601</v>
      </c>
      <c r="AP40" s="15">
        <v>0.80000014159269595</v>
      </c>
      <c r="AQ40" s="15">
        <v>1.51694139594639E-2</v>
      </c>
      <c r="AR40" s="14">
        <v>2.49999999601398</v>
      </c>
      <c r="AS40" s="15">
        <v>0.80000000141338001</v>
      </c>
      <c r="AT40" s="16">
        <v>1.5169405937054001E-2</v>
      </c>
      <c r="AU40" s="15">
        <v>2.4999999999601501</v>
      </c>
      <c r="AV40" s="15">
        <v>0.80000000001413196</v>
      </c>
      <c r="AW40" s="15">
        <v>1.51694058569756E-2</v>
      </c>
      <c r="AX40" s="14">
        <v>2.5</v>
      </c>
      <c r="AY40" s="15">
        <v>0.8</v>
      </c>
      <c r="AZ40" s="16">
        <v>1.51694058561669E-2</v>
      </c>
    </row>
    <row r="41" spans="1:52" hidden="1" x14ac:dyDescent="0.25">
      <c r="A41" s="1">
        <v>0.77</v>
      </c>
      <c r="B41" s="14">
        <v>2.1019956999999998</v>
      </c>
      <c r="C41" s="15">
        <v>0.99998589999999998</v>
      </c>
      <c r="D41" s="16">
        <v>5.2695516357369999E-2</v>
      </c>
      <c r="E41" s="15">
        <v>2.1019957000398</v>
      </c>
      <c r="F41" s="15">
        <v>0.99998589997171305</v>
      </c>
      <c r="G41" s="15">
        <v>5.2695515875335497E-2</v>
      </c>
      <c r="H41" s="14">
        <v>2.1019957039808399</v>
      </c>
      <c r="I41" s="15">
        <v>0.99998589717054598</v>
      </c>
      <c r="J41" s="16">
        <v>5.2695468144868002E-2</v>
      </c>
      <c r="K41" s="15">
        <v>2.1019960988011102</v>
      </c>
      <c r="L41" s="15">
        <v>0.99998561654497797</v>
      </c>
      <c r="M41" s="15">
        <v>5.2690710401337403E-2</v>
      </c>
      <c r="N41" s="14">
        <v>2.10203630439706</v>
      </c>
      <c r="O41" s="15">
        <v>0.99995704090666404</v>
      </c>
      <c r="P41" s="16">
        <v>5.2338316902143397E-2</v>
      </c>
      <c r="Q41" s="14">
        <v>2.1089477401746701</v>
      </c>
      <c r="R41" s="15">
        <v>0.99508013333559997</v>
      </c>
      <c r="S41" s="16">
        <v>4.6045248579323898E-2</v>
      </c>
      <c r="T41" s="14">
        <v>2.12540771764706</v>
      </c>
      <c r="U41" s="15">
        <v>0.98374150100792801</v>
      </c>
      <c r="V41" s="16">
        <v>3.8692149230180099E-2</v>
      </c>
      <c r="W41" s="14">
        <v>2.22445856153846</v>
      </c>
      <c r="X41" s="15">
        <v>0.92278971436530499</v>
      </c>
      <c r="Y41" s="16">
        <v>2.57144364220416E-2</v>
      </c>
      <c r="Z41" s="14">
        <v>2.3009978499999999</v>
      </c>
      <c r="AA41" s="15">
        <v>0.88282554565562099</v>
      </c>
      <c r="AB41" s="16">
        <v>2.1244166923901998E-2</v>
      </c>
      <c r="AC41" s="14">
        <v>2.3775371384615398</v>
      </c>
      <c r="AD41" s="15">
        <v>0.84781236619350597</v>
      </c>
      <c r="AE41" s="16">
        <v>1.8298653375117501E-2</v>
      </c>
      <c r="AF41" s="14">
        <v>2.4765879823529402</v>
      </c>
      <c r="AG41" s="15">
        <v>0.80846225382161496</v>
      </c>
      <c r="AH41" s="16">
        <v>1.5664723409414098E-2</v>
      </c>
      <c r="AI41" s="14">
        <v>2.4951462890243898</v>
      </c>
      <c r="AJ41" s="15">
        <v>0.80173031052965005</v>
      </c>
      <c r="AK41" s="16">
        <v>1.5268894493981699E-2</v>
      </c>
      <c r="AL41" s="15">
        <v>2.4999593956029398</v>
      </c>
      <c r="AM41" s="15">
        <v>0.80001442385316102</v>
      </c>
      <c r="AN41" s="16">
        <v>1.51702314707357E-2</v>
      </c>
      <c r="AO41" s="15">
        <v>2.4999996011988999</v>
      </c>
      <c r="AP41" s="15">
        <v>0.80000014166146205</v>
      </c>
      <c r="AQ41" s="15">
        <v>1.51694139644994E-2</v>
      </c>
      <c r="AR41" s="14">
        <v>2.4999999960191599</v>
      </c>
      <c r="AS41" s="15">
        <v>0.80000000141406702</v>
      </c>
      <c r="AT41" s="16">
        <v>1.5169405937104301E-2</v>
      </c>
      <c r="AU41" s="15">
        <v>2.4999999999601998</v>
      </c>
      <c r="AV41" s="15">
        <v>0.80000000001413896</v>
      </c>
      <c r="AW41" s="15">
        <v>1.51694058569761E-2</v>
      </c>
      <c r="AX41" s="14">
        <v>2.5</v>
      </c>
      <c r="AY41" s="15">
        <v>0.8</v>
      </c>
      <c r="AZ41" s="16">
        <v>1.51694058561669E-2</v>
      </c>
    </row>
    <row r="42" spans="1:52" hidden="1" x14ac:dyDescent="0.25">
      <c r="A42" s="1">
        <v>0.78</v>
      </c>
      <c r="B42" s="14">
        <v>2.1001865999999998</v>
      </c>
      <c r="C42" s="15">
        <v>0.99998379999999998</v>
      </c>
      <c r="D42" s="16">
        <v>5.2624517963750402E-2</v>
      </c>
      <c r="E42" s="15">
        <v>2.1001866000399798</v>
      </c>
      <c r="F42" s="15">
        <v>0.99998379997166298</v>
      </c>
      <c r="G42" s="15">
        <v>5.2624517513522803E-2</v>
      </c>
      <c r="H42" s="14">
        <v>2.1001866039989299</v>
      </c>
      <c r="I42" s="15">
        <v>0.99998379716569896</v>
      </c>
      <c r="J42" s="16">
        <v>5.2624472932876303E-2</v>
      </c>
      <c r="K42" s="15">
        <v>2.1001870006138299</v>
      </c>
      <c r="L42" s="15">
        <v>0.99998351605941305</v>
      </c>
      <c r="M42" s="15">
        <v>5.2620026327099098E-2</v>
      </c>
      <c r="N42" s="14">
        <v>2.1002273889614398</v>
      </c>
      <c r="O42" s="15">
        <v>0.99995489147757799</v>
      </c>
      <c r="P42" s="16">
        <v>5.22812521240466E-2</v>
      </c>
      <c r="Q42" s="14">
        <v>2.1071702401746801</v>
      </c>
      <c r="R42" s="15">
        <v>0.995069837406654</v>
      </c>
      <c r="S42" s="16">
        <v>4.60016272206367E-2</v>
      </c>
      <c r="T42" s="14">
        <v>2.1237050352941198</v>
      </c>
      <c r="U42" s="15">
        <v>0.98371385176937098</v>
      </c>
      <c r="V42" s="16">
        <v>3.8647327865802598E-2</v>
      </c>
      <c r="W42" s="14">
        <v>2.22320610769231</v>
      </c>
      <c r="X42" s="15">
        <v>0.92270678803640704</v>
      </c>
      <c r="Y42" s="16">
        <v>2.56791646132257E-2</v>
      </c>
      <c r="Z42" s="14">
        <v>2.3000932999999999</v>
      </c>
      <c r="AA42" s="15">
        <v>0.88274113016018196</v>
      </c>
      <c r="AB42" s="16">
        <v>2.12190082427277E-2</v>
      </c>
      <c r="AC42" s="14">
        <v>2.3769804923076898</v>
      </c>
      <c r="AD42" s="15">
        <v>0.84774924198503498</v>
      </c>
      <c r="AE42" s="16">
        <v>1.8283513807239998E-2</v>
      </c>
      <c r="AF42" s="14">
        <v>2.47648156470588</v>
      </c>
      <c r="AG42" s="15">
        <v>0.808448220236892</v>
      </c>
      <c r="AH42" s="16">
        <v>1.5661919156122299E-2</v>
      </c>
      <c r="AI42" s="14">
        <v>2.4951242268292702</v>
      </c>
      <c r="AJ42" s="15">
        <v>0.80172734097531595</v>
      </c>
      <c r="AK42" s="16">
        <v>1.5268316485818299E-2</v>
      </c>
      <c r="AL42" s="15">
        <v>2.49995921103856</v>
      </c>
      <c r="AM42" s="15">
        <v>0.80001439888641401</v>
      </c>
      <c r="AN42" s="16">
        <v>1.5170226642524799E-2</v>
      </c>
      <c r="AO42" s="15">
        <v>2.4999995993861801</v>
      </c>
      <c r="AP42" s="15">
        <v>0.80000014141623799</v>
      </c>
      <c r="AQ42" s="15">
        <v>1.51694139170791E-2</v>
      </c>
      <c r="AR42" s="14">
        <v>2.4999999960010699</v>
      </c>
      <c r="AS42" s="15">
        <v>0.80000000141161898</v>
      </c>
      <c r="AT42" s="16">
        <v>1.5169405936631001E-2</v>
      </c>
      <c r="AU42" s="15">
        <v>2.49999999996002</v>
      </c>
      <c r="AV42" s="15">
        <v>0.80000000001411498</v>
      </c>
      <c r="AW42" s="15">
        <v>1.51694058569714E-2</v>
      </c>
      <c r="AX42" s="14">
        <v>2.5</v>
      </c>
      <c r="AY42" s="15">
        <v>0.8</v>
      </c>
      <c r="AZ42" s="16">
        <v>1.51694058561669E-2</v>
      </c>
    </row>
    <row r="43" spans="1:52" ht="15.75" hidden="1" thickBot="1" x14ac:dyDescent="0.3">
      <c r="A43" s="1">
        <v>0.79</v>
      </c>
      <c r="B43" s="14">
        <v>2.1049039</v>
      </c>
      <c r="C43" s="15">
        <v>0.99998100000000001</v>
      </c>
      <c r="D43" s="16">
        <v>5.26162478284962E-2</v>
      </c>
      <c r="E43" s="15">
        <v>2.1049039000395098</v>
      </c>
      <c r="F43" s="15">
        <v>0.99998099997179202</v>
      </c>
      <c r="G43" s="15">
        <v>5.2616247414930803E-2</v>
      </c>
      <c r="H43" s="14">
        <v>2.1049039039517501</v>
      </c>
      <c r="I43" s="15">
        <v>0.99998099717842903</v>
      </c>
      <c r="J43" s="16">
        <v>5.2616206462652797E-2</v>
      </c>
      <c r="K43" s="15">
        <v>2.1049042958870801</v>
      </c>
      <c r="L43" s="15">
        <v>0.99998071733462301</v>
      </c>
      <c r="M43" s="15">
        <v>5.2612119076290903E-2</v>
      </c>
      <c r="N43" s="14">
        <v>2.10494420770251</v>
      </c>
      <c r="O43" s="15">
        <v>0.99995222129047501</v>
      </c>
      <c r="P43" s="16">
        <v>5.2290764427383701E-2</v>
      </c>
      <c r="Q43" s="14">
        <v>2.1118051419213999</v>
      </c>
      <c r="R43" s="15">
        <v>0.99508856835391701</v>
      </c>
      <c r="S43" s="16">
        <v>4.6047628874788797E-2</v>
      </c>
      <c r="T43" s="14">
        <v>2.1281448470588198</v>
      </c>
      <c r="U43" s="15">
        <v>0.98377822018142702</v>
      </c>
      <c r="V43" s="16">
        <v>3.8704624415307198E-2</v>
      </c>
      <c r="W43" s="14">
        <v>2.2264719307692298</v>
      </c>
      <c r="X43" s="15">
        <v>0.92291772437318997</v>
      </c>
      <c r="Y43" s="16">
        <v>2.5730151535392199E-2</v>
      </c>
      <c r="Z43" s="14">
        <v>2.30245195</v>
      </c>
      <c r="AA43" s="15">
        <v>0.88295771859063299</v>
      </c>
      <c r="AB43" s="16">
        <v>2.1255730290641098E-2</v>
      </c>
      <c r="AC43" s="14">
        <v>2.3784319692307698</v>
      </c>
      <c r="AD43" s="15">
        <v>0.84791186578259203</v>
      </c>
      <c r="AE43" s="16">
        <v>1.83055285957818E-2</v>
      </c>
      <c r="AF43" s="14">
        <v>2.4767590529411798</v>
      </c>
      <c r="AG43" s="15">
        <v>0.808484483767554</v>
      </c>
      <c r="AH43" s="16">
        <v>1.5665944265033899E-2</v>
      </c>
      <c r="AI43" s="14">
        <v>2.4951817548780499</v>
      </c>
      <c r="AJ43" s="15">
        <v>0.80173501767722399</v>
      </c>
      <c r="AK43" s="16">
        <v>1.5269143643558501E-2</v>
      </c>
      <c r="AL43" s="15">
        <v>2.49995969229749</v>
      </c>
      <c r="AM43" s="15">
        <v>0.80001446343551696</v>
      </c>
      <c r="AN43" s="16">
        <v>1.51702335463936E-2</v>
      </c>
      <c r="AO43" s="15">
        <v>2.49999960411292</v>
      </c>
      <c r="AP43" s="15">
        <v>0.80000014205024195</v>
      </c>
      <c r="AQ43" s="15">
        <v>1.5169413984885E-2</v>
      </c>
      <c r="AR43" s="14">
        <v>2.49999999604825</v>
      </c>
      <c r="AS43" s="15">
        <v>0.80000000141794703</v>
      </c>
      <c r="AT43" s="16">
        <v>1.5169405937307799E-2</v>
      </c>
      <c r="AU43" s="15">
        <v>2.4999999999604898</v>
      </c>
      <c r="AV43" s="15">
        <v>0.80000000001417804</v>
      </c>
      <c r="AW43" s="15">
        <v>1.5169405856978201E-2</v>
      </c>
      <c r="AX43" s="14">
        <v>2.5</v>
      </c>
      <c r="AY43" s="15">
        <v>0.8</v>
      </c>
      <c r="AZ43" s="16">
        <v>1.51694058561669E-2</v>
      </c>
    </row>
    <row r="44" spans="1:52" ht="15.75" thickBot="1" x14ac:dyDescent="0.3">
      <c r="A44" s="17" t="s">
        <v>71</v>
      </c>
      <c r="B44" s="18">
        <f>AVERAGE(Table5779[Q(H20)])</f>
        <v>2.0858491150000003</v>
      </c>
      <c r="C44" s="19">
        <f>AVERAGE(Table5779[W(H20)])</f>
        <v>0.99999648500000016</v>
      </c>
      <c r="D44" s="20">
        <f>AVERAGE(Table5779[A(H20)])</f>
        <v>5.2933517305749821E-2</v>
      </c>
      <c r="E44" s="19">
        <f>AVERAGE(Table5779[Qmix])</f>
        <v>2.0858491150414147</v>
      </c>
      <c r="F44" s="19">
        <f>AVERAGE(Table5779[Wmix])</f>
        <v>0.99999648497125759</v>
      </c>
      <c r="G44" s="19">
        <f>AVERAGE(Table5779[Amix])</f>
        <v>5.2933376478829966E-2</v>
      </c>
      <c r="H44" s="18">
        <f>AVERAGE(Table5779[Qmix9])</f>
        <v>2.0858491191423356</v>
      </c>
      <c r="I44" s="19">
        <f>AVERAGE(Table5779[Wmix9])</f>
        <v>0.99999648212520076</v>
      </c>
      <c r="J44" s="20">
        <f>AVERAGE(Table5779[Amix9])</f>
        <v>5.2931975207417846E-2</v>
      </c>
      <c r="K44" s="19">
        <f>AVERAGE(Table5779[Qmix8])</f>
        <v>2.0858495299800177</v>
      </c>
      <c r="L44" s="19">
        <f>AVERAGE(Table5779[Wmix8])</f>
        <v>0.99999619700225373</v>
      </c>
      <c r="M44" s="19">
        <f>AVERAGE(Table5779[Amix8])</f>
        <v>5.2907037658427844E-2</v>
      </c>
      <c r="N44" s="18">
        <f>AVERAGE(Table5779[Qmix2])</f>
        <v>2.085891366671599</v>
      </c>
      <c r="O44" s="19">
        <f>AVERAGE(Table5779[Wmix2])</f>
        <v>0.99996716347260095</v>
      </c>
      <c r="P44" s="20">
        <f>AVERAGE(Table5779[Amix2])</f>
        <v>5.2380814015062595E-2</v>
      </c>
      <c r="Q44" s="18">
        <f>AVERAGE(Table5779[Qmix12])</f>
        <v>2.0930831915938866</v>
      </c>
      <c r="R44" s="19">
        <f>AVERAGE(Table5779[Wmix1])</f>
        <v>0.99501411762868153</v>
      </c>
      <c r="S44" s="20">
        <f>AVERAGE(Table5779[Amix1])</f>
        <v>4.5940367506701378E-2</v>
      </c>
      <c r="T44" s="18">
        <f>AVERAGE(Table5779[Qmix3])</f>
        <v>2.1102109317647058</v>
      </c>
      <c r="U44" s="19">
        <f>AVERAGE(Table5779[Wmix3])</f>
        <v>0.98351383791243896</v>
      </c>
      <c r="V44" s="20">
        <f>AVERAGE(Table5779[Amix3])</f>
        <v>3.8544659873620823E-2</v>
      </c>
      <c r="W44" s="18">
        <f>AVERAGE(Table5779[Qmix4])</f>
        <v>2.2132801565384614</v>
      </c>
      <c r="X44" s="19">
        <f>AVERAGE(Table5779[Wmix4])</f>
        <v>0.92205421562738166</v>
      </c>
      <c r="Y44" s="20">
        <f>AVERAGE(Table5779[Amix4])</f>
        <v>2.5575162818670106E-2</v>
      </c>
      <c r="Z44" s="18">
        <f>AVERAGE(Table5779[Qmix5])</f>
        <v>2.292924557500001</v>
      </c>
      <c r="AA44" s="19">
        <f>AVERAGE(Table5779[Wmix5])</f>
        <v>0.88207815382240662</v>
      </c>
      <c r="AB44" s="20">
        <f>AVERAGE(Table5779[Amix5])</f>
        <v>2.114398293226942E-2</v>
      </c>
      <c r="AC44" s="18">
        <f>AVERAGE(Table5779[Qmix6])</f>
        <v>2.3725689584615361</v>
      </c>
      <c r="AD44" s="19">
        <f>AVERAGE(Table5779[Wmix6])</f>
        <v>0.84725630673773189</v>
      </c>
      <c r="AE44" s="20">
        <f>AVERAGE(Table5779[Amix6])</f>
        <v>1.8239026918216571E-2</v>
      </c>
      <c r="AF44" s="18">
        <f>AVERAGE(Table5779[Qmix7])</f>
        <v>2.4756381832352949</v>
      </c>
      <c r="AG44" s="19">
        <f>AVERAGE(Table5779[Wmix7])</f>
        <v>0.80833952727320235</v>
      </c>
      <c r="AH44" s="19">
        <f>AVERAGE(Table5779[Amix7])</f>
        <v>1.5653956629778042E-2</v>
      </c>
      <c r="AI44" s="18">
        <f>AVERAGE(Table5779[Qmix10])</f>
        <v>2.4949493794512221</v>
      </c>
      <c r="AJ44" s="19">
        <f>AVERAGE(Table5779[Wmix10])</f>
        <v>0.8017043759568887</v>
      </c>
      <c r="AK44" s="20">
        <f>AVERAGE(Table5779[Amix80])</f>
        <v>1.5266687516349469E-2</v>
      </c>
      <c r="AL44" s="18">
        <f>AVERAGE(Table5779[Qmix11])</f>
        <v>2.4999577483284017</v>
      </c>
      <c r="AM44" s="19">
        <f>AVERAGE(Table5779[Wmix11])</f>
        <v>0.80001420588155603</v>
      </c>
      <c r="AN44" s="20">
        <f>AVERAGE(Table5779[Amix77])</f>
        <v>1.5170213062410115E-2</v>
      </c>
      <c r="AO44" s="19">
        <f>AVERAGE(Table5779[Qmix13])</f>
        <v>2.4999995850199879</v>
      </c>
      <c r="AP44" s="19">
        <f>AVERAGE(Table5779[Wmix12])</f>
        <v>0.80000013952054494</v>
      </c>
      <c r="AQ44" s="19">
        <f>AVERAGE(Table5779[Amix74])</f>
        <v>1.51694137837042E-2</v>
      </c>
      <c r="AR44" s="18">
        <f>AVERAGE(Table5779[Qmix14])</f>
        <v>2.4999999958576633</v>
      </c>
      <c r="AS44" s="19">
        <f>AVERAGE(Table5779[Wmix13])</f>
        <v>0.80000000139269623</v>
      </c>
      <c r="AT44" s="20">
        <f>AVERAGE(Table5779[Amix744])</f>
        <v>1.5169405935299609E-2</v>
      </c>
      <c r="AU44" s="18">
        <f>AVERAGE(Table5779[Qmix15])</f>
        <v>2.4999999999585834</v>
      </c>
      <c r="AV44" s="19">
        <f>AVERAGE(Table5779[Wmix14])</f>
        <v>0.80000000001392524</v>
      </c>
      <c r="AW44" s="20">
        <f>AVERAGE(Table5779[Amix762])</f>
        <v>1.5169405856958081E-2</v>
      </c>
      <c r="AX44" s="21">
        <f>AVERAGE(Table5779[Q(Dust)])</f>
        <v>2.5</v>
      </c>
      <c r="AY44" s="22">
        <f>AVERAGE(Table5779[W(Dust)])</f>
        <v>0.80000000000000038</v>
      </c>
      <c r="AZ44" s="20">
        <f>AVERAGE(Table5779[A(Dust)])</f>
        <v>1.5169405856166893E-2</v>
      </c>
    </row>
    <row r="45" spans="1:52" x14ac:dyDescent="0.25">
      <c r="A45" s="23" t="s">
        <v>72</v>
      </c>
      <c r="B45" s="24"/>
      <c r="C45" s="25"/>
      <c r="D45" s="26"/>
      <c r="E45" s="24"/>
      <c r="F45" s="25"/>
      <c r="G45" s="26">
        <f>G44/D44</f>
        <v>0.99999733955106285</v>
      </c>
      <c r="H45" s="24"/>
      <c r="I45" s="25"/>
      <c r="J45" s="26">
        <f>J44/D44</f>
        <v>0.99997086726122753</v>
      </c>
      <c r="K45" s="25"/>
      <c r="L45" s="25"/>
      <c r="M45" s="25">
        <f>M44/D44</f>
        <v>0.9994997565121353</v>
      </c>
      <c r="N45" s="24"/>
      <c r="O45" s="25"/>
      <c r="P45" s="26">
        <f>P44/D44</f>
        <v>0.9895585383549188</v>
      </c>
      <c r="Q45" s="24"/>
      <c r="R45" s="25"/>
      <c r="S45" s="26">
        <f>S44/D44</f>
        <v>0.86788805741633912</v>
      </c>
      <c r="T45" s="24"/>
      <c r="U45" s="25"/>
      <c r="V45" s="26">
        <f>V44/G44</f>
        <v>0.72817308166684347</v>
      </c>
      <c r="W45" s="24"/>
      <c r="X45" s="25"/>
      <c r="Y45" s="26">
        <f>Y44/D44</f>
        <v>0.48315630852461877</v>
      </c>
      <c r="Z45" s="24"/>
      <c r="AA45" s="25"/>
      <c r="AB45" s="26">
        <f>AB44/D44</f>
        <v>0.39944413310265114</v>
      </c>
      <c r="AC45" s="24"/>
      <c r="AD45" s="25"/>
      <c r="AE45" s="26">
        <f>AE44/D44</f>
        <v>0.34456480216241714</v>
      </c>
      <c r="AF45" s="24"/>
      <c r="AG45" s="25"/>
      <c r="AH45" s="26">
        <f>AH44/D44</f>
        <v>0.29572863143325745</v>
      </c>
      <c r="AI45" s="27"/>
      <c r="AJ45" s="28"/>
      <c r="AK45" s="29">
        <f>AK44/D44</f>
        <v>0.28841248973060685</v>
      </c>
      <c r="AL45" s="24"/>
      <c r="AM45" s="25"/>
      <c r="AN45" s="26">
        <f>AN44/D44</f>
        <v>0.28658993081425699</v>
      </c>
      <c r="AO45" s="25"/>
      <c r="AP45" s="25"/>
      <c r="AQ45" s="25">
        <f>AQ44/D44</f>
        <v>0.28657483114307325</v>
      </c>
      <c r="AR45" s="24"/>
      <c r="AS45" s="25"/>
      <c r="AT45" s="26">
        <f>AT44/D44</f>
        <v>0.28657468287398041</v>
      </c>
      <c r="AU45" s="25"/>
      <c r="AV45" s="25"/>
      <c r="AW45" s="25">
        <f>AW44/D44</f>
        <v>0.2865746813939819</v>
      </c>
      <c r="AX45" s="24"/>
      <c r="AY45" s="25"/>
      <c r="AZ45" s="26">
        <f>AZ44/D44</f>
        <v>0.28657468137903508</v>
      </c>
    </row>
    <row r="46" spans="1:52" ht="15.75" thickBot="1" x14ac:dyDescent="0.3">
      <c r="A46" s="23" t="s">
        <v>73</v>
      </c>
      <c r="B46" s="30"/>
      <c r="C46" s="31"/>
      <c r="D46" s="32"/>
      <c r="E46" s="30"/>
      <c r="F46" s="31"/>
      <c r="G46" s="32">
        <f>(G44-D44)/D44</f>
        <v>-2.6604489371307678E-6</v>
      </c>
      <c r="H46" s="30"/>
      <c r="I46" s="31"/>
      <c r="J46" s="32">
        <f>(J44-D44)/D44</f>
        <v>-2.9132738772437653E-5</v>
      </c>
      <c r="K46" s="31"/>
      <c r="L46" s="31"/>
      <c r="M46" s="31">
        <f>(M44-D44)/D44</f>
        <v>-5.0024348786473617E-4</v>
      </c>
      <c r="N46" s="30"/>
      <c r="O46" s="31"/>
      <c r="P46" s="32">
        <f>(P44-D44)/D44</f>
        <v>-1.0441461645081147E-2</v>
      </c>
      <c r="Q46" s="30"/>
      <c r="R46" s="31"/>
      <c r="S46" s="32">
        <f>(S44-D44)/D44</f>
        <v>-0.13211194258366094</v>
      </c>
      <c r="T46" s="30"/>
      <c r="U46" s="31"/>
      <c r="V46" s="32">
        <f>(V44-G44)/G44</f>
        <v>-0.27182691833315653</v>
      </c>
      <c r="W46" s="30"/>
      <c r="X46" s="31"/>
      <c r="Y46" s="32">
        <f>(Y44-D44)/D44</f>
        <v>-0.51684369147538123</v>
      </c>
      <c r="Z46" s="30"/>
      <c r="AA46" s="31"/>
      <c r="AB46" s="32">
        <f>(AB44-D44)/D44</f>
        <v>-0.60055586689734886</v>
      </c>
      <c r="AC46" s="30"/>
      <c r="AD46" s="31"/>
      <c r="AE46" s="32">
        <f>(AE44-D44)/D44</f>
        <v>-0.65543519783758286</v>
      </c>
      <c r="AF46" s="30"/>
      <c r="AG46" s="31"/>
      <c r="AH46" s="32">
        <f>(AH44-D44)/D44</f>
        <v>-0.70427136856674266</v>
      </c>
      <c r="AI46" s="30"/>
      <c r="AJ46" s="31"/>
      <c r="AK46" s="32">
        <f>(AK44-D44)/D44</f>
        <v>-0.71158751026939315</v>
      </c>
      <c r="AL46" s="30"/>
      <c r="AM46" s="31"/>
      <c r="AN46" s="32">
        <f>(AN44-D44)/D44</f>
        <v>-0.71341006918574301</v>
      </c>
      <c r="AO46" s="31"/>
      <c r="AP46" s="31"/>
      <c r="AQ46" s="31">
        <f>(AQ44-D44)/D44</f>
        <v>-0.71342516885692675</v>
      </c>
      <c r="AR46" s="30"/>
      <c r="AS46" s="31"/>
      <c r="AT46" s="32">
        <f>(AT44-D44)/D44</f>
        <v>-0.71342531712601964</v>
      </c>
      <c r="AU46" s="31"/>
      <c r="AV46" s="31"/>
      <c r="AW46" s="31">
        <f>(AW44-D44)/D44</f>
        <v>-0.71342531860601821</v>
      </c>
      <c r="AX46" s="30"/>
      <c r="AY46" s="31"/>
      <c r="AZ46" s="32">
        <f>(AZ44-D44)/D44</f>
        <v>-0.71342531862096503</v>
      </c>
    </row>
    <row r="47" spans="1:52" ht="15.75" thickBot="1" x14ac:dyDescent="0.3">
      <c r="A47" s="33" t="s">
        <v>74</v>
      </c>
      <c r="B47" s="34"/>
      <c r="C47" s="35"/>
      <c r="D47" s="36">
        <f>D44*PI()</f>
        <v>0.16629554909641181</v>
      </c>
      <c r="E47" s="34"/>
      <c r="F47" s="35"/>
      <c r="G47" s="36">
        <f>G44*PI()</f>
        <v>0.16629510667559497</v>
      </c>
      <c r="H47" s="34"/>
      <c r="I47" s="35"/>
      <c r="J47" s="36">
        <f>J44*PI()</f>
        <v>0.16629070445162097</v>
      </c>
      <c r="K47" s="35"/>
      <c r="L47" s="35"/>
      <c r="M47" s="35">
        <f>M44*PI()</f>
        <v>0.16621236083091545</v>
      </c>
      <c r="N47" s="34"/>
      <c r="O47" s="35"/>
      <c r="P47" s="36">
        <f>P44*PI()</f>
        <v>0.16455918049877391</v>
      </c>
      <c r="Q47" s="34"/>
      <c r="R47" s="35"/>
      <c r="S47" s="36">
        <f>S44*PI()</f>
        <v>0.1443259210622683</v>
      </c>
      <c r="T47" s="34"/>
      <c r="U47" s="35"/>
      <c r="V47" s="36">
        <f>V44*PI()</f>
        <v>0.12109162029408446</v>
      </c>
      <c r="W47" s="34"/>
      <c r="X47" s="35"/>
      <c r="Y47" s="36">
        <f>Y44*PI()</f>
        <v>8.0346743625496833E-2</v>
      </c>
      <c r="Z47" s="34"/>
      <c r="AA47" s="35"/>
      <c r="AB47" s="36">
        <f>AB44*PI()</f>
        <v>6.6425781447645577E-2</v>
      </c>
      <c r="AC47" s="34"/>
      <c r="AD47" s="35"/>
      <c r="AE47" s="36">
        <f>AE44*PI()</f>
        <v>5.7299592974895661E-2</v>
      </c>
      <c r="AF47" s="34"/>
      <c r="AG47" s="35"/>
      <c r="AH47" s="36">
        <f>AH44*PI()</f>
        <v>4.9178355147723937E-2</v>
      </c>
      <c r="AI47" s="34"/>
      <c r="AJ47" s="35"/>
      <c r="AK47" s="36">
        <f>AK44*PI()</f>
        <v>4.7961713346014498E-2</v>
      </c>
      <c r="AL47" s="34"/>
      <c r="AM47" s="35"/>
      <c r="AN47" s="36">
        <f>AN44*PI()</f>
        <v>4.7658629910259535E-2</v>
      </c>
      <c r="AO47" s="35"/>
      <c r="AP47" s="35"/>
      <c r="AQ47" s="35">
        <f>AQ44*PI()</f>
        <v>4.765611890214886E-2</v>
      </c>
      <c r="AR47" s="34"/>
      <c r="AS47" s="35"/>
      <c r="AT47" s="36">
        <f>AT44*PI()</f>
        <v>4.7656094245658656E-2</v>
      </c>
      <c r="AU47" s="35"/>
      <c r="AV47" s="35"/>
      <c r="AW47" s="35">
        <f>AW44*PI()</f>
        <v>4.7656093999541488E-2</v>
      </c>
      <c r="AX47" s="34"/>
      <c r="AY47" s="35"/>
      <c r="AZ47" s="36">
        <f>AZ44*PI()</f>
        <v>4.76560939970559E-2</v>
      </c>
    </row>
    <row r="50" spans="1:52" x14ac:dyDescent="0.25">
      <c r="A50" t="s">
        <v>83</v>
      </c>
    </row>
    <row r="51" spans="1:52" ht="15.75" thickBot="1" x14ac:dyDescent="0.3">
      <c r="A51" s="85" t="s">
        <v>80</v>
      </c>
      <c r="B51" s="85"/>
      <c r="C51" s="85"/>
      <c r="D51" s="85"/>
      <c r="E51" s="86" t="s">
        <v>1</v>
      </c>
      <c r="F51" s="87"/>
      <c r="G51" s="87"/>
      <c r="H51" s="87"/>
      <c r="I51" s="88"/>
      <c r="J51" s="1"/>
      <c r="K51" s="1"/>
      <c r="L51" s="1"/>
      <c r="M51" s="1"/>
    </row>
    <row r="52" spans="1:52" ht="15.75" thickBot="1" x14ac:dyDescent="0.3">
      <c r="A52" s="2"/>
      <c r="B52" s="76" t="s">
        <v>2</v>
      </c>
      <c r="C52" s="77"/>
      <c r="D52" s="78"/>
      <c r="E52" s="79" t="s">
        <v>3</v>
      </c>
      <c r="F52" s="80"/>
      <c r="G52" s="81"/>
      <c r="H52" s="76" t="s">
        <v>4</v>
      </c>
      <c r="I52" s="77"/>
      <c r="J52" s="78"/>
      <c r="K52" s="77" t="s">
        <v>5</v>
      </c>
      <c r="L52" s="77"/>
      <c r="M52" s="78"/>
      <c r="N52" s="76" t="s">
        <v>6</v>
      </c>
      <c r="O52" s="77"/>
      <c r="P52" s="78"/>
      <c r="Q52" s="76" t="s">
        <v>7</v>
      </c>
      <c r="R52" s="77"/>
      <c r="S52" s="78"/>
      <c r="T52" s="76" t="s">
        <v>8</v>
      </c>
      <c r="U52" s="77"/>
      <c r="V52" s="78"/>
      <c r="W52" s="82" t="s">
        <v>9</v>
      </c>
      <c r="X52" s="83"/>
      <c r="Y52" s="84"/>
      <c r="Z52" s="82" t="s">
        <v>10</v>
      </c>
      <c r="AA52" s="83"/>
      <c r="AB52" s="84"/>
      <c r="AC52" s="82" t="s">
        <v>11</v>
      </c>
      <c r="AD52" s="83"/>
      <c r="AE52" s="84"/>
      <c r="AF52" s="82" t="s">
        <v>12</v>
      </c>
      <c r="AG52" s="83"/>
      <c r="AH52" s="84"/>
      <c r="AI52" s="82" t="s">
        <v>13</v>
      </c>
      <c r="AJ52" s="83"/>
      <c r="AK52" s="84"/>
      <c r="AL52" s="83" t="s">
        <v>14</v>
      </c>
      <c r="AM52" s="83"/>
      <c r="AN52" s="84"/>
      <c r="AO52" s="82" t="s">
        <v>15</v>
      </c>
      <c r="AP52" s="83"/>
      <c r="AQ52" s="84"/>
      <c r="AR52" s="82" t="s">
        <v>16</v>
      </c>
      <c r="AS52" s="83"/>
      <c r="AT52" s="84"/>
      <c r="AU52" s="82" t="s">
        <v>17</v>
      </c>
      <c r="AV52" s="83"/>
      <c r="AW52" s="84"/>
      <c r="AX52" s="82" t="s">
        <v>18</v>
      </c>
      <c r="AY52" s="83"/>
      <c r="AZ52" s="84"/>
    </row>
    <row r="53" spans="1:52" ht="15.75" thickBot="1" x14ac:dyDescent="0.3">
      <c r="A53" s="3" t="s">
        <v>19</v>
      </c>
      <c r="B53" s="4" t="s">
        <v>20</v>
      </c>
      <c r="C53" s="5" t="s">
        <v>21</v>
      </c>
      <c r="D53" s="6" t="s">
        <v>22</v>
      </c>
      <c r="E53" s="3" t="s">
        <v>23</v>
      </c>
      <c r="F53" s="3" t="s">
        <v>24</v>
      </c>
      <c r="G53" s="3" t="s">
        <v>25</v>
      </c>
      <c r="H53" s="7" t="s">
        <v>26</v>
      </c>
      <c r="I53" s="3" t="s">
        <v>27</v>
      </c>
      <c r="J53" s="8" t="s">
        <v>28</v>
      </c>
      <c r="K53" s="3" t="s">
        <v>29</v>
      </c>
      <c r="L53" s="3" t="s">
        <v>30</v>
      </c>
      <c r="M53" s="3" t="s">
        <v>31</v>
      </c>
      <c r="N53" s="9" t="s">
        <v>32</v>
      </c>
      <c r="O53" s="10" t="s">
        <v>33</v>
      </c>
      <c r="P53" s="11" t="s">
        <v>34</v>
      </c>
      <c r="Q53" s="9" t="s">
        <v>35</v>
      </c>
      <c r="R53" s="10" t="s">
        <v>36</v>
      </c>
      <c r="S53" s="12" t="s">
        <v>37</v>
      </c>
      <c r="T53" s="9" t="s">
        <v>38</v>
      </c>
      <c r="U53" s="10" t="s">
        <v>39</v>
      </c>
      <c r="V53" s="12" t="s">
        <v>40</v>
      </c>
      <c r="W53" s="9" t="s">
        <v>41</v>
      </c>
      <c r="X53" s="10" t="s">
        <v>42</v>
      </c>
      <c r="Y53" s="12" t="s">
        <v>43</v>
      </c>
      <c r="Z53" s="9" t="s">
        <v>44</v>
      </c>
      <c r="AA53" s="10" t="s">
        <v>45</v>
      </c>
      <c r="AB53" s="12" t="s">
        <v>46</v>
      </c>
      <c r="AC53" s="9" t="s">
        <v>47</v>
      </c>
      <c r="AD53" s="10" t="s">
        <v>48</v>
      </c>
      <c r="AE53" s="12" t="s">
        <v>49</v>
      </c>
      <c r="AF53" s="9" t="s">
        <v>50</v>
      </c>
      <c r="AG53" s="10" t="s">
        <v>51</v>
      </c>
      <c r="AH53" s="12" t="s">
        <v>52</v>
      </c>
      <c r="AI53" s="7" t="s">
        <v>53</v>
      </c>
      <c r="AJ53" s="3" t="s">
        <v>54</v>
      </c>
      <c r="AK53" s="12" t="s">
        <v>55</v>
      </c>
      <c r="AL53" s="3" t="s">
        <v>56</v>
      </c>
      <c r="AM53" s="3" t="s">
        <v>57</v>
      </c>
      <c r="AN53" s="12" t="s">
        <v>58</v>
      </c>
      <c r="AO53" s="3" t="s">
        <v>59</v>
      </c>
      <c r="AP53" s="3" t="s">
        <v>60</v>
      </c>
      <c r="AQ53" s="10" t="s">
        <v>61</v>
      </c>
      <c r="AR53" s="7" t="s">
        <v>62</v>
      </c>
      <c r="AS53" s="3" t="s">
        <v>63</v>
      </c>
      <c r="AT53" s="12" t="s">
        <v>64</v>
      </c>
      <c r="AU53" s="3" t="s">
        <v>65</v>
      </c>
      <c r="AV53" s="3" t="s">
        <v>66</v>
      </c>
      <c r="AW53" s="10" t="s">
        <v>67</v>
      </c>
      <c r="AX53" s="4" t="s">
        <v>68</v>
      </c>
      <c r="AY53" s="5" t="s">
        <v>69</v>
      </c>
      <c r="AZ53" s="13" t="s">
        <v>70</v>
      </c>
    </row>
    <row r="54" spans="1:52" hidden="1" x14ac:dyDescent="0.25">
      <c r="A54" s="1">
        <v>0.4</v>
      </c>
      <c r="B54" s="14">
        <v>2.0640941000000002</v>
      </c>
      <c r="C54" s="15">
        <v>1</v>
      </c>
      <c r="D54" s="16">
        <v>5.3054386189086103E-2</v>
      </c>
      <c r="E54" s="15">
        <v>2.0640941000435902</v>
      </c>
      <c r="F54" s="15">
        <v>0.99999999997066102</v>
      </c>
      <c r="G54" s="15">
        <v>5.3053687586528703E-2</v>
      </c>
      <c r="H54" s="14">
        <v>2.0640941043599299</v>
      </c>
      <c r="I54" s="15">
        <v>0.99999999706547404</v>
      </c>
      <c r="J54" s="16">
        <v>5.3047399798068003E-2</v>
      </c>
      <c r="K54" s="15">
        <v>2.0640945367785899</v>
      </c>
      <c r="L54" s="15">
        <v>0.99999970601889798</v>
      </c>
      <c r="M54" s="15">
        <v>5.2984495022489801E-2</v>
      </c>
      <c r="N54" s="14">
        <v>2.0641385711181401</v>
      </c>
      <c r="O54" s="15">
        <v>0.99997006938500599</v>
      </c>
      <c r="P54" s="16">
        <v>5.2352785980400197E-2</v>
      </c>
      <c r="Q54" s="14">
        <v>2.0717081768558998</v>
      </c>
      <c r="R54" s="15">
        <v>0.99491667930095595</v>
      </c>
      <c r="S54" s="16">
        <v>4.5816219285418798E-2</v>
      </c>
      <c r="T54" s="14">
        <v>2.08973562352941</v>
      </c>
      <c r="U54" s="15">
        <v>0.98320293238022904</v>
      </c>
      <c r="V54" s="16">
        <v>3.8368647992216801E-2</v>
      </c>
      <c r="W54" s="14">
        <v>2.19821899230769</v>
      </c>
      <c r="X54" s="15">
        <v>0.92106637444190897</v>
      </c>
      <c r="Y54" s="16">
        <v>2.5405558273503E-2</v>
      </c>
      <c r="Z54" s="14">
        <v>2.2820470500000001</v>
      </c>
      <c r="AA54" s="15">
        <v>0.88107113373205803</v>
      </c>
      <c r="AB54" s="16">
        <v>2.1021871044148401E-2</v>
      </c>
      <c r="AC54" s="14">
        <v>2.3658751076923101</v>
      </c>
      <c r="AD54" s="15">
        <v>0.84650426315026495</v>
      </c>
      <c r="AE54" s="16">
        <v>1.81665297616679E-2</v>
      </c>
      <c r="AF54" s="14">
        <v>2.4743584764705902</v>
      </c>
      <c r="AG54" s="15">
        <v>0.80817276934014004</v>
      </c>
      <c r="AH54" s="16">
        <v>1.5640944641961502E-2</v>
      </c>
      <c r="AI54" s="14">
        <v>2.4946840743902499</v>
      </c>
      <c r="AJ54" s="15">
        <v>0.80166910752409404</v>
      </c>
      <c r="AK54" s="16">
        <v>1.52640240612323E-2</v>
      </c>
      <c r="AL54" s="15">
        <v>2.49995552888186</v>
      </c>
      <c r="AM54" s="15">
        <v>0.80001390939912198</v>
      </c>
      <c r="AN54" s="16">
        <v>1.5170190854999E-2</v>
      </c>
      <c r="AO54" s="15">
        <v>2.49999956322142</v>
      </c>
      <c r="AP54" s="15">
        <v>0.80000013660848901</v>
      </c>
      <c r="AQ54" s="15">
        <v>1.51694135655974E-2</v>
      </c>
      <c r="AR54" s="14">
        <v>2.4999999956400698</v>
      </c>
      <c r="AS54" s="15">
        <v>0.80000000136362803</v>
      </c>
      <c r="AT54" s="16">
        <v>1.51694059331225E-2</v>
      </c>
      <c r="AU54" s="15">
        <v>2.49999999995641</v>
      </c>
      <c r="AV54" s="15">
        <v>0.80000000001363503</v>
      </c>
      <c r="AW54" s="15">
        <v>1.51694058569363E-2</v>
      </c>
      <c r="AX54" s="14">
        <v>2.5</v>
      </c>
      <c r="AY54" s="15">
        <v>0.8</v>
      </c>
      <c r="AZ54" s="16">
        <v>1.51694058561669E-2</v>
      </c>
    </row>
    <row r="55" spans="1:52" hidden="1" x14ac:dyDescent="0.25">
      <c r="A55" s="1">
        <v>0.41</v>
      </c>
      <c r="B55" s="14">
        <v>2.0649524000000001</v>
      </c>
      <c r="C55" s="15">
        <v>1</v>
      </c>
      <c r="D55" s="16">
        <v>5.3055547070980098E-2</v>
      </c>
      <c r="E55" s="15">
        <v>2.0649524000435102</v>
      </c>
      <c r="F55" s="15">
        <v>0.99999999997068401</v>
      </c>
      <c r="G55" s="15">
        <v>5.3054848748696502E-2</v>
      </c>
      <c r="H55" s="14">
        <v>2.0649524043513501</v>
      </c>
      <c r="I55" s="15">
        <v>0.99999999706791298</v>
      </c>
      <c r="J55" s="16">
        <v>5.3048563583513897E-2</v>
      </c>
      <c r="K55" s="15">
        <v>2.0649528359185698</v>
      </c>
      <c r="L55" s="15">
        <v>0.99999970626323398</v>
      </c>
      <c r="M55" s="15">
        <v>5.2985684936846397E-2</v>
      </c>
      <c r="N55" s="14">
        <v>2.0649967835543799</v>
      </c>
      <c r="O55" s="15">
        <v>0.99997009425750905</v>
      </c>
      <c r="P55" s="16">
        <v>5.2354236640394097E-2</v>
      </c>
      <c r="Q55" s="14">
        <v>2.0725514847161599</v>
      </c>
      <c r="R55" s="15">
        <v>0.99492079690411495</v>
      </c>
      <c r="S55" s="16">
        <v>4.5820142182257703E-2</v>
      </c>
      <c r="T55" s="14">
        <v>2.0905434352941201</v>
      </c>
      <c r="U55" s="15">
        <v>0.98321572133371804</v>
      </c>
      <c r="V55" s="16">
        <v>3.8374624594912303E-2</v>
      </c>
      <c r="W55" s="14">
        <v>2.1988132</v>
      </c>
      <c r="X55" s="15">
        <v>0.92110609971298696</v>
      </c>
      <c r="Y55" s="16">
        <v>2.54115036883036E-2</v>
      </c>
      <c r="Z55" s="14">
        <v>2.2824762000000001</v>
      </c>
      <c r="AA55" s="15">
        <v>0.88111122105168005</v>
      </c>
      <c r="AB55" s="16">
        <v>2.10261334721893E-2</v>
      </c>
      <c r="AC55" s="14">
        <v>2.3661392000000001</v>
      </c>
      <c r="AD55" s="15">
        <v>0.846533945959417</v>
      </c>
      <c r="AE55" s="16">
        <v>1.8169041354311698E-2</v>
      </c>
      <c r="AF55" s="14">
        <v>2.47440896470588</v>
      </c>
      <c r="AG55" s="15">
        <v>0.80817928959607099</v>
      </c>
      <c r="AH55" s="16">
        <v>1.5641390347441299E-2</v>
      </c>
      <c r="AI55" s="14">
        <v>2.4946945414634198</v>
      </c>
      <c r="AJ55" s="15">
        <v>0.80167048432636001</v>
      </c>
      <c r="AK55" s="16">
        <v>1.5264115091036401E-2</v>
      </c>
      <c r="AL55" s="15">
        <v>2.4999556164456198</v>
      </c>
      <c r="AM55" s="15">
        <v>0.80001392096844703</v>
      </c>
      <c r="AN55" s="16">
        <v>1.51701916135486E-2</v>
      </c>
      <c r="AO55" s="15">
        <v>2.4999995640814401</v>
      </c>
      <c r="AP55" s="15">
        <v>0.800000136722123</v>
      </c>
      <c r="AQ55" s="15">
        <v>1.5169413573047401E-2</v>
      </c>
      <c r="AR55" s="14">
        <v>2.4999999956486501</v>
      </c>
      <c r="AS55" s="15">
        <v>0.80000000136476201</v>
      </c>
      <c r="AT55" s="16">
        <v>1.51694059331968E-2</v>
      </c>
      <c r="AU55" s="15">
        <v>2.4999999999564899</v>
      </c>
      <c r="AV55" s="15">
        <v>0.80000000001364602</v>
      </c>
      <c r="AW55" s="15">
        <v>1.51694058569371E-2</v>
      </c>
      <c r="AX55" s="14">
        <v>2.5</v>
      </c>
      <c r="AY55" s="15">
        <v>0.8</v>
      </c>
      <c r="AZ55" s="16">
        <v>1.51694058561669E-2</v>
      </c>
    </row>
    <row r="56" spans="1:52" hidden="1" x14ac:dyDescent="0.25">
      <c r="A56" s="1">
        <v>0.42</v>
      </c>
      <c r="B56" s="14">
        <v>2.0675995</v>
      </c>
      <c r="C56" s="15">
        <v>1</v>
      </c>
      <c r="D56" s="16">
        <v>5.3067796982435002E-2</v>
      </c>
      <c r="E56" s="15">
        <v>2.0675995000432401</v>
      </c>
      <c r="F56" s="15">
        <v>0.99999999997075995</v>
      </c>
      <c r="G56" s="15">
        <v>5.3067099558577899E-2</v>
      </c>
      <c r="H56" s="14">
        <v>2.0675995043248698</v>
      </c>
      <c r="I56" s="15">
        <v>0.99999999707541598</v>
      </c>
      <c r="J56" s="16">
        <v>5.30608224352941E-2</v>
      </c>
      <c r="K56" s="15">
        <v>2.0675999332661701</v>
      </c>
      <c r="L56" s="15">
        <v>0.99999970701487995</v>
      </c>
      <c r="M56" s="15">
        <v>5.2998024225905001E-2</v>
      </c>
      <c r="N56" s="14">
        <v>2.0676436134972498</v>
      </c>
      <c r="O56" s="15">
        <v>0.99997017077234196</v>
      </c>
      <c r="P56" s="16">
        <v>5.2367377707290899E-2</v>
      </c>
      <c r="Q56" s="14">
        <v>2.0751523471615698</v>
      </c>
      <c r="R56" s="15">
        <v>0.99493346489706602</v>
      </c>
      <c r="S56" s="16">
        <v>4.5840772306000102E-2</v>
      </c>
      <c r="T56" s="14">
        <v>2.0930348235294098</v>
      </c>
      <c r="U56" s="15">
        <v>0.98325507493886999</v>
      </c>
      <c r="V56" s="16">
        <v>3.8401111806752701E-2</v>
      </c>
      <c r="W56" s="14">
        <v>2.2006458076923101</v>
      </c>
      <c r="X56" s="15">
        <v>0.92122846940887404</v>
      </c>
      <c r="Y56" s="16">
        <v>2.5435550988913098E-2</v>
      </c>
      <c r="Z56" s="14">
        <v>2.28379975</v>
      </c>
      <c r="AA56" s="15">
        <v>0.88123478983193604</v>
      </c>
      <c r="AB56" s="16">
        <v>2.1043314944114801E-2</v>
      </c>
      <c r="AC56" s="14">
        <v>2.3669536923076899</v>
      </c>
      <c r="AD56" s="15">
        <v>0.84662549665101305</v>
      </c>
      <c r="AE56" s="16">
        <v>1.81792278044524E-2</v>
      </c>
      <c r="AF56" s="14">
        <v>2.4745646764705902</v>
      </c>
      <c r="AG56" s="15">
        <v>0.80819941312283405</v>
      </c>
      <c r="AH56" s="16">
        <v>1.56432235380813E-2</v>
      </c>
      <c r="AI56" s="14">
        <v>2.4947268231707298</v>
      </c>
      <c r="AJ56" s="15">
        <v>0.80167473403376199</v>
      </c>
      <c r="AK56" s="16">
        <v>1.52644906612278E-2</v>
      </c>
      <c r="AL56" s="15">
        <v>2.4999558865027498</v>
      </c>
      <c r="AM56" s="15">
        <v>0.80001395667991704</v>
      </c>
      <c r="AN56" s="16">
        <v>1.5170194745749901E-2</v>
      </c>
      <c r="AO56" s="15">
        <v>2.4999995667338402</v>
      </c>
      <c r="AP56" s="15">
        <v>0.80000013707287998</v>
      </c>
      <c r="AQ56" s="15">
        <v>1.5169413603809899E-2</v>
      </c>
      <c r="AR56" s="14">
        <v>2.4999999956751302</v>
      </c>
      <c r="AS56" s="15">
        <v>0.80000000136826299</v>
      </c>
      <c r="AT56" s="16">
        <v>1.51694059335039E-2</v>
      </c>
      <c r="AU56" s="15">
        <v>2.4999999999567599</v>
      </c>
      <c r="AV56" s="15">
        <v>0.80000000001368099</v>
      </c>
      <c r="AW56" s="15">
        <v>1.5169405856940101E-2</v>
      </c>
      <c r="AX56" s="14">
        <v>2.5</v>
      </c>
      <c r="AY56" s="15">
        <v>0.8</v>
      </c>
      <c r="AZ56" s="16">
        <v>1.51694058561669E-2</v>
      </c>
    </row>
    <row r="57" spans="1:52" hidden="1" x14ac:dyDescent="0.25">
      <c r="A57" s="1">
        <v>0.43</v>
      </c>
      <c r="B57" s="14">
        <v>2.0678839999999998</v>
      </c>
      <c r="C57" s="15">
        <v>1</v>
      </c>
      <c r="D57" s="16">
        <v>5.3059464727562997E-2</v>
      </c>
      <c r="E57" s="15">
        <v>2.0678840000432102</v>
      </c>
      <c r="F57" s="15">
        <v>0.99999999997076805</v>
      </c>
      <c r="G57" s="15">
        <v>5.30587673990425E-2</v>
      </c>
      <c r="H57" s="14">
        <v>2.0678840043220199</v>
      </c>
      <c r="I57" s="15">
        <v>0.999999997076221</v>
      </c>
      <c r="J57" s="16">
        <v>5.3052491140441901E-2</v>
      </c>
      <c r="K57" s="15">
        <v>2.0678844329811001</v>
      </c>
      <c r="L57" s="15">
        <v>0.99999970709549302</v>
      </c>
      <c r="M57" s="15">
        <v>5.2989701574908503E-2</v>
      </c>
      <c r="N57" s="14">
        <v>2.0679280844725598</v>
      </c>
      <c r="O57" s="15">
        <v>0.99997017897838003</v>
      </c>
      <c r="P57" s="16">
        <v>5.2359142263114403E-2</v>
      </c>
      <c r="Q57" s="14">
        <v>2.07543187772926</v>
      </c>
      <c r="R57" s="15">
        <v>0.99493482360686303</v>
      </c>
      <c r="S57" s="16">
        <v>4.5833478723668698E-2</v>
      </c>
      <c r="T57" s="14">
        <v>2.0933025882352898</v>
      </c>
      <c r="U57" s="15">
        <v>0.98325929652296495</v>
      </c>
      <c r="V57" s="16">
        <v>3.8394971729796799E-2</v>
      </c>
      <c r="W57" s="14">
        <v>2.2008427692307699</v>
      </c>
      <c r="X57" s="15">
        <v>0.92124160795146803</v>
      </c>
      <c r="Y57" s="16">
        <v>2.5431774961723899E-2</v>
      </c>
      <c r="Z57" s="14">
        <v>2.2839420000000001</v>
      </c>
      <c r="AA57" s="15">
        <v>0.88124806464725902</v>
      </c>
      <c r="AB57" s="16">
        <v>2.1040674458327101E-2</v>
      </c>
      <c r="AC57" s="14">
        <v>2.3670412307692299</v>
      </c>
      <c r="AD57" s="15">
        <v>0.84663533663761503</v>
      </c>
      <c r="AE57" s="16">
        <v>1.8177612819114002E-2</v>
      </c>
      <c r="AF57" s="14">
        <v>2.47458141176471</v>
      </c>
      <c r="AG57" s="15">
        <v>0.80820157720392705</v>
      </c>
      <c r="AH57" s="16">
        <v>1.5642911982212099E-2</v>
      </c>
      <c r="AI57" s="14">
        <v>2.49473029268293</v>
      </c>
      <c r="AJ57" s="15">
        <v>0.80167519108892704</v>
      </c>
      <c r="AK57" s="16">
        <v>1.52644258828108E-2</v>
      </c>
      <c r="AL57" s="15">
        <v>2.49995591552744</v>
      </c>
      <c r="AM57" s="15">
        <v>0.80001396052076901</v>
      </c>
      <c r="AN57" s="16">
        <v>1.51701942034052E-2</v>
      </c>
      <c r="AO57" s="15">
        <v>2.4999995670189099</v>
      </c>
      <c r="AP57" s="15">
        <v>0.80000013711060503</v>
      </c>
      <c r="AQ57" s="15">
        <v>1.51694135984831E-2</v>
      </c>
      <c r="AR57" s="14">
        <v>2.4999999956779799</v>
      </c>
      <c r="AS57" s="15">
        <v>0.80000000136864002</v>
      </c>
      <c r="AT57" s="16">
        <v>1.5169405933450701E-2</v>
      </c>
      <c r="AU57" s="15">
        <v>2.4999999999567901</v>
      </c>
      <c r="AV57" s="15">
        <v>0.80000000001368499</v>
      </c>
      <c r="AW57" s="15">
        <v>1.51694058569396E-2</v>
      </c>
      <c r="AX57" s="14">
        <v>2.5</v>
      </c>
      <c r="AY57" s="15">
        <v>0.8</v>
      </c>
      <c r="AZ57" s="16">
        <v>1.51694058561669E-2</v>
      </c>
    </row>
    <row r="58" spans="1:52" hidden="1" x14ac:dyDescent="0.25">
      <c r="A58" s="1">
        <v>0.44</v>
      </c>
      <c r="B58" s="14">
        <v>2.0669558000000001</v>
      </c>
      <c r="C58" s="15">
        <v>1</v>
      </c>
      <c r="D58" s="16">
        <v>5.3055438536000803E-2</v>
      </c>
      <c r="E58" s="15">
        <v>2.0669558000433099</v>
      </c>
      <c r="F58" s="15">
        <v>0.99999999997074196</v>
      </c>
      <c r="G58" s="15">
        <v>5.3054740896364097E-2</v>
      </c>
      <c r="H58" s="14">
        <v>2.0669558043313101</v>
      </c>
      <c r="I58" s="15">
        <v>0.99999999707359499</v>
      </c>
      <c r="J58" s="16">
        <v>5.3048461817592103E-2</v>
      </c>
      <c r="K58" s="15">
        <v>2.06695623391116</v>
      </c>
      <c r="L58" s="15">
        <v>0.99999970683236805</v>
      </c>
      <c r="M58" s="15">
        <v>5.29856440776637E-2</v>
      </c>
      <c r="N58" s="14">
        <v>2.06699997916752</v>
      </c>
      <c r="O58" s="15">
        <v>0.99997015219313801</v>
      </c>
      <c r="P58" s="16">
        <v>5.2354803901281603E-2</v>
      </c>
      <c r="Q58" s="14">
        <v>2.07451989082969</v>
      </c>
      <c r="R58" s="15">
        <v>0.99493038872557005</v>
      </c>
      <c r="S58" s="16">
        <v>4.5826513149390201E-2</v>
      </c>
      <c r="T58" s="14">
        <v>2.09242898823529</v>
      </c>
      <c r="U58" s="15">
        <v>0.98324551761050605</v>
      </c>
      <c r="V58" s="16">
        <v>3.8385939025766799E-2</v>
      </c>
      <c r="W58" s="14">
        <v>2.20020016923077</v>
      </c>
      <c r="X58" s="15">
        <v>0.92119873308328204</v>
      </c>
      <c r="Y58" s="16">
        <v>2.54235212175963E-2</v>
      </c>
      <c r="Z58" s="14">
        <v>2.2834778999999998</v>
      </c>
      <c r="AA58" s="15">
        <v>0.881204750476001</v>
      </c>
      <c r="AB58" s="16">
        <v>2.10347742401088E-2</v>
      </c>
      <c r="AC58" s="14">
        <v>2.3667556307692301</v>
      </c>
      <c r="AD58" s="15">
        <v>0.84660323337052401</v>
      </c>
      <c r="AE58" s="16">
        <v>1.8174115426009298E-2</v>
      </c>
      <c r="AF58" s="14">
        <v>2.4745268117647101</v>
      </c>
      <c r="AG58" s="15">
        <v>0.80819451766553696</v>
      </c>
      <c r="AH58" s="16">
        <v>1.5642283035399399E-2</v>
      </c>
      <c r="AI58" s="14">
        <v>2.49471897317073</v>
      </c>
      <c r="AJ58" s="15">
        <v>0.80167370014066197</v>
      </c>
      <c r="AK58" s="16">
        <v>1.52642970512847E-2</v>
      </c>
      <c r="AL58" s="15">
        <v>2.4999558208324801</v>
      </c>
      <c r="AM58" s="15">
        <v>0.80001394799168701</v>
      </c>
      <c r="AN58" s="16">
        <v>1.5170193129018799E-2</v>
      </c>
      <c r="AO58" s="15">
        <v>2.4999995660888499</v>
      </c>
      <c r="AP58" s="15">
        <v>0.80000013698754502</v>
      </c>
      <c r="AQ58" s="15">
        <v>1.51694135879312E-2</v>
      </c>
      <c r="AR58" s="14">
        <v>2.49999999566869</v>
      </c>
      <c r="AS58" s="15">
        <v>0.80000000136741201</v>
      </c>
      <c r="AT58" s="16">
        <v>1.51694059333454E-2</v>
      </c>
      <c r="AU58" s="15">
        <v>2.4999999999566902</v>
      </c>
      <c r="AV58" s="15">
        <v>0.800000000013672</v>
      </c>
      <c r="AW58" s="15">
        <v>1.51694058569385E-2</v>
      </c>
      <c r="AX58" s="14">
        <v>2.5</v>
      </c>
      <c r="AY58" s="15">
        <v>0.8</v>
      </c>
      <c r="AZ58" s="16">
        <v>1.51694058561669E-2</v>
      </c>
    </row>
    <row r="59" spans="1:52" hidden="1" x14ac:dyDescent="0.25">
      <c r="A59" s="1">
        <v>0.45</v>
      </c>
      <c r="B59" s="14">
        <v>2.070713</v>
      </c>
      <c r="C59" s="15">
        <v>1</v>
      </c>
      <c r="D59" s="16">
        <v>5.30695938087778E-2</v>
      </c>
      <c r="E59" s="15">
        <v>2.0707130000429301</v>
      </c>
      <c r="F59" s="15">
        <v>0.99999999997084699</v>
      </c>
      <c r="G59" s="15">
        <v>5.3068897431678301E-2</v>
      </c>
      <c r="H59" s="14">
        <v>2.0707130042937298</v>
      </c>
      <c r="I59" s="15">
        <v>0.99999999708420495</v>
      </c>
      <c r="J59" s="16">
        <v>5.3062629747949001E-2</v>
      </c>
      <c r="K59" s="15">
        <v>2.0707134301464398</v>
      </c>
      <c r="L59" s="15">
        <v>0.99999970789527504</v>
      </c>
      <c r="M59" s="15">
        <v>5.2999925900333901E-2</v>
      </c>
      <c r="N59" s="14">
        <v>2.07075679585799</v>
      </c>
      <c r="O59" s="15">
        <v>0.99997026039333703</v>
      </c>
      <c r="P59" s="16">
        <v>5.2370221331935501E-2</v>
      </c>
      <c r="Q59" s="14">
        <v>2.0782114628820998</v>
      </c>
      <c r="R59" s="15">
        <v>0.99494830486137198</v>
      </c>
      <c r="S59" s="16">
        <v>4.5852582750537697E-2</v>
      </c>
      <c r="T59" s="14">
        <v>2.0959651764705902</v>
      </c>
      <c r="U59" s="15">
        <v>0.98330119085406897</v>
      </c>
      <c r="V59" s="16">
        <v>3.8420487081767797E-2</v>
      </c>
      <c r="W59" s="14">
        <v>2.2028013076923099</v>
      </c>
      <c r="X59" s="15">
        <v>0.92137211441733302</v>
      </c>
      <c r="Y59" s="16">
        <v>2.5455518684223001E-2</v>
      </c>
      <c r="Z59" s="14">
        <v>2.2853564999999998</v>
      </c>
      <c r="AA59" s="15">
        <v>0.88138000409866601</v>
      </c>
      <c r="AB59" s="16">
        <v>2.1057669666376601E-2</v>
      </c>
      <c r="AC59" s="14">
        <v>2.3679116923076902</v>
      </c>
      <c r="AD59" s="15">
        <v>0.84673318802429998</v>
      </c>
      <c r="AE59" s="16">
        <v>1.8187680100939199E-2</v>
      </c>
      <c r="AF59" s="14">
        <v>2.4747478235294098</v>
      </c>
      <c r="AG59" s="15">
        <v>0.80822310984958901</v>
      </c>
      <c r="AH59" s="16">
        <v>1.5644718560508999E-2</v>
      </c>
      <c r="AI59" s="14">
        <v>2.4947647926829299</v>
      </c>
      <c r="AJ59" s="15">
        <v>0.80167973924315805</v>
      </c>
      <c r="AK59" s="16">
        <v>1.52647957525923E-2</v>
      </c>
      <c r="AL59" s="15">
        <v>2.49995620414201</v>
      </c>
      <c r="AM59" s="15">
        <v>0.80001399874202495</v>
      </c>
      <c r="AN59" s="16">
        <v>1.5170197287512E-2</v>
      </c>
      <c r="AO59" s="15">
        <v>2.49999956985357</v>
      </c>
      <c r="AP59" s="15">
        <v>0.80000013748601395</v>
      </c>
      <c r="AQ59" s="15">
        <v>1.51694136287733E-2</v>
      </c>
      <c r="AR59" s="14">
        <v>2.4999999957062702</v>
      </c>
      <c r="AS59" s="15">
        <v>0.80000000137238703</v>
      </c>
      <c r="AT59" s="16">
        <v>1.51694059337531E-2</v>
      </c>
      <c r="AU59" s="15">
        <v>2.4999999999570699</v>
      </c>
      <c r="AV59" s="15">
        <v>0.80000000001372196</v>
      </c>
      <c r="AW59" s="15">
        <v>1.5169405856942601E-2</v>
      </c>
      <c r="AX59" s="14">
        <v>2.5</v>
      </c>
      <c r="AY59" s="15">
        <v>0.8</v>
      </c>
      <c r="AZ59" s="16">
        <v>1.51694058561669E-2</v>
      </c>
    </row>
    <row r="60" spans="1:52" hidden="1" x14ac:dyDescent="0.25">
      <c r="A60" s="1">
        <v>0.46</v>
      </c>
      <c r="B60" s="14">
        <v>2.0770862000000001</v>
      </c>
      <c r="C60" s="15">
        <v>1</v>
      </c>
      <c r="D60" s="16">
        <v>5.3119840942474898E-2</v>
      </c>
      <c r="E60" s="15">
        <v>2.0770862000422898</v>
      </c>
      <c r="F60" s="15">
        <v>0.99999999997102595</v>
      </c>
      <c r="G60" s="15">
        <v>5.3119146702191297E-2</v>
      </c>
      <c r="H60" s="14">
        <v>2.07708620422998</v>
      </c>
      <c r="I60" s="15">
        <v>0.99999999710206999</v>
      </c>
      <c r="J60" s="16">
        <v>5.3112898248053202E-2</v>
      </c>
      <c r="K60" s="15">
        <v>2.0770866237604801</v>
      </c>
      <c r="L60" s="15">
        <v>0.99999970968507301</v>
      </c>
      <c r="M60" s="15">
        <v>5.3050386618761297E-2</v>
      </c>
      <c r="N60" s="14">
        <v>2.07712934566415</v>
      </c>
      <c r="O60" s="15">
        <v>0.99997044258867596</v>
      </c>
      <c r="P60" s="16">
        <v>5.2422595890739297E-2</v>
      </c>
      <c r="Q60" s="14">
        <v>2.0844733406113498</v>
      </c>
      <c r="R60" s="15">
        <v>0.99497848074877004</v>
      </c>
      <c r="S60" s="16">
        <v>4.5922574656141198E-2</v>
      </c>
      <c r="T60" s="14">
        <v>2.1019634823529398</v>
      </c>
      <c r="U60" s="15">
        <v>0.983395013842009</v>
      </c>
      <c r="V60" s="16">
        <v>3.8503409864875798E-2</v>
      </c>
      <c r="W60" s="14">
        <v>2.2072135230769199</v>
      </c>
      <c r="X60" s="15">
        <v>0.92166518968427602</v>
      </c>
      <c r="Y60" s="16">
        <v>2.55271214655006E-2</v>
      </c>
      <c r="Z60" s="14">
        <v>2.2885431000000001</v>
      </c>
      <c r="AA60" s="15">
        <v>0.88167682397588898</v>
      </c>
      <c r="AB60" s="16">
        <v>2.1108797450704299E-2</v>
      </c>
      <c r="AC60" s="14">
        <v>2.3698726769230798</v>
      </c>
      <c r="AD60" s="15">
        <v>0.84695366021193397</v>
      </c>
      <c r="AE60" s="16">
        <v>1.82181465311167E-2</v>
      </c>
      <c r="AF60" s="14">
        <v>2.4751227176470598</v>
      </c>
      <c r="AG60" s="15">
        <v>0.80827170889607902</v>
      </c>
      <c r="AH60" s="16">
        <v>1.56502562148143E-2</v>
      </c>
      <c r="AI60" s="14">
        <v>2.4948425146341502</v>
      </c>
      <c r="AJ60" s="15">
        <v>0.80169000738648699</v>
      </c>
      <c r="AK60" s="16">
        <v>1.52659326607233E-2</v>
      </c>
      <c r="AL60" s="15">
        <v>2.4999568543358501</v>
      </c>
      <c r="AM60" s="15">
        <v>0.800014085038663</v>
      </c>
      <c r="AN60" s="16">
        <v>1.5170206774441201E-2</v>
      </c>
      <c r="AO60" s="15">
        <v>2.4999995762395302</v>
      </c>
      <c r="AP60" s="15">
        <v>0.80000013833362005</v>
      </c>
      <c r="AQ60" s="15">
        <v>1.5169413721948299E-2</v>
      </c>
      <c r="AR60" s="14">
        <v>2.4999999957700201</v>
      </c>
      <c r="AS60" s="15">
        <v>0.80000000138084804</v>
      </c>
      <c r="AT60" s="16">
        <v>1.5169405934683199E-2</v>
      </c>
      <c r="AU60" s="15">
        <v>2.4999999999577098</v>
      </c>
      <c r="AV60" s="15">
        <v>0.800000000013807</v>
      </c>
      <c r="AW60" s="15">
        <v>1.51694058569519E-2</v>
      </c>
      <c r="AX60" s="14">
        <v>2.5</v>
      </c>
      <c r="AY60" s="15">
        <v>0.8</v>
      </c>
      <c r="AZ60" s="16">
        <v>1.51694058561669E-2</v>
      </c>
    </row>
    <row r="61" spans="1:52" hidden="1" x14ac:dyDescent="0.25">
      <c r="A61" s="1">
        <v>0.47</v>
      </c>
      <c r="B61" s="14">
        <v>2.0744126000000001</v>
      </c>
      <c r="C61" s="15">
        <v>0.99999990000000005</v>
      </c>
      <c r="D61" s="16">
        <v>5.30432549424944E-2</v>
      </c>
      <c r="E61" s="15">
        <v>2.0744126000425598</v>
      </c>
      <c r="F61" s="15">
        <v>0.99999989997095196</v>
      </c>
      <c r="G61" s="15">
        <v>5.3043249022863802E-2</v>
      </c>
      <c r="H61" s="14">
        <v>2.0744126042567199</v>
      </c>
      <c r="I61" s="15">
        <v>0.99999989709459802</v>
      </c>
      <c r="J61" s="16">
        <v>5.3042667080407599E-2</v>
      </c>
      <c r="K61" s="15">
        <v>2.07441302643943</v>
      </c>
      <c r="L61" s="15">
        <v>0.99999960893639495</v>
      </c>
      <c r="M61" s="15">
        <v>5.3003424681632397E-2</v>
      </c>
      <c r="N61" s="14">
        <v>2.0744560184248102</v>
      </c>
      <c r="O61" s="15">
        <v>0.99997026637574105</v>
      </c>
      <c r="P61" s="16">
        <v>5.2384722968247699E-2</v>
      </c>
      <c r="Q61" s="14">
        <v>2.08184644104804</v>
      </c>
      <c r="R61" s="15">
        <v>0.99496575700492296</v>
      </c>
      <c r="S61" s="16">
        <v>4.58786082418546E-2</v>
      </c>
      <c r="T61" s="14">
        <v>2.0994471529411798</v>
      </c>
      <c r="U61" s="15">
        <v>0.98335565639421596</v>
      </c>
      <c r="V61" s="16">
        <v>3.8454879635433502E-2</v>
      </c>
      <c r="W61" s="14">
        <v>2.2053625692307701</v>
      </c>
      <c r="X61" s="15">
        <v>0.921542338722801</v>
      </c>
      <c r="Y61" s="16">
        <v>2.5487344411122801E-2</v>
      </c>
      <c r="Z61" s="14">
        <v>2.2872062999999998</v>
      </c>
      <c r="AA61" s="15">
        <v>0.88155233531824095</v>
      </c>
      <c r="AB61" s="16">
        <v>2.10804641391216E-2</v>
      </c>
      <c r="AC61" s="14">
        <v>2.3690500307692299</v>
      </c>
      <c r="AD61" s="15">
        <v>0.84686114202699703</v>
      </c>
      <c r="AE61" s="16">
        <v>1.82011999842706E-2</v>
      </c>
      <c r="AF61" s="14">
        <v>2.4749654470588198</v>
      </c>
      <c r="AG61" s="15">
        <v>0.80825130196116801</v>
      </c>
      <c r="AH61" s="16">
        <v>1.5647149632103501E-2</v>
      </c>
      <c r="AI61" s="14">
        <v>2.4948099097560998</v>
      </c>
      <c r="AJ61" s="15">
        <v>0.80168569527628497</v>
      </c>
      <c r="AK61" s="16">
        <v>1.5265293680262E-2</v>
      </c>
      <c r="AL61" s="15">
        <v>2.4999565815751899</v>
      </c>
      <c r="AM61" s="15">
        <v>0.80001404879734095</v>
      </c>
      <c r="AN61" s="16">
        <v>1.51702014398534E-2</v>
      </c>
      <c r="AO61" s="15">
        <v>2.4999995735605798</v>
      </c>
      <c r="AP61" s="15">
        <v>0.80000013797765701</v>
      </c>
      <c r="AQ61" s="15">
        <v>1.5169413669554901E-2</v>
      </c>
      <c r="AR61" s="14">
        <v>2.4999999957432801</v>
      </c>
      <c r="AS61" s="15">
        <v>0.80000000137729499</v>
      </c>
      <c r="AT61" s="16">
        <v>1.5169405934160199E-2</v>
      </c>
      <c r="AU61" s="15">
        <v>2.4999999999574398</v>
      </c>
      <c r="AV61" s="15">
        <v>0.80000000001377103</v>
      </c>
      <c r="AW61" s="15">
        <v>1.51694058569467E-2</v>
      </c>
      <c r="AX61" s="14">
        <v>2.5</v>
      </c>
      <c r="AY61" s="15">
        <v>0.8</v>
      </c>
      <c r="AZ61" s="16">
        <v>1.51694058561669E-2</v>
      </c>
    </row>
    <row r="62" spans="1:52" hidden="1" x14ac:dyDescent="0.25">
      <c r="A62" s="1">
        <v>0.48</v>
      </c>
      <c r="B62" s="14">
        <v>2.0742712000000001</v>
      </c>
      <c r="C62" s="15">
        <v>0.99999990000000005</v>
      </c>
      <c r="D62" s="16">
        <v>5.3033349632380399E-2</v>
      </c>
      <c r="E62" s="15">
        <v>2.0742712000425798</v>
      </c>
      <c r="F62" s="15">
        <v>0.99999989997094596</v>
      </c>
      <c r="G62" s="15">
        <v>5.3033343711642401E-2</v>
      </c>
      <c r="H62" s="14">
        <v>2.0742712042581402</v>
      </c>
      <c r="I62" s="15">
        <v>0.99999989709420301</v>
      </c>
      <c r="J62" s="16">
        <v>5.3032761691054899E-2</v>
      </c>
      <c r="K62" s="15">
        <v>2.0742716265811101</v>
      </c>
      <c r="L62" s="15">
        <v>0.99999960889671102</v>
      </c>
      <c r="M62" s="15">
        <v>5.2993515296433299E-2</v>
      </c>
      <c r="N62" s="14">
        <v>2.0743146328504398</v>
      </c>
      <c r="O62" s="15">
        <v>0.99997026233604203</v>
      </c>
      <c r="P62" s="16">
        <v>5.2374771616823003E-2</v>
      </c>
      <c r="Q62" s="14">
        <v>2.0817075109170302</v>
      </c>
      <c r="R62" s="15">
        <v>0.99496508791992999</v>
      </c>
      <c r="S62" s="16">
        <v>4.5868391180390398E-2</v>
      </c>
      <c r="T62" s="14">
        <v>2.0993140705882398</v>
      </c>
      <c r="U62" s="15">
        <v>0.98335357596789497</v>
      </c>
      <c r="V62" s="16">
        <v>3.8444851297433302E-2</v>
      </c>
      <c r="W62" s="14">
        <v>2.2052646769230702</v>
      </c>
      <c r="X62" s="15">
        <v>0.92153583835310204</v>
      </c>
      <c r="Y62" s="16">
        <v>2.54799512770802E-2</v>
      </c>
      <c r="Z62" s="14">
        <v>2.2871356</v>
      </c>
      <c r="AA62" s="15">
        <v>0.88154575076425201</v>
      </c>
      <c r="AB62" s="16">
        <v>2.1075230382417501E-2</v>
      </c>
      <c r="AC62" s="14">
        <v>2.3690065230769202</v>
      </c>
      <c r="AD62" s="15">
        <v>0.846856250420152</v>
      </c>
      <c r="AE62" s="16">
        <v>1.8198045805051299E-2</v>
      </c>
      <c r="AF62" s="14">
        <v>2.47495712941177</v>
      </c>
      <c r="AG62" s="15">
        <v>0.808250223519142</v>
      </c>
      <c r="AH62" s="16">
        <v>1.56465610560475E-2</v>
      </c>
      <c r="AI62" s="14">
        <v>2.4948081853658599</v>
      </c>
      <c r="AJ62" s="15">
        <v>0.80168546741367097</v>
      </c>
      <c r="AK62" s="16">
        <v>1.52651721523496E-2</v>
      </c>
      <c r="AL62" s="15">
        <v>2.4999565671495598</v>
      </c>
      <c r="AM62" s="15">
        <v>0.80001404688230005</v>
      </c>
      <c r="AN62" s="16">
        <v>1.51702004242368E-2</v>
      </c>
      <c r="AO62" s="15">
        <v>2.49999957341889</v>
      </c>
      <c r="AP62" s="15">
        <v>0.80000013795884695</v>
      </c>
      <c r="AQ62" s="15">
        <v>1.516941365958E-2</v>
      </c>
      <c r="AR62" s="14">
        <v>2.4999999957418599</v>
      </c>
      <c r="AS62" s="15">
        <v>0.80000000137710703</v>
      </c>
      <c r="AT62" s="16">
        <v>1.51694059340606E-2</v>
      </c>
      <c r="AU62" s="15">
        <v>2.4999999999574198</v>
      </c>
      <c r="AV62" s="15">
        <v>0.80000000001377003</v>
      </c>
      <c r="AW62" s="15">
        <v>1.5169405856945701E-2</v>
      </c>
      <c r="AX62" s="14">
        <v>2.5</v>
      </c>
      <c r="AY62" s="15">
        <v>0.8</v>
      </c>
      <c r="AZ62" s="16">
        <v>1.51694058561669E-2</v>
      </c>
    </row>
    <row r="63" spans="1:52" hidden="1" x14ac:dyDescent="0.25">
      <c r="A63" s="1">
        <v>0.49</v>
      </c>
      <c r="B63" s="14">
        <v>2.0792742</v>
      </c>
      <c r="C63" s="15">
        <v>1</v>
      </c>
      <c r="D63" s="16">
        <v>5.3106634533003502E-2</v>
      </c>
      <c r="E63" s="15">
        <v>2.0792742000420699</v>
      </c>
      <c r="F63" s="15">
        <v>0.99999999997108802</v>
      </c>
      <c r="G63" s="15">
        <v>5.3105941028649802E-2</v>
      </c>
      <c r="H63" s="14">
        <v>2.0792742042081001</v>
      </c>
      <c r="I63" s="15">
        <v>0.99999999710816601</v>
      </c>
      <c r="J63" s="16">
        <v>5.3099699144012302E-2</v>
      </c>
      <c r="K63" s="15">
        <v>2.0792746215680902</v>
      </c>
      <c r="L63" s="15">
        <v>0.99999971029574197</v>
      </c>
      <c r="M63" s="15">
        <v>5.3037253269885801E-2</v>
      </c>
      <c r="N63" s="14">
        <v>2.0793171224444</v>
      </c>
      <c r="O63" s="15">
        <v>0.99997050475272997</v>
      </c>
      <c r="P63" s="16">
        <v>5.2410120527701803E-2</v>
      </c>
      <c r="Q63" s="14">
        <v>2.0866231222707401</v>
      </c>
      <c r="R63" s="15">
        <v>0.99498877872160796</v>
      </c>
      <c r="S63" s="16">
        <v>4.5916558118200002E-2</v>
      </c>
      <c r="T63" s="14">
        <v>2.1040227764705901</v>
      </c>
      <c r="U63" s="15">
        <v>0.98342704767335198</v>
      </c>
      <c r="V63" s="16">
        <v>3.8503470491609598E-2</v>
      </c>
      <c r="W63" s="14">
        <v>2.2087282923076899</v>
      </c>
      <c r="X63" s="15">
        <v>0.92176550935007895</v>
      </c>
      <c r="Y63" s="16">
        <v>2.5531591115492101E-2</v>
      </c>
      <c r="Z63" s="14">
        <v>2.2896371000000002</v>
      </c>
      <c r="AA63" s="15">
        <v>0.88177859319556495</v>
      </c>
      <c r="AB63" s="16">
        <v>2.1112162304669699E-2</v>
      </c>
      <c r="AC63" s="14">
        <v>2.3705459076922999</v>
      </c>
      <c r="AD63" s="15">
        <v>0.84702936075831103</v>
      </c>
      <c r="AE63" s="16">
        <v>1.8220037337126599E-2</v>
      </c>
      <c r="AF63" s="14">
        <v>2.4752514235294099</v>
      </c>
      <c r="AG63" s="15">
        <v>0.80828842230592202</v>
      </c>
      <c r="AH63" s="16">
        <v>1.5650548752490799E-2</v>
      </c>
      <c r="AI63" s="14">
        <v>2.49486919756098</v>
      </c>
      <c r="AJ63" s="15">
        <v>0.80169353959998202</v>
      </c>
      <c r="AK63" s="16">
        <v>1.52659903902598E-2</v>
      </c>
      <c r="AL63" s="15">
        <v>2.4999570775555999</v>
      </c>
      <c r="AM63" s="15">
        <v>0.80001411472652095</v>
      </c>
      <c r="AN63" s="16">
        <v>1.51702072510065E-2</v>
      </c>
      <c r="AO63" s="15">
        <v>2.4999995784319098</v>
      </c>
      <c r="AP63" s="15">
        <v>0.80000013862521402</v>
      </c>
      <c r="AQ63" s="15">
        <v>1.51694137266285E-2</v>
      </c>
      <c r="AR63" s="14">
        <v>2.4999999957918999</v>
      </c>
      <c r="AS63" s="15">
        <v>0.80000000138375904</v>
      </c>
      <c r="AT63" s="16">
        <v>1.51694059347299E-2</v>
      </c>
      <c r="AU63" s="15">
        <v>2.4999999999579199</v>
      </c>
      <c r="AV63" s="15">
        <v>0.80000000001383598</v>
      </c>
      <c r="AW63" s="15">
        <v>1.51694058569524E-2</v>
      </c>
      <c r="AX63" s="14">
        <v>2.5</v>
      </c>
      <c r="AY63" s="15">
        <v>0.8</v>
      </c>
      <c r="AZ63" s="16">
        <v>1.51694058561669E-2</v>
      </c>
    </row>
    <row r="64" spans="1:52" hidden="1" x14ac:dyDescent="0.25">
      <c r="A64" s="1">
        <v>0.5</v>
      </c>
      <c r="B64" s="14">
        <v>2.0788422</v>
      </c>
      <c r="C64" s="15">
        <v>0.99999990000000005</v>
      </c>
      <c r="D64" s="16">
        <v>5.3069337998698597E-2</v>
      </c>
      <c r="E64" s="15">
        <v>2.0788422000421098</v>
      </c>
      <c r="F64" s="15">
        <v>0.99999989997107497</v>
      </c>
      <c r="G64" s="15">
        <v>5.3069332104379398E-2</v>
      </c>
      <c r="H64" s="14">
        <v>2.0788422042124202</v>
      </c>
      <c r="I64" s="15">
        <v>0.99999989710696502</v>
      </c>
      <c r="J64" s="16">
        <v>5.3068752620800901E-2</v>
      </c>
      <c r="K64" s="15">
        <v>2.0788426220009599</v>
      </c>
      <c r="L64" s="15">
        <v>0.99999961017547001</v>
      </c>
      <c r="M64" s="15">
        <v>5.3029635418830899E-2</v>
      </c>
      <c r="N64" s="14">
        <v>2.0788851665170398</v>
      </c>
      <c r="O64" s="15">
        <v>0.99997039250932396</v>
      </c>
      <c r="P64" s="16">
        <v>5.24122793402882E-2</v>
      </c>
      <c r="Q64" s="14">
        <v>2.08619866812227</v>
      </c>
      <c r="R64" s="15">
        <v>0.994986650480295</v>
      </c>
      <c r="S64" s="16">
        <v>4.5918508294909698E-2</v>
      </c>
      <c r="T64" s="14">
        <v>2.1036161882352902</v>
      </c>
      <c r="U64" s="15">
        <v>0.98342063831180004</v>
      </c>
      <c r="V64" s="16">
        <v>3.8504233999983498E-2</v>
      </c>
      <c r="W64" s="14">
        <v>2.2084292153846201</v>
      </c>
      <c r="X64" s="15">
        <v>0.92174565330492597</v>
      </c>
      <c r="Y64" s="16">
        <v>2.5531276092041501E-2</v>
      </c>
      <c r="Z64" s="14">
        <v>2.2894211000000002</v>
      </c>
      <c r="AA64" s="15">
        <v>0.88175846432967697</v>
      </c>
      <c r="AB64" s="16">
        <v>2.1111900733401301E-2</v>
      </c>
      <c r="AC64" s="14">
        <v>2.3704129846153799</v>
      </c>
      <c r="AD64" s="15">
        <v>0.84701439051199501</v>
      </c>
      <c r="AE64" s="16">
        <v>1.8219908243143401E-2</v>
      </c>
      <c r="AF64" s="14">
        <v>2.4752260117647098</v>
      </c>
      <c r="AG64" s="15">
        <v>0.80828511709472595</v>
      </c>
      <c r="AH64" s="16">
        <v>1.5650537025187702E-2</v>
      </c>
      <c r="AI64" s="14">
        <v>2.4948639292683001</v>
      </c>
      <c r="AJ64" s="15">
        <v>0.801692841066592</v>
      </c>
      <c r="AK64" s="16">
        <v>1.52659885156648E-2</v>
      </c>
      <c r="AL64" s="15">
        <v>2.4999570334829602</v>
      </c>
      <c r="AM64" s="15">
        <v>0.80001410885540303</v>
      </c>
      <c r="AN64" s="16">
        <v>1.5170207236543901E-2</v>
      </c>
      <c r="AO64" s="15">
        <v>2.4999995779990498</v>
      </c>
      <c r="AP64" s="15">
        <v>0.80000013856754804</v>
      </c>
      <c r="AQ64" s="15">
        <v>1.5169413726486501E-2</v>
      </c>
      <c r="AR64" s="14">
        <v>2.4999999957875798</v>
      </c>
      <c r="AS64" s="15">
        <v>0.80000000138318295</v>
      </c>
      <c r="AT64" s="16">
        <v>1.51694059347285E-2</v>
      </c>
      <c r="AU64" s="15">
        <v>2.4999999999578799</v>
      </c>
      <c r="AV64" s="15">
        <v>0.80000000001382998</v>
      </c>
      <c r="AW64" s="15">
        <v>1.51694058569524E-2</v>
      </c>
      <c r="AX64" s="14">
        <v>2.5</v>
      </c>
      <c r="AY64" s="15">
        <v>0.8</v>
      </c>
      <c r="AZ64" s="16">
        <v>1.51694058561669E-2</v>
      </c>
    </row>
    <row r="65" spans="1:52" hidden="1" x14ac:dyDescent="0.25">
      <c r="A65" s="1">
        <v>0.51</v>
      </c>
      <c r="B65" s="14">
        <v>2.0755110000000001</v>
      </c>
      <c r="C65" s="15">
        <v>0.99999979999999999</v>
      </c>
      <c r="D65" s="16">
        <v>5.3013153572186798E-2</v>
      </c>
      <c r="E65" s="15">
        <v>2.0755110000424501</v>
      </c>
      <c r="F65" s="15">
        <v>0.99999979997098098</v>
      </c>
      <c r="G65" s="15">
        <v>5.3013149391815499E-2</v>
      </c>
      <c r="H65" s="14">
        <v>2.0755110042457399</v>
      </c>
      <c r="I65" s="15">
        <v>0.99999979709767395</v>
      </c>
      <c r="J65" s="16">
        <v>5.3012736956458799E-2</v>
      </c>
      <c r="K65" s="15">
        <v>2.07551142533883</v>
      </c>
      <c r="L65" s="15">
        <v>0.99999950924453296</v>
      </c>
      <c r="M65" s="15">
        <v>5.2980519774085702E-2</v>
      </c>
      <c r="N65" s="14">
        <v>2.0755543063660502</v>
      </c>
      <c r="O65" s="15">
        <v>0.99997019774296003</v>
      </c>
      <c r="P65" s="16">
        <v>5.2370701701936098E-2</v>
      </c>
      <c r="Q65" s="14">
        <v>2.08292565502183</v>
      </c>
      <c r="R65" s="15">
        <v>0.99497085249429995</v>
      </c>
      <c r="S65" s="16">
        <v>4.5869006207989997E-2</v>
      </c>
      <c r="T65" s="14">
        <v>2.1004809411764702</v>
      </c>
      <c r="U65" s="15">
        <v>0.98337171265805001</v>
      </c>
      <c r="V65" s="16">
        <v>3.8448746871388502E-2</v>
      </c>
      <c r="W65" s="14">
        <v>2.2061229999999998</v>
      </c>
      <c r="X65" s="15">
        <v>0.921592751432734</v>
      </c>
      <c r="Y65" s="16">
        <v>2.5485223763999601E-2</v>
      </c>
      <c r="Z65" s="14">
        <v>2.2877554999999998</v>
      </c>
      <c r="AA65" s="15">
        <v>0.88160343390794305</v>
      </c>
      <c r="AB65" s="16">
        <v>2.10790649434308E-2</v>
      </c>
      <c r="AC65" s="14">
        <v>2.3693879999999998</v>
      </c>
      <c r="AD65" s="15">
        <v>0.84689911745566104</v>
      </c>
      <c r="AE65" s="16">
        <v>1.8200278573496698E-2</v>
      </c>
      <c r="AF65" s="14">
        <v>2.4750300588235299</v>
      </c>
      <c r="AG65" s="15">
        <v>0.80825967729577097</v>
      </c>
      <c r="AH65" s="16">
        <v>1.5646944185322802E-2</v>
      </c>
      <c r="AI65" s="14">
        <v>2.4948233048780502</v>
      </c>
      <c r="AJ65" s="15">
        <v>0.80168746498819099</v>
      </c>
      <c r="AK65" s="16">
        <v>1.52652497816283E-2</v>
      </c>
      <c r="AL65" s="15">
        <v>2.4999566936339499</v>
      </c>
      <c r="AM65" s="15">
        <v>0.80001406367085703</v>
      </c>
      <c r="AN65" s="16">
        <v>1.5170201069737099E-2</v>
      </c>
      <c r="AO65" s="15">
        <v>2.4999995746611798</v>
      </c>
      <c r="AP65" s="15">
        <v>0.80000013812374504</v>
      </c>
      <c r="AQ65" s="15">
        <v>1.51694136659196E-2</v>
      </c>
      <c r="AR65" s="14">
        <v>2.4999999957542598</v>
      </c>
      <c r="AS65" s="15">
        <v>0.80000000137875305</v>
      </c>
      <c r="AT65" s="16">
        <v>1.51694059341239E-2</v>
      </c>
      <c r="AU65" s="15">
        <v>2.49999999995755</v>
      </c>
      <c r="AV65" s="15">
        <v>0.80000000001378602</v>
      </c>
      <c r="AW65" s="15">
        <v>1.5169405856946301E-2</v>
      </c>
      <c r="AX65" s="14">
        <v>2.5</v>
      </c>
      <c r="AY65" s="15">
        <v>0.8</v>
      </c>
      <c r="AZ65" s="16">
        <v>1.51694058561669E-2</v>
      </c>
    </row>
    <row r="66" spans="1:52" hidden="1" x14ac:dyDescent="0.25">
      <c r="A66" s="1">
        <v>0.52</v>
      </c>
      <c r="B66" s="14">
        <v>2.0781101999999998</v>
      </c>
      <c r="C66" s="15">
        <v>0.99999979999999999</v>
      </c>
      <c r="D66" s="16">
        <v>5.3012810058969698E-2</v>
      </c>
      <c r="E66" s="15">
        <v>2.07811020004219</v>
      </c>
      <c r="F66" s="15">
        <v>0.99999979997105404</v>
      </c>
      <c r="G66" s="15">
        <v>5.3012805888914098E-2</v>
      </c>
      <c r="H66" s="14">
        <v>2.0781102042197399</v>
      </c>
      <c r="I66" s="15">
        <v>0.99999979710492903</v>
      </c>
      <c r="J66" s="16">
        <v>5.3012394480820499E-2</v>
      </c>
      <c r="K66" s="15">
        <v>2.0781106227344299</v>
      </c>
      <c r="L66" s="15">
        <v>0.99999950997140097</v>
      </c>
      <c r="M66" s="15">
        <v>5.2980243099829703E-2</v>
      </c>
      <c r="N66" s="14">
        <v>2.0781532411956798</v>
      </c>
      <c r="O66" s="15">
        <v>0.99997027173587405</v>
      </c>
      <c r="P66" s="16">
        <v>5.2371222948904297E-2</v>
      </c>
      <c r="Q66" s="14">
        <v>2.0854794541484698</v>
      </c>
      <c r="R66" s="15">
        <v>0.99498310920597899</v>
      </c>
      <c r="S66" s="16">
        <v>4.5876992135851002E-2</v>
      </c>
      <c r="T66" s="14">
        <v>2.1029272470588198</v>
      </c>
      <c r="U66" s="15">
        <v>0.98340983370245105</v>
      </c>
      <c r="V66" s="16">
        <v>3.8463122391411399E-2</v>
      </c>
      <c r="W66" s="14">
        <v>2.2079224461538498</v>
      </c>
      <c r="X66" s="15">
        <v>0.92171203716863404</v>
      </c>
      <c r="Y66" s="16">
        <v>2.5500650598280199E-2</v>
      </c>
      <c r="Z66" s="14">
        <v>2.2890551000000001</v>
      </c>
      <c r="AA66" s="15">
        <v>0.88172437945433901</v>
      </c>
      <c r="AB66" s="16">
        <v>2.1090194546378699E-2</v>
      </c>
      <c r="AC66" s="14">
        <v>2.37018775384615</v>
      </c>
      <c r="AD66" s="15">
        <v>0.84698904103495798</v>
      </c>
      <c r="AE66" s="16">
        <v>1.8206829377548198E-2</v>
      </c>
      <c r="AF66" s="14">
        <v>2.47518295294118</v>
      </c>
      <c r="AG66" s="15">
        <v>0.80827952078675303</v>
      </c>
      <c r="AH66" s="16">
        <v>1.5648099064063201E-2</v>
      </c>
      <c r="AI66" s="14">
        <v>2.4948550024390301</v>
      </c>
      <c r="AJ66" s="15">
        <v>0.80169165834928002</v>
      </c>
      <c r="AK66" s="16">
        <v>1.52654852550971E-2</v>
      </c>
      <c r="AL66" s="15">
        <v>2.49995695880432</v>
      </c>
      <c r="AM66" s="15">
        <v>0.80001409891480801</v>
      </c>
      <c r="AN66" s="16">
        <v>1.5170203031039E-2</v>
      </c>
      <c r="AO66" s="15">
        <v>2.4999995772655801</v>
      </c>
      <c r="AP66" s="15">
        <v>0.80000013846991103</v>
      </c>
      <c r="AQ66" s="15">
        <v>1.5169413685181999E-2</v>
      </c>
      <c r="AR66" s="14">
        <v>2.4999999957802599</v>
      </c>
      <c r="AS66" s="15">
        <v>0.80000000138220895</v>
      </c>
      <c r="AT66" s="16">
        <v>1.5169405934316199E-2</v>
      </c>
      <c r="AU66" s="15">
        <v>2.4999999999578102</v>
      </c>
      <c r="AV66" s="15">
        <v>0.80000000001381999</v>
      </c>
      <c r="AW66" s="15">
        <v>1.5169405856948299E-2</v>
      </c>
      <c r="AX66" s="14">
        <v>2.5</v>
      </c>
      <c r="AY66" s="15">
        <v>0.8</v>
      </c>
      <c r="AZ66" s="16">
        <v>1.51694058561669E-2</v>
      </c>
    </row>
    <row r="67" spans="1:52" hidden="1" x14ac:dyDescent="0.25">
      <c r="A67" s="1">
        <v>0.53</v>
      </c>
      <c r="B67" s="14">
        <v>2.0835105999999999</v>
      </c>
      <c r="C67" s="15">
        <v>0.99999959999999999</v>
      </c>
      <c r="D67" s="16">
        <v>5.3069266868434897E-2</v>
      </c>
      <c r="E67" s="15">
        <v>2.0835106000416501</v>
      </c>
      <c r="F67" s="15">
        <v>0.99999959997120402</v>
      </c>
      <c r="G67" s="15">
        <v>5.3069263936234901E-2</v>
      </c>
      <c r="H67" s="14">
        <v>2.0835106041657299</v>
      </c>
      <c r="I67" s="15">
        <v>0.99999959711992004</v>
      </c>
      <c r="J67" s="16">
        <v>5.3068974116184497E-2</v>
      </c>
      <c r="K67" s="15">
        <v>2.0835110173232101</v>
      </c>
      <c r="L67" s="15">
        <v>0.99999931147323096</v>
      </c>
      <c r="M67" s="15">
        <v>5.3043856119701402E-2</v>
      </c>
      <c r="N67" s="14">
        <v>2.0835530902468902</v>
      </c>
      <c r="O67" s="15">
        <v>0.99997022461725305</v>
      </c>
      <c r="P67" s="16">
        <v>5.2450984203410503E-2</v>
      </c>
      <c r="Q67" s="14">
        <v>2.0907855240174702</v>
      </c>
      <c r="R67" s="15">
        <v>0.99500823853945597</v>
      </c>
      <c r="S67" s="16">
        <v>4.5973213992612297E-2</v>
      </c>
      <c r="T67" s="14">
        <v>2.1080099764705902</v>
      </c>
      <c r="U67" s="15">
        <v>0.98348844946889302</v>
      </c>
      <c r="V67" s="16">
        <v>3.8568352841574997E-2</v>
      </c>
      <c r="W67" s="14">
        <v>2.2116611846153802</v>
      </c>
      <c r="X67" s="15">
        <v>0.921959073896087</v>
      </c>
      <c r="Y67" s="16">
        <v>2.5586280151540901E-2</v>
      </c>
      <c r="Z67" s="14">
        <v>2.2917553000000002</v>
      </c>
      <c r="AA67" s="15">
        <v>0.881975281049587</v>
      </c>
      <c r="AB67" s="16">
        <v>2.11512279566347E-2</v>
      </c>
      <c r="AC67" s="14">
        <v>2.3718494153846099</v>
      </c>
      <c r="AD67" s="15">
        <v>0.84717585095300996</v>
      </c>
      <c r="AE67" s="16">
        <v>1.82433943099806E-2</v>
      </c>
      <c r="AF67" s="14">
        <v>2.4755006235294101</v>
      </c>
      <c r="AG67" s="15">
        <v>0.80832080784184301</v>
      </c>
      <c r="AH67" s="16">
        <v>1.56548199085376E-2</v>
      </c>
      <c r="AI67" s="14">
        <v>2.4949208609756099</v>
      </c>
      <c r="AJ67" s="15">
        <v>0.80170038547435196</v>
      </c>
      <c r="AK67" s="16">
        <v>1.5266868376230799E-2</v>
      </c>
      <c r="AL67" s="15">
        <v>2.4999575097531102</v>
      </c>
      <c r="AM67" s="15">
        <v>0.80001417226855398</v>
      </c>
      <c r="AN67" s="16">
        <v>1.5170214579766301E-2</v>
      </c>
      <c r="AO67" s="15">
        <v>2.4999995826767898</v>
      </c>
      <c r="AP67" s="15">
        <v>0.80000013919039203</v>
      </c>
      <c r="AQ67" s="15">
        <v>1.5169413798607499E-2</v>
      </c>
      <c r="AR67" s="14">
        <v>2.49999999583427</v>
      </c>
      <c r="AS67" s="15">
        <v>0.80000000138939997</v>
      </c>
      <c r="AT67" s="16">
        <v>1.51694059354484E-2</v>
      </c>
      <c r="AU67" s="15">
        <v>2.4999999999583502</v>
      </c>
      <c r="AV67" s="15">
        <v>0.80000000001389204</v>
      </c>
      <c r="AW67" s="15">
        <v>1.5169405856959599E-2</v>
      </c>
      <c r="AX67" s="14">
        <v>2.5</v>
      </c>
      <c r="AY67" s="15">
        <v>0.8</v>
      </c>
      <c r="AZ67" s="16">
        <v>1.51694058561669E-2</v>
      </c>
    </row>
    <row r="68" spans="1:52" hidden="1" x14ac:dyDescent="0.25">
      <c r="A68" s="1">
        <v>0.54</v>
      </c>
      <c r="B68" s="14">
        <v>2.0800046999999999</v>
      </c>
      <c r="C68" s="15">
        <v>0.99999950000000004</v>
      </c>
      <c r="D68" s="16">
        <v>5.3018449429469199E-2</v>
      </c>
      <c r="E68" s="15">
        <v>2.0800047000420001</v>
      </c>
      <c r="F68" s="15">
        <v>0.99999949997110704</v>
      </c>
      <c r="G68" s="15">
        <v>5.3018446798335998E-2</v>
      </c>
      <c r="H68" s="14">
        <v>2.0800047042007899</v>
      </c>
      <c r="I68" s="15">
        <v>0.99999949711020397</v>
      </c>
      <c r="J68" s="16">
        <v>5.3018186648811298E-2</v>
      </c>
      <c r="K68" s="15">
        <v>2.0800051208361299</v>
      </c>
      <c r="L68" s="15">
        <v>0.99999921049991902</v>
      </c>
      <c r="M68" s="15">
        <v>5.2995088052160501E-2</v>
      </c>
      <c r="N68" s="14">
        <v>2.0800475479187899</v>
      </c>
      <c r="O68" s="15">
        <v>0.999970025537255</v>
      </c>
      <c r="P68" s="16">
        <v>5.2407464209174401E-2</v>
      </c>
      <c r="Q68" s="14">
        <v>2.08734086244541</v>
      </c>
      <c r="R68" s="15">
        <v>0.99499172239718103</v>
      </c>
      <c r="S68" s="16">
        <v>4.5921323607233999E-2</v>
      </c>
      <c r="T68" s="14">
        <v>2.10471030588235</v>
      </c>
      <c r="U68" s="15">
        <v>0.98343726408598597</v>
      </c>
      <c r="V68" s="16">
        <v>3.8510162896247001E-2</v>
      </c>
      <c r="W68" s="14">
        <v>2.2092340230769199</v>
      </c>
      <c r="X68" s="15">
        <v>0.92179866451133796</v>
      </c>
      <c r="Y68" s="16">
        <v>2.55379016187352E-2</v>
      </c>
      <c r="Z68" s="14">
        <v>2.29000235</v>
      </c>
      <c r="AA68" s="15">
        <v>0.88181235085641096</v>
      </c>
      <c r="AB68" s="16">
        <v>2.1116699475831498E-2</v>
      </c>
      <c r="AC68" s="14">
        <v>2.3707706769230699</v>
      </c>
      <c r="AD68" s="15">
        <v>0.84705451806163901</v>
      </c>
      <c r="AE68" s="16">
        <v>1.8222736025882199E-2</v>
      </c>
      <c r="AF68" s="14">
        <v>2.47529439411765</v>
      </c>
      <c r="AG68" s="15">
        <v>0.808293984888106</v>
      </c>
      <c r="AH68" s="16">
        <v>1.5651035488443901E-2</v>
      </c>
      <c r="AI68" s="14">
        <v>2.49487810609756</v>
      </c>
      <c r="AJ68" s="15">
        <v>0.80169471545112303</v>
      </c>
      <c r="AK68" s="16">
        <v>1.5266090134767299E-2</v>
      </c>
      <c r="AL68" s="15">
        <v>2.4999571520812101</v>
      </c>
      <c r="AM68" s="15">
        <v>0.80001412460995003</v>
      </c>
      <c r="AN68" s="16">
        <v>1.5170208082911901E-2</v>
      </c>
      <c r="AO68" s="15">
        <v>2.4999995791638701</v>
      </c>
      <c r="AP68" s="15">
        <v>0.80000013872228903</v>
      </c>
      <c r="AQ68" s="15">
        <v>1.51694137347989E-2</v>
      </c>
      <c r="AR68" s="14">
        <v>2.4999999957992101</v>
      </c>
      <c r="AS68" s="15">
        <v>0.80000000138472804</v>
      </c>
      <c r="AT68" s="16">
        <v>1.5169405934811401E-2</v>
      </c>
      <c r="AU68" s="15">
        <v>2.4999999999579998</v>
      </c>
      <c r="AV68" s="15">
        <v>0.80000000001384497</v>
      </c>
      <c r="AW68" s="15">
        <v>1.51694058569532E-2</v>
      </c>
      <c r="AX68" s="14">
        <v>2.5</v>
      </c>
      <c r="AY68" s="15">
        <v>0.8</v>
      </c>
      <c r="AZ68" s="16">
        <v>1.51694058561669E-2</v>
      </c>
    </row>
    <row r="69" spans="1:52" hidden="1" x14ac:dyDescent="0.25">
      <c r="A69" s="1">
        <v>0.55000000000000004</v>
      </c>
      <c r="B69" s="14">
        <v>2.0854764000000001</v>
      </c>
      <c r="C69" s="15">
        <v>0.99999939999999998</v>
      </c>
      <c r="D69" s="16">
        <v>5.30006105616724E-2</v>
      </c>
      <c r="E69" s="15">
        <v>2.0854764000414501</v>
      </c>
      <c r="F69" s="15">
        <v>0.99999939997125797</v>
      </c>
      <c r="G69" s="15">
        <v>5.3000608172725901E-2</v>
      </c>
      <c r="H69" s="14">
        <v>2.0854764041460601</v>
      </c>
      <c r="I69" s="15">
        <v>0.99999939712535002</v>
      </c>
      <c r="J69" s="16">
        <v>5.3000371909092001E-2</v>
      </c>
      <c r="K69" s="15">
        <v>2.0854768153534802</v>
      </c>
      <c r="L69" s="15">
        <v>0.99999911201720104</v>
      </c>
      <c r="M69" s="15">
        <v>5.2979015914687198E-2</v>
      </c>
      <c r="N69" s="14">
        <v>2.0855186896959799</v>
      </c>
      <c r="O69" s="15">
        <v>0.99997007999167298</v>
      </c>
      <c r="P69" s="16">
        <v>5.2398951996473701E-2</v>
      </c>
      <c r="Q69" s="14">
        <v>2.0927169868995601</v>
      </c>
      <c r="R69" s="15">
        <v>0.99501721464618198</v>
      </c>
      <c r="S69" s="16">
        <v>4.59296461243104E-2</v>
      </c>
      <c r="T69" s="14">
        <v>2.1098601411764699</v>
      </c>
      <c r="U69" s="15">
        <v>0.98351681448598705</v>
      </c>
      <c r="V69" s="16">
        <v>3.8532416029996401E-2</v>
      </c>
      <c r="W69" s="14">
        <v>2.2130221230769198</v>
      </c>
      <c r="X69" s="15">
        <v>0.922048691406961</v>
      </c>
      <c r="Y69" s="16">
        <v>2.5564789532659601E-2</v>
      </c>
      <c r="Z69" s="14">
        <v>2.2927382000000001</v>
      </c>
      <c r="AA69" s="15">
        <v>0.88206645632242597</v>
      </c>
      <c r="AB69" s="16">
        <v>2.1136232939117702E-2</v>
      </c>
      <c r="AC69" s="14">
        <v>2.3724542769230701</v>
      </c>
      <c r="AD69" s="15">
        <v>0.84724382839610302</v>
      </c>
      <c r="AE69" s="16">
        <v>1.8234195698375599E-2</v>
      </c>
      <c r="AF69" s="14">
        <v>2.4756162588235302</v>
      </c>
      <c r="AG69" s="15">
        <v>0.80833585360478699</v>
      </c>
      <c r="AH69" s="16">
        <v>1.5653033151406402E-2</v>
      </c>
      <c r="AI69" s="14">
        <v>2.4949448341463398</v>
      </c>
      <c r="AJ69" s="15">
        <v>0.80170356658086495</v>
      </c>
      <c r="AK69" s="16">
        <v>1.52664963340692E-2</v>
      </c>
      <c r="AL69" s="15">
        <v>2.4999577103040198</v>
      </c>
      <c r="AM69" s="15">
        <v>0.80001419900824799</v>
      </c>
      <c r="AN69" s="16">
        <v>1.5170211463723601E-2</v>
      </c>
      <c r="AO69" s="15">
        <v>2.4999995846465302</v>
      </c>
      <c r="AP69" s="15">
        <v>0.80000013945302895</v>
      </c>
      <c r="AQ69" s="15">
        <v>1.51694137680025E-2</v>
      </c>
      <c r="AR69" s="14">
        <v>2.4999999958539401</v>
      </c>
      <c r="AS69" s="15">
        <v>0.80000000139202199</v>
      </c>
      <c r="AT69" s="16">
        <v>1.5169405935142899E-2</v>
      </c>
      <c r="AU69" s="15">
        <v>2.4999999999585398</v>
      </c>
      <c r="AV69" s="15">
        <v>0.80000000001391902</v>
      </c>
      <c r="AW69" s="15">
        <v>1.5169405856956499E-2</v>
      </c>
      <c r="AX69" s="14">
        <v>2.5</v>
      </c>
      <c r="AY69" s="15">
        <v>0.8</v>
      </c>
      <c r="AZ69" s="16">
        <v>1.51694058561669E-2</v>
      </c>
    </row>
    <row r="70" spans="1:52" hidden="1" x14ac:dyDescent="0.25">
      <c r="A70" s="1">
        <v>0.56000000000000005</v>
      </c>
      <c r="B70" s="14">
        <v>2.0944213999999999</v>
      </c>
      <c r="C70" s="15">
        <v>0.99999930000000004</v>
      </c>
      <c r="D70" s="16">
        <v>5.2986084737963401E-2</v>
      </c>
      <c r="E70" s="15">
        <v>2.0944214000405599</v>
      </c>
      <c r="F70" s="15">
        <v>0.99999929997150405</v>
      </c>
      <c r="G70" s="15">
        <v>5.2986082545458703E-2</v>
      </c>
      <c r="H70" s="14">
        <v>2.0944214040565998</v>
      </c>
      <c r="I70" s="15">
        <v>0.99999929714985303</v>
      </c>
      <c r="J70" s="16">
        <v>5.2985865661133703E-2</v>
      </c>
      <c r="K70" s="15">
        <v>2.09442180639057</v>
      </c>
      <c r="L70" s="15">
        <v>0.99999901447196005</v>
      </c>
      <c r="M70" s="15">
        <v>5.2965992863736197E-2</v>
      </c>
      <c r="N70" s="14">
        <v>2.09446277712712</v>
      </c>
      <c r="O70" s="15">
        <v>0.99997022987892104</v>
      </c>
      <c r="P70" s="16">
        <v>5.2394167490716501E-2</v>
      </c>
      <c r="Q70" s="14">
        <v>2.1015057423580799</v>
      </c>
      <c r="R70" s="15">
        <v>0.99505853369668196</v>
      </c>
      <c r="S70" s="16">
        <v>4.5951429559121598E-2</v>
      </c>
      <c r="T70" s="14">
        <v>2.1182789647058802</v>
      </c>
      <c r="U70" s="15">
        <v>0.98364572439989695</v>
      </c>
      <c r="V70" s="16">
        <v>3.8576392969318703E-2</v>
      </c>
      <c r="W70" s="14">
        <v>2.2192148153846101</v>
      </c>
      <c r="X70" s="15">
        <v>0.92245543635421201</v>
      </c>
      <c r="Y70" s="16">
        <v>2.5614205769144201E-2</v>
      </c>
      <c r="Z70" s="14">
        <v>2.2972106999999999</v>
      </c>
      <c r="AA70" s="15">
        <v>0.88248096637927098</v>
      </c>
      <c r="AB70" s="16">
        <v>2.1172087834402002E-2</v>
      </c>
      <c r="AC70" s="14">
        <v>2.37520658461538</v>
      </c>
      <c r="AD70" s="15">
        <v>0.84755338102913103</v>
      </c>
      <c r="AE70" s="16">
        <v>1.82553306458361E-2</v>
      </c>
      <c r="AF70" s="14">
        <v>2.4761424352941201</v>
      </c>
      <c r="AG70" s="15">
        <v>0.80840449943885395</v>
      </c>
      <c r="AH70" s="16">
        <v>1.5656754576610098E-2</v>
      </c>
      <c r="AI70" s="14">
        <v>2.4950539195122001</v>
      </c>
      <c r="AJ70" s="15">
        <v>0.80171808508793696</v>
      </c>
      <c r="AK70" s="16">
        <v>1.5267254721918399E-2</v>
      </c>
      <c r="AL70" s="15">
        <v>2.4999586228728798</v>
      </c>
      <c r="AM70" s="15">
        <v>0.80001432105799497</v>
      </c>
      <c r="AN70" s="16">
        <v>1.51702177795511E-2</v>
      </c>
      <c r="AO70" s="15">
        <v>2.4999995936094299</v>
      </c>
      <c r="AP70" s="15">
        <v>0.80000014065180403</v>
      </c>
      <c r="AQ70" s="15">
        <v>1.51694138300319E-2</v>
      </c>
      <c r="AR70" s="14">
        <v>2.4999999959434001</v>
      </c>
      <c r="AS70" s="15">
        <v>0.80000000140398797</v>
      </c>
      <c r="AT70" s="16">
        <v>1.51694059357621E-2</v>
      </c>
      <c r="AU70" s="15">
        <v>2.49999999995944</v>
      </c>
      <c r="AV70" s="15">
        <v>0.80000000001403804</v>
      </c>
      <c r="AW70" s="15">
        <v>1.5169405856962701E-2</v>
      </c>
      <c r="AX70" s="14">
        <v>2.5</v>
      </c>
      <c r="AY70" s="15">
        <v>0.8</v>
      </c>
      <c r="AZ70" s="16">
        <v>1.51694058561669E-2</v>
      </c>
    </row>
    <row r="71" spans="1:52" hidden="1" x14ac:dyDescent="0.25">
      <c r="A71" s="1">
        <v>0.56999999999999995</v>
      </c>
      <c r="B71" s="14">
        <v>2.0766106</v>
      </c>
      <c r="C71" s="15">
        <v>0.99999919999999998</v>
      </c>
      <c r="D71" s="16">
        <v>5.29715628933961E-2</v>
      </c>
      <c r="E71" s="15">
        <v>2.0766106000423399</v>
      </c>
      <c r="F71" s="15">
        <v>0.99999919997101305</v>
      </c>
      <c r="G71" s="15">
        <v>5.2971560807402999E-2</v>
      </c>
      <c r="H71" s="14">
        <v>2.0766106042347401</v>
      </c>
      <c r="I71" s="15">
        <v>0.99999919710075402</v>
      </c>
      <c r="J71" s="16">
        <v>5.2971354437457298E-2</v>
      </c>
      <c r="K71" s="15">
        <v>2.0766110242370299</v>
      </c>
      <c r="L71" s="15">
        <v>0.999998909553241</v>
      </c>
      <c r="M71" s="15">
        <v>5.29522791038297E-2</v>
      </c>
      <c r="N71" s="14">
        <v>2.07665379418486</v>
      </c>
      <c r="O71" s="15">
        <v>0.99996962916851795</v>
      </c>
      <c r="P71" s="16">
        <v>5.2380099398933601E-2</v>
      </c>
      <c r="Q71" s="14">
        <v>2.0840060480349298</v>
      </c>
      <c r="R71" s="15">
        <v>0.99497545823601996</v>
      </c>
      <c r="S71" s="16">
        <v>4.5887741833460997E-2</v>
      </c>
      <c r="T71" s="14">
        <v>2.1015158588235301</v>
      </c>
      <c r="U71" s="15">
        <v>0.98338730526060403</v>
      </c>
      <c r="V71" s="16">
        <v>3.8469670190078097E-2</v>
      </c>
      <c r="W71" s="14">
        <v>2.2068842615384598</v>
      </c>
      <c r="X71" s="15">
        <v>0.92164287683068302</v>
      </c>
      <c r="Y71" s="16">
        <v>2.5502378174756701E-2</v>
      </c>
      <c r="Z71" s="14">
        <v>2.2883053000000002</v>
      </c>
      <c r="AA71" s="15">
        <v>0.88165436704793199</v>
      </c>
      <c r="AB71" s="16">
        <v>2.1091292462916099E-2</v>
      </c>
      <c r="AC71" s="14">
        <v>2.3697263384615401</v>
      </c>
      <c r="AD71" s="15">
        <v>0.84693701826617296</v>
      </c>
      <c r="AE71" s="16">
        <v>1.8207600267621998E-2</v>
      </c>
      <c r="AF71" s="14">
        <v>2.4750947411764699</v>
      </c>
      <c r="AG71" s="15">
        <v>0.80826804481523196</v>
      </c>
      <c r="AH71" s="16">
        <v>1.5648288733121799E-2</v>
      </c>
      <c r="AI71" s="14">
        <v>2.4948367146341499</v>
      </c>
      <c r="AJ71" s="15">
        <v>0.80168923331665598</v>
      </c>
      <c r="AK71" s="16">
        <v>1.52655264331341E-2</v>
      </c>
      <c r="AL71" s="15">
        <v>2.49995680581514</v>
      </c>
      <c r="AM71" s="15">
        <v>0.80001407853330797</v>
      </c>
      <c r="AN71" s="16">
        <v>1.51702033795996E-2</v>
      </c>
      <c r="AO71" s="15">
        <v>2.4999995757629798</v>
      </c>
      <c r="AP71" s="15">
        <v>0.80000013826972405</v>
      </c>
      <c r="AQ71" s="15">
        <v>1.51694136886058E-2</v>
      </c>
      <c r="AR71" s="14">
        <v>2.4999999957652599</v>
      </c>
      <c r="AS71" s="15">
        <v>0.80000000138020999</v>
      </c>
      <c r="AT71" s="16">
        <v>1.5169405934350301E-2</v>
      </c>
      <c r="AU71" s="15">
        <v>2.4999999999576601</v>
      </c>
      <c r="AV71" s="15">
        <v>0.80000000001380001</v>
      </c>
      <c r="AW71" s="15">
        <v>1.5169405856948599E-2</v>
      </c>
      <c r="AX71" s="14">
        <v>2.5</v>
      </c>
      <c r="AY71" s="15">
        <v>0.8</v>
      </c>
      <c r="AZ71" s="16">
        <v>1.51694058561669E-2</v>
      </c>
    </row>
    <row r="72" spans="1:52" hidden="1" x14ac:dyDescent="0.25">
      <c r="A72" s="1">
        <v>0.57999999999999996</v>
      </c>
      <c r="B72" s="14">
        <v>2.0490065</v>
      </c>
      <c r="C72" s="15">
        <v>0.99999890000000002</v>
      </c>
      <c r="D72" s="16">
        <v>5.3039496541758699E-2</v>
      </c>
      <c r="E72" s="15">
        <v>2.0490065000450999</v>
      </c>
      <c r="F72" s="15">
        <v>0.99999889997022695</v>
      </c>
      <c r="G72" s="15">
        <v>5.3039494715137102E-2</v>
      </c>
      <c r="H72" s="14">
        <v>2.0490065045108299</v>
      </c>
      <c r="I72" s="15">
        <v>0.99999889702211697</v>
      </c>
      <c r="J72" s="16">
        <v>5.3039313964047298E-2</v>
      </c>
      <c r="K72" s="15">
        <v>2.04900695189639</v>
      </c>
      <c r="L72" s="15">
        <v>0.99999860167522103</v>
      </c>
      <c r="M72" s="15">
        <v>5.3022292582422401E-2</v>
      </c>
      <c r="N72" s="14">
        <v>2.0490525103550299</v>
      </c>
      <c r="O72" s="15">
        <v>0.99996852721583795</v>
      </c>
      <c r="P72" s="16">
        <v>5.2455260685472301E-2</v>
      </c>
      <c r="Q72" s="14">
        <v>2.05688411572052</v>
      </c>
      <c r="R72" s="15">
        <v>0.99484240848231298</v>
      </c>
      <c r="S72" s="16">
        <v>4.5884461808179899E-2</v>
      </c>
      <c r="T72" s="14">
        <v>2.0755355294117601</v>
      </c>
      <c r="U72" s="15">
        <v>0.98297478271664496</v>
      </c>
      <c r="V72" s="16">
        <v>3.8393495741604701E-2</v>
      </c>
      <c r="W72" s="14">
        <v>2.18777373076923</v>
      </c>
      <c r="X72" s="15">
        <v>0.92036355858361996</v>
      </c>
      <c r="Y72" s="16">
        <v>2.5392902514100701E-2</v>
      </c>
      <c r="Z72" s="14">
        <v>2.27450325</v>
      </c>
      <c r="AA72" s="15">
        <v>0.88036433215665599</v>
      </c>
      <c r="AB72" s="16">
        <v>2.1011667365984799E-2</v>
      </c>
      <c r="AC72" s="14">
        <v>2.36123276923077</v>
      </c>
      <c r="AD72" s="15">
        <v>0.84598237974695101</v>
      </c>
      <c r="AE72" s="16">
        <v>1.8161398116153499E-2</v>
      </c>
      <c r="AF72" s="14">
        <v>2.4734709705882398</v>
      </c>
      <c r="AG72" s="15">
        <v>0.808058479654444</v>
      </c>
      <c r="AH72" s="16">
        <v>1.56404105415455E-2</v>
      </c>
      <c r="AI72" s="14">
        <v>2.4945000792682999</v>
      </c>
      <c r="AJ72" s="15">
        <v>0.801644986767859</v>
      </c>
      <c r="AK72" s="16">
        <v>1.52639322429911E-2</v>
      </c>
      <c r="AL72" s="15">
        <v>2.4999539896449701</v>
      </c>
      <c r="AM72" s="15">
        <v>0.80001370673788297</v>
      </c>
      <c r="AN72" s="16">
        <v>1.5170190128194001E-2</v>
      </c>
      <c r="AO72" s="15">
        <v>2.4999995481036099</v>
      </c>
      <c r="AP72" s="15">
        <v>0.80000013461795605</v>
      </c>
      <c r="AQ72" s="15">
        <v>1.5169413558462399E-2</v>
      </c>
      <c r="AR72" s="14">
        <v>2.4999999954891599</v>
      </c>
      <c r="AS72" s="15">
        <v>0.80000000134375804</v>
      </c>
      <c r="AT72" s="16">
        <v>1.5169405933051199E-2</v>
      </c>
      <c r="AU72" s="15">
        <v>2.4999999999549001</v>
      </c>
      <c r="AV72" s="15">
        <v>0.80000000001343596</v>
      </c>
      <c r="AW72" s="15">
        <v>1.5169405856935599E-2</v>
      </c>
      <c r="AX72" s="14">
        <v>2.5</v>
      </c>
      <c r="AY72" s="15">
        <v>0.8</v>
      </c>
      <c r="AZ72" s="16">
        <v>1.51694058561669E-2</v>
      </c>
    </row>
    <row r="73" spans="1:52" hidden="1" x14ac:dyDescent="0.25">
      <c r="A73" s="1">
        <v>0.59</v>
      </c>
      <c r="B73" s="14">
        <v>2.0770197000000001</v>
      </c>
      <c r="C73" s="15">
        <v>0.99999899999999997</v>
      </c>
      <c r="D73" s="16">
        <v>5.2992298223551802E-2</v>
      </c>
      <c r="E73" s="15">
        <v>2.0770197000423001</v>
      </c>
      <c r="F73" s="15">
        <v>0.99999899997102504</v>
      </c>
      <c r="G73" s="15">
        <v>5.2992296358879198E-2</v>
      </c>
      <c r="H73" s="14">
        <v>2.0770197042306502</v>
      </c>
      <c r="I73" s="15">
        <v>0.99999899710189999</v>
      </c>
      <c r="J73" s="16">
        <v>5.2992111855371102E-2</v>
      </c>
      <c r="K73" s="15">
        <v>2.07702012382711</v>
      </c>
      <c r="L73" s="15">
        <v>0.99999870966793503</v>
      </c>
      <c r="M73" s="15">
        <v>5.29748057901053E-2</v>
      </c>
      <c r="N73" s="14">
        <v>2.07706285244848</v>
      </c>
      <c r="O73" s="15">
        <v>0.99996944084404205</v>
      </c>
      <c r="P73" s="16">
        <v>5.2412244901284002E-2</v>
      </c>
      <c r="Q73" s="14">
        <v>2.0844080021834102</v>
      </c>
      <c r="R73" s="15">
        <v>0.99497719237846804</v>
      </c>
      <c r="S73" s="16">
        <v>4.5922695446136599E-2</v>
      </c>
      <c r="T73" s="14">
        <v>2.1019008941176498</v>
      </c>
      <c r="U73" s="15">
        <v>0.98339312185587702</v>
      </c>
      <c r="V73" s="16">
        <v>3.8503889922362103E-2</v>
      </c>
      <c r="W73" s="14">
        <v>2.2071674846153799</v>
      </c>
      <c r="X73" s="15">
        <v>0.92166152998003903</v>
      </c>
      <c r="Y73" s="16">
        <v>2.55274977819606E-2</v>
      </c>
      <c r="Z73" s="14">
        <v>2.2885098500000001</v>
      </c>
      <c r="AA73" s="15">
        <v>0.88167332146560595</v>
      </c>
      <c r="AB73" s="16">
        <v>2.1109075049320698E-2</v>
      </c>
      <c r="AC73" s="14">
        <v>2.36985221538461</v>
      </c>
      <c r="AD73" s="15">
        <v>0.84695112475985501</v>
      </c>
      <c r="AE73" s="16">
        <v>1.82183243156742E-2</v>
      </c>
      <c r="AF73" s="14">
        <v>2.4751188058823499</v>
      </c>
      <c r="AG73" s="15">
        <v>0.80827115979845099</v>
      </c>
      <c r="AH73" s="16">
        <v>1.5650292325216399E-2</v>
      </c>
      <c r="AI73" s="14">
        <v>2.49484170365854</v>
      </c>
      <c r="AJ73" s="15">
        <v>0.80168989163849702</v>
      </c>
      <c r="AK73" s="16">
        <v>1.52659402343712E-2</v>
      </c>
      <c r="AL73" s="15">
        <v>2.4999568475515201</v>
      </c>
      <c r="AM73" s="15">
        <v>0.80001408406642704</v>
      </c>
      <c r="AN73" s="16">
        <v>1.51702068379904E-2</v>
      </c>
      <c r="AO73" s="15">
        <v>2.4999995761728999</v>
      </c>
      <c r="AP73" s="15">
        <v>0.80000013832407002</v>
      </c>
      <c r="AQ73" s="15">
        <v>1.51694137225725E-2</v>
      </c>
      <c r="AR73" s="14">
        <v>2.4999999957693499</v>
      </c>
      <c r="AS73" s="15">
        <v>0.800000001380752</v>
      </c>
      <c r="AT73" s="16">
        <v>1.5169405934689399E-2</v>
      </c>
      <c r="AU73" s="15">
        <v>2.4999999999577001</v>
      </c>
      <c r="AV73" s="15">
        <v>0.800000000013806</v>
      </c>
      <c r="AW73" s="15">
        <v>1.5169405856951999E-2</v>
      </c>
      <c r="AX73" s="14">
        <v>2.5</v>
      </c>
      <c r="AY73" s="15">
        <v>0.8</v>
      </c>
      <c r="AZ73" s="16">
        <v>1.51694058561669E-2</v>
      </c>
    </row>
    <row r="74" spans="1:52" hidden="1" x14ac:dyDescent="0.25">
      <c r="A74" s="1">
        <v>0.6</v>
      </c>
      <c r="B74" s="14">
        <v>2.1451096999999999</v>
      </c>
      <c r="C74" s="15">
        <v>0.99999859999999996</v>
      </c>
      <c r="D74" s="16">
        <v>5.2894319631535403E-2</v>
      </c>
      <c r="E74" s="15">
        <v>2.1451097000354902</v>
      </c>
      <c r="F74" s="15">
        <v>0.99999859997283502</v>
      </c>
      <c r="G74" s="15">
        <v>5.2894318154665103E-2</v>
      </c>
      <c r="H74" s="14">
        <v>2.1451097035496098</v>
      </c>
      <c r="I74" s="15">
        <v>0.99999859728296703</v>
      </c>
      <c r="J74" s="16">
        <v>5.2894171984426197E-2</v>
      </c>
      <c r="K74" s="15">
        <v>2.14511005560079</v>
      </c>
      <c r="L74" s="15">
        <v>0.99999832780734998</v>
      </c>
      <c r="M74" s="15">
        <v>5.2880179617571202E-2</v>
      </c>
      <c r="N74" s="14">
        <v>2.14514590590696</v>
      </c>
      <c r="O74" s="15">
        <v>0.99997088739264395</v>
      </c>
      <c r="P74" s="16">
        <v>5.2354737835922302E-2</v>
      </c>
      <c r="Q74" s="14">
        <v>2.1513086572052398</v>
      </c>
      <c r="R74" s="15">
        <v>0.99528314888963598</v>
      </c>
      <c r="S74" s="16">
        <v>4.6060600105267399E-2</v>
      </c>
      <c r="T74" s="14">
        <v>2.1659856</v>
      </c>
      <c r="U74" s="15">
        <v>0.984349047636777</v>
      </c>
      <c r="V74" s="16">
        <v>3.8809877478144801E-2</v>
      </c>
      <c r="W74" s="14">
        <v>2.2543067153846201</v>
      </c>
      <c r="X74" s="15">
        <v>0.92471318416827597</v>
      </c>
      <c r="Y74" s="16">
        <v>2.5884767213331501E-2</v>
      </c>
      <c r="Z74" s="14">
        <v>2.3225548499999999</v>
      </c>
      <c r="AA74" s="15">
        <v>0.88480791171217499</v>
      </c>
      <c r="AB74" s="16">
        <v>2.1370010922605199E-2</v>
      </c>
      <c r="AC74" s="14">
        <v>2.3908029846153802</v>
      </c>
      <c r="AD74" s="15">
        <v>0.84930844934825001</v>
      </c>
      <c r="AE74" s="16">
        <v>1.8372564248035399E-2</v>
      </c>
      <c r="AF74" s="14">
        <v>2.4791240999999999</v>
      </c>
      <c r="AG74" s="15">
        <v>0.80879808340611103</v>
      </c>
      <c r="AH74" s="16">
        <v>1.5677459259738201E-2</v>
      </c>
      <c r="AI74" s="14">
        <v>2.4956720695121999</v>
      </c>
      <c r="AJ74" s="15">
        <v>0.80180148769416204</v>
      </c>
      <c r="AK74" s="16">
        <v>1.52714750311256E-2</v>
      </c>
      <c r="AL74" s="15">
        <v>2.4999637940930399</v>
      </c>
      <c r="AM74" s="15">
        <v>0.80001502252515999</v>
      </c>
      <c r="AN74" s="16">
        <v>1.51702529275007E-2</v>
      </c>
      <c r="AO74" s="15">
        <v>2.4999996443992099</v>
      </c>
      <c r="AP74" s="15">
        <v>0.80000014754165605</v>
      </c>
      <c r="AQ74" s="15">
        <v>1.51694141752289E-2</v>
      </c>
      <c r="AR74" s="14">
        <v>2.4999999964503901</v>
      </c>
      <c r="AS74" s="15">
        <v>0.80000000147276296</v>
      </c>
      <c r="AT74" s="16">
        <v>1.51694059392078E-2</v>
      </c>
      <c r="AU74" s="15">
        <v>2.4999999999645102</v>
      </c>
      <c r="AV74" s="15">
        <v>0.80000000001472604</v>
      </c>
      <c r="AW74" s="15">
        <v>1.5169405856997199E-2</v>
      </c>
      <c r="AX74" s="14">
        <v>2.5</v>
      </c>
      <c r="AY74" s="15">
        <v>0.8</v>
      </c>
      <c r="AZ74" s="16">
        <v>1.51694058561669E-2</v>
      </c>
    </row>
    <row r="75" spans="1:52" hidden="1" x14ac:dyDescent="0.25">
      <c r="A75" s="1">
        <v>0.61</v>
      </c>
      <c r="B75" s="14">
        <v>2.1453316</v>
      </c>
      <c r="C75" s="15">
        <v>0.99999859999999996</v>
      </c>
      <c r="D75" s="16">
        <v>5.2872714599292298E-2</v>
      </c>
      <c r="E75" s="15">
        <v>2.1453316000354699</v>
      </c>
      <c r="F75" s="15">
        <v>0.99999859997284002</v>
      </c>
      <c r="G75" s="15">
        <v>5.2872713122575299E-2</v>
      </c>
      <c r="H75" s="14">
        <v>2.1453316035473899</v>
      </c>
      <c r="I75" s="15">
        <v>0.99999859728353002</v>
      </c>
      <c r="J75" s="16">
        <v>5.28725669828971E-2</v>
      </c>
      <c r="K75" s="15">
        <v>2.1453319553784498</v>
      </c>
      <c r="L75" s="15">
        <v>0.99999832786365594</v>
      </c>
      <c r="M75" s="15">
        <v>5.2858577409452101E-2</v>
      </c>
      <c r="N75" s="14">
        <v>2.1453677832687199</v>
      </c>
      <c r="O75" s="15">
        <v>0.99997089312440002</v>
      </c>
      <c r="P75" s="16">
        <v>5.2333202969812302E-2</v>
      </c>
      <c r="Q75" s="14">
        <v>2.1515266812227098</v>
      </c>
      <c r="R75" s="15">
        <v>0.99528410132077305</v>
      </c>
      <c r="S75" s="16">
        <v>4.6039953764310998E-2</v>
      </c>
      <c r="T75" s="14">
        <v>2.1661944470588201</v>
      </c>
      <c r="U75" s="15">
        <v>0.98435203159885198</v>
      </c>
      <c r="V75" s="16">
        <v>3.8790850932148402E-2</v>
      </c>
      <c r="W75" s="14">
        <v>2.25446033846154</v>
      </c>
      <c r="X75" s="15">
        <v>0.9247228959853</v>
      </c>
      <c r="Y75" s="16">
        <v>2.5871480007787901E-2</v>
      </c>
      <c r="Z75" s="14">
        <v>2.3226657999999998</v>
      </c>
      <c r="AA75" s="15">
        <v>0.88481801700585605</v>
      </c>
      <c r="AB75" s="16">
        <v>2.1360523397129599E-2</v>
      </c>
      <c r="AC75" s="14">
        <v>2.39087126153846</v>
      </c>
      <c r="AD75" s="15">
        <v>0.849316135648709</v>
      </c>
      <c r="AE75" s="16">
        <v>1.8366737375910901E-2</v>
      </c>
      <c r="AF75" s="14">
        <v>2.4791371529411799</v>
      </c>
      <c r="AG75" s="15">
        <v>0.80879982363542902</v>
      </c>
      <c r="AH75" s="16">
        <v>1.5676338199020499E-2</v>
      </c>
      <c r="AI75" s="14">
        <v>2.4956747756097601</v>
      </c>
      <c r="AJ75" s="15">
        <v>0.80180185706372897</v>
      </c>
      <c r="AK75" s="16">
        <v>1.52712421316711E-2</v>
      </c>
      <c r="AL75" s="15">
        <v>2.4999638167312801</v>
      </c>
      <c r="AM75" s="15">
        <v>0.80001502563308602</v>
      </c>
      <c r="AN75" s="16">
        <v>1.5170250978014801E-2</v>
      </c>
      <c r="AO75" s="15">
        <v>2.49999964462156</v>
      </c>
      <c r="AP75" s="15">
        <v>0.80000014757218196</v>
      </c>
      <c r="AQ75" s="15">
        <v>1.5169414156081701E-2</v>
      </c>
      <c r="AR75" s="14">
        <v>2.4999999964526101</v>
      </c>
      <c r="AS75" s="15">
        <v>0.80000000147306805</v>
      </c>
      <c r="AT75" s="16">
        <v>1.51694059390167E-2</v>
      </c>
      <c r="AU75" s="15">
        <v>2.4999999999645302</v>
      </c>
      <c r="AV75" s="15">
        <v>0.80000000001472904</v>
      </c>
      <c r="AW75" s="15">
        <v>1.51694058569953E-2</v>
      </c>
      <c r="AX75" s="14">
        <v>2.5</v>
      </c>
      <c r="AY75" s="15">
        <v>0.8</v>
      </c>
      <c r="AZ75" s="16">
        <v>1.51694058561669E-2</v>
      </c>
    </row>
    <row r="76" spans="1:52" hidden="1" x14ac:dyDescent="0.25">
      <c r="A76" s="1">
        <v>0.62</v>
      </c>
      <c r="B76" s="14">
        <v>2.0678619999999999</v>
      </c>
      <c r="C76" s="15">
        <v>0.99999819999999995</v>
      </c>
      <c r="D76" s="16">
        <v>5.2893937624411198E-2</v>
      </c>
      <c r="E76" s="15">
        <v>2.0678620000432102</v>
      </c>
      <c r="F76" s="15">
        <v>0.999998199970768</v>
      </c>
      <c r="G76" s="15">
        <v>5.2893936223301803E-2</v>
      </c>
      <c r="H76" s="14">
        <v>2.0678620043222402</v>
      </c>
      <c r="I76" s="15">
        <v>0.99999819707618498</v>
      </c>
      <c r="J76" s="16">
        <v>5.2893797537028303E-2</v>
      </c>
      <c r="K76" s="15">
        <v>2.0678624330031399</v>
      </c>
      <c r="L76" s="15">
        <v>0.99999790709189595</v>
      </c>
      <c r="M76" s="15">
        <v>5.2880428354269503E-2</v>
      </c>
      <c r="N76" s="14">
        <v>2.067906086717</v>
      </c>
      <c r="O76" s="15">
        <v>0.99996837861233201</v>
      </c>
      <c r="P76" s="16">
        <v>5.2345702923727103E-2</v>
      </c>
      <c r="Q76" s="14">
        <v>2.07541026200873</v>
      </c>
      <c r="R76" s="15">
        <v>0.99493296414653798</v>
      </c>
      <c r="S76" s="16">
        <v>4.5838878434902003E-2</v>
      </c>
      <c r="T76" s="14">
        <v>2.0932818823529402</v>
      </c>
      <c r="U76" s="15">
        <v>0.98325732079807004</v>
      </c>
      <c r="V76" s="16">
        <v>3.8400984077484102E-2</v>
      </c>
      <c r="W76" s="14">
        <v>2.2008275384615401</v>
      </c>
      <c r="X76" s="15">
        <v>0.921239500892296</v>
      </c>
      <c r="Y76" s="16">
        <v>2.5436292348679199E-2</v>
      </c>
      <c r="Z76" s="14">
        <v>2.2839309999999999</v>
      </c>
      <c r="AA76" s="15">
        <v>0.88124630694112505</v>
      </c>
      <c r="AB76" s="16">
        <v>2.10438926116184E-2</v>
      </c>
      <c r="AC76" s="14">
        <v>2.3670344615384602</v>
      </c>
      <c r="AD76" s="15">
        <v>0.84663415601033198</v>
      </c>
      <c r="AE76" s="16">
        <v>1.8179568291264801E-2</v>
      </c>
      <c r="AF76" s="14">
        <v>2.4745801176470601</v>
      </c>
      <c r="AG76" s="15">
        <v>0.80820133603689503</v>
      </c>
      <c r="AH76" s="16">
        <v>1.5643281154601299E-2</v>
      </c>
      <c r="AI76" s="14">
        <v>2.4947300243902499</v>
      </c>
      <c r="AJ76" s="15">
        <v>0.80167514066690004</v>
      </c>
      <c r="AK76" s="16">
        <v>1.5264502277282301E-2</v>
      </c>
      <c r="AL76" s="15">
        <v>2.4999559132829998</v>
      </c>
      <c r="AM76" s="15">
        <v>0.8000139600981</v>
      </c>
      <c r="AN76" s="16">
        <v>1.51701948422041E-2</v>
      </c>
      <c r="AO76" s="15">
        <v>2.49999956699686</v>
      </c>
      <c r="AP76" s="15">
        <v>0.80000013710645401</v>
      </c>
      <c r="AQ76" s="15">
        <v>1.5169413604757201E-2</v>
      </c>
      <c r="AR76" s="14">
        <v>2.4999999956777601</v>
      </c>
      <c r="AS76" s="15">
        <v>0.80000000136859795</v>
      </c>
      <c r="AT76" s="16">
        <v>1.5169405933513401E-2</v>
      </c>
      <c r="AU76" s="15">
        <v>2.4999999999567799</v>
      </c>
      <c r="AV76" s="15">
        <v>0.80000000001368399</v>
      </c>
      <c r="AW76" s="15">
        <v>1.51694058569402E-2</v>
      </c>
      <c r="AX76" s="14">
        <v>2.5</v>
      </c>
      <c r="AY76" s="15">
        <v>0.8</v>
      </c>
      <c r="AZ76" s="16">
        <v>1.51694058561669E-2</v>
      </c>
    </row>
    <row r="77" spans="1:52" hidden="1" x14ac:dyDescent="0.25">
      <c r="A77" s="1">
        <v>0.63</v>
      </c>
      <c r="B77" s="14">
        <v>2.0130701000000002</v>
      </c>
      <c r="C77" s="15">
        <v>0.99999760000000004</v>
      </c>
      <c r="D77" s="16">
        <v>5.2997265144807501E-2</v>
      </c>
      <c r="E77" s="15">
        <v>2.0130701000486901</v>
      </c>
      <c r="F77" s="15">
        <v>0.99999759996915405</v>
      </c>
      <c r="G77" s="15">
        <v>5.2997263864939699E-2</v>
      </c>
      <c r="H77" s="14">
        <v>2.0130701048702702</v>
      </c>
      <c r="I77" s="15">
        <v>0.999997596914866</v>
      </c>
      <c r="J77" s="16">
        <v>5.2997137174837297E-2</v>
      </c>
      <c r="K77" s="15">
        <v>2.0130705879047301</v>
      </c>
      <c r="L77" s="15">
        <v>0.99999729093106504</v>
      </c>
      <c r="M77" s="15">
        <v>5.29848304700751E-2</v>
      </c>
      <c r="N77" s="14">
        <v>2.0131197765864099</v>
      </c>
      <c r="O77" s="15">
        <v>0.999966133511487</v>
      </c>
      <c r="P77" s="16">
        <v>5.2450697018366202E-2</v>
      </c>
      <c r="Q77" s="14">
        <v>2.02157542576419</v>
      </c>
      <c r="R77" s="15">
        <v>0.99466035421184495</v>
      </c>
      <c r="S77" s="16">
        <v>4.5785143690875198E-2</v>
      </c>
      <c r="T77" s="14">
        <v>2.0417130352941202</v>
      </c>
      <c r="U77" s="15">
        <v>0.98241427293119898</v>
      </c>
      <c r="V77" s="16">
        <v>3.8203198278762403E-2</v>
      </c>
      <c r="W77" s="14">
        <v>2.16289468461538</v>
      </c>
      <c r="X77" s="15">
        <v>0.91866081195695404</v>
      </c>
      <c r="Y77" s="16">
        <v>2.51875969820743E-2</v>
      </c>
      <c r="Z77" s="14">
        <v>2.2565350500000001</v>
      </c>
      <c r="AA77" s="15">
        <v>0.87866870725438295</v>
      </c>
      <c r="AB77" s="16">
        <v>2.08648965622013E-2</v>
      </c>
      <c r="AC77" s="14">
        <v>2.3501754153846099</v>
      </c>
      <c r="AD77" s="15">
        <v>0.84474097166703299</v>
      </c>
      <c r="AE77" s="16">
        <v>1.8075730467252801E-2</v>
      </c>
      <c r="AF77" s="14">
        <v>2.47135706470588</v>
      </c>
      <c r="AG77" s="15">
        <v>0.80778915354764502</v>
      </c>
      <c r="AH77" s="16">
        <v>1.5625439470437898E-2</v>
      </c>
      <c r="AI77" s="14">
        <v>2.4940618304878099</v>
      </c>
      <c r="AJ77" s="15">
        <v>0.80158823559963299</v>
      </c>
      <c r="AK77" s="16">
        <v>1.52608839052855E-2</v>
      </c>
      <c r="AL77" s="15">
        <v>2.4999503234135898</v>
      </c>
      <c r="AM77" s="15">
        <v>0.80001323010966596</v>
      </c>
      <c r="AN77" s="16">
        <v>1.51701647467014E-2</v>
      </c>
      <c r="AO77" s="15">
        <v>2.49999951209527</v>
      </c>
      <c r="AP77" s="15">
        <v>0.80000012993654201</v>
      </c>
      <c r="AQ77" s="15">
        <v>1.5169413309184801E-2</v>
      </c>
      <c r="AR77" s="14">
        <v>2.49999999512973</v>
      </c>
      <c r="AS77" s="15">
        <v>0.80000000129702797</v>
      </c>
      <c r="AT77" s="16">
        <v>1.51694059305629E-2</v>
      </c>
      <c r="AU77" s="15">
        <v>2.4999999999512998</v>
      </c>
      <c r="AV77" s="15">
        <v>0.800000000012968</v>
      </c>
      <c r="AW77" s="15">
        <v>1.5169405856910701E-2</v>
      </c>
      <c r="AX77" s="14">
        <v>2.5</v>
      </c>
      <c r="AY77" s="15">
        <v>0.8</v>
      </c>
      <c r="AZ77" s="16">
        <v>1.51694058561669E-2</v>
      </c>
    </row>
    <row r="78" spans="1:52" hidden="1" x14ac:dyDescent="0.25">
      <c r="A78" s="1">
        <v>0.64</v>
      </c>
      <c r="B78" s="14">
        <v>2.0478844999999999</v>
      </c>
      <c r="C78" s="15">
        <v>0.99999760000000004</v>
      </c>
      <c r="D78" s="16">
        <v>5.3005224036732898E-2</v>
      </c>
      <c r="E78" s="15">
        <v>2.0478845000452099</v>
      </c>
      <c r="F78" s="15">
        <v>0.999997599970193</v>
      </c>
      <c r="G78" s="15">
        <v>5.3005222800009598E-2</v>
      </c>
      <c r="H78" s="14">
        <v>2.0478845045220599</v>
      </c>
      <c r="I78" s="15">
        <v>0.99999759701887303</v>
      </c>
      <c r="J78" s="16">
        <v>5.3005100379492603E-2</v>
      </c>
      <c r="K78" s="15">
        <v>2.04788495302064</v>
      </c>
      <c r="L78" s="15">
        <v>0.99999730135017895</v>
      </c>
      <c r="M78" s="15">
        <v>5.2993196575717001E-2</v>
      </c>
      <c r="N78" s="14">
        <v>2.0479306248214701</v>
      </c>
      <c r="O78" s="15">
        <v>0.99996719412798996</v>
      </c>
      <c r="P78" s="16">
        <v>5.2470360337730899E-2</v>
      </c>
      <c r="Q78" s="14">
        <v>2.0557817139738002</v>
      </c>
      <c r="R78" s="15">
        <v>0.99483563606009195</v>
      </c>
      <c r="S78" s="16">
        <v>4.5909209481472799E-2</v>
      </c>
      <c r="T78" s="14">
        <v>2.0744795294117702</v>
      </c>
      <c r="U78" s="15">
        <v>0.98295652385655197</v>
      </c>
      <c r="V78" s="16">
        <v>3.8414525851683701E-2</v>
      </c>
      <c r="W78" s="14">
        <v>2.1869969615384601</v>
      </c>
      <c r="X78" s="15">
        <v>0.92031026920640202</v>
      </c>
      <c r="Y78" s="16">
        <v>2.5405614376216999E-2</v>
      </c>
      <c r="Z78" s="14">
        <v>2.2739422500000002</v>
      </c>
      <c r="AA78" s="15">
        <v>0.880311154582053</v>
      </c>
      <c r="AB78" s="16">
        <v>2.1020499652223901E-2</v>
      </c>
      <c r="AC78" s="14">
        <v>2.3608875384615402</v>
      </c>
      <c r="AD78" s="15">
        <v>0.84594330171292098</v>
      </c>
      <c r="AE78" s="16">
        <v>1.81667774544539E-2</v>
      </c>
      <c r="AF78" s="14">
        <v>2.4734049705882399</v>
      </c>
      <c r="AG78" s="15">
        <v>0.80804995950743896</v>
      </c>
      <c r="AH78" s="16">
        <v>1.5641443542432201E-2</v>
      </c>
      <c r="AI78" s="14">
        <v>2.4944863963414701</v>
      </c>
      <c r="AJ78" s="15">
        <v>0.80164318984589</v>
      </c>
      <c r="AK78" s="16">
        <v>1.5264146840176299E-2</v>
      </c>
      <c r="AL78" s="15">
        <v>2.4999538751785302</v>
      </c>
      <c r="AM78" s="15">
        <v>0.80001369164288505</v>
      </c>
      <c r="AN78" s="16">
        <v>1.51701919244666E-2</v>
      </c>
      <c r="AO78" s="15">
        <v>2.4999995469793701</v>
      </c>
      <c r="AP78" s="15">
        <v>0.80000013446969298</v>
      </c>
      <c r="AQ78" s="15">
        <v>1.5169413576104801E-2</v>
      </c>
      <c r="AR78" s="14">
        <v>2.4999999954779399</v>
      </c>
      <c r="AS78" s="15">
        <v>0.800000001342279</v>
      </c>
      <c r="AT78" s="16">
        <v>1.51694059332274E-2</v>
      </c>
      <c r="AU78" s="15">
        <v>2.4999999999547899</v>
      </c>
      <c r="AV78" s="15">
        <v>0.80000000001342098</v>
      </c>
      <c r="AW78" s="15">
        <v>1.51694058569374E-2</v>
      </c>
      <c r="AX78" s="14">
        <v>2.5</v>
      </c>
      <c r="AY78" s="15">
        <v>0.8</v>
      </c>
      <c r="AZ78" s="16">
        <v>1.51694058561669E-2</v>
      </c>
    </row>
    <row r="79" spans="1:52" hidden="1" x14ac:dyDescent="0.25">
      <c r="A79" s="1">
        <v>0.65</v>
      </c>
      <c r="B79" s="14">
        <v>2.1078855999999999</v>
      </c>
      <c r="C79" s="15">
        <v>0.99999729999999998</v>
      </c>
      <c r="D79" s="16">
        <v>5.2885319899051403E-2</v>
      </c>
      <c r="E79" s="15">
        <v>2.1078856000392099</v>
      </c>
      <c r="F79" s="15">
        <v>0.99999729997186804</v>
      </c>
      <c r="G79" s="15">
        <v>5.2885318798718398E-2</v>
      </c>
      <c r="H79" s="14">
        <v>2.1078856039219298</v>
      </c>
      <c r="I79" s="15">
        <v>0.99999729718617503</v>
      </c>
      <c r="J79" s="16">
        <v>5.2885209873846303E-2</v>
      </c>
      <c r="K79" s="15">
        <v>2.1078859928994098</v>
      </c>
      <c r="L79" s="15">
        <v>0.99999701811076802</v>
      </c>
      <c r="M79" s="15">
        <v>5.2874569283737398E-2</v>
      </c>
      <c r="N79" s="14">
        <v>2.1079256035094902</v>
      </c>
      <c r="O79" s="15">
        <v>0.99996860029974299</v>
      </c>
      <c r="P79" s="16">
        <v>5.2378367573767202E-2</v>
      </c>
      <c r="Q79" s="14">
        <v>2.1147347598253301</v>
      </c>
      <c r="R79" s="15">
        <v>0.99511796458377499</v>
      </c>
      <c r="S79" s="16">
        <v>4.5994663254507101E-2</v>
      </c>
      <c r="T79" s="14">
        <v>2.1309511529411802</v>
      </c>
      <c r="U79" s="15">
        <v>0.98383530798880303</v>
      </c>
      <c r="V79" s="16">
        <v>3.8653265832255701E-2</v>
      </c>
      <c r="W79" s="14">
        <v>2.2285361846153799</v>
      </c>
      <c r="X79" s="15">
        <v>0.92306181004766397</v>
      </c>
      <c r="Y79" s="16">
        <v>2.5696732395193801E-2</v>
      </c>
      <c r="Z79" s="14">
        <v>2.3039428000000002</v>
      </c>
      <c r="AA79" s="15">
        <v>0.88310195867368002</v>
      </c>
      <c r="AB79" s="16">
        <v>2.1232029592126601E-2</v>
      </c>
      <c r="AC79" s="14">
        <v>2.3793494153846102</v>
      </c>
      <c r="AD79" s="15">
        <v>0.848019000770874</v>
      </c>
      <c r="AE79" s="16">
        <v>1.8290853750466799E-2</v>
      </c>
      <c r="AF79" s="14">
        <v>2.4769344470588202</v>
      </c>
      <c r="AG79" s="15">
        <v>0.80850820828569303</v>
      </c>
      <c r="AH79" s="16">
        <v>1.5663070119224101E-2</v>
      </c>
      <c r="AI79" s="14">
        <v>2.4952181170731702</v>
      </c>
      <c r="AJ79" s="15">
        <v>0.80174003565307805</v>
      </c>
      <c r="AK79" s="16">
        <v>1.52685443896915E-2</v>
      </c>
      <c r="AL79" s="15">
        <v>2.4999599964905102</v>
      </c>
      <c r="AM79" s="15">
        <v>0.80001450562012599</v>
      </c>
      <c r="AN79" s="16">
        <v>1.5170228525648E-2</v>
      </c>
      <c r="AO79" s="15">
        <v>2.4999996071005901</v>
      </c>
      <c r="AP79" s="15">
        <v>0.80000014246457996</v>
      </c>
      <c r="AQ79" s="15">
        <v>1.5169413935572499E-2</v>
      </c>
      <c r="AR79" s="14">
        <v>2.4999999960780701</v>
      </c>
      <c r="AS79" s="15">
        <v>0.80000000142208305</v>
      </c>
      <c r="AT79" s="16">
        <v>1.5169405936815599E-2</v>
      </c>
      <c r="AU79" s="15">
        <v>2.49999999996079</v>
      </c>
      <c r="AV79" s="15">
        <v>0.800000000014219</v>
      </c>
      <c r="AW79" s="15">
        <v>1.51694058569733E-2</v>
      </c>
      <c r="AX79" s="14">
        <v>2.5</v>
      </c>
      <c r="AY79" s="15">
        <v>0.8</v>
      </c>
      <c r="AZ79" s="16">
        <v>1.51694058561669E-2</v>
      </c>
    </row>
    <row r="80" spans="1:52" hidden="1" x14ac:dyDescent="0.25">
      <c r="A80" s="1">
        <v>0.66</v>
      </c>
      <c r="B80" s="14">
        <v>2.1379454</v>
      </c>
      <c r="C80" s="15">
        <v>0.99999689999999997</v>
      </c>
      <c r="D80" s="16">
        <v>5.2866736924548803E-2</v>
      </c>
      <c r="E80" s="15">
        <v>2.1379454000362101</v>
      </c>
      <c r="F80" s="15">
        <v>0.99999689997265295</v>
      </c>
      <c r="G80" s="15">
        <v>5.28667359266159E-2</v>
      </c>
      <c r="H80" s="14">
        <v>2.1379454036212699</v>
      </c>
      <c r="I80" s="15">
        <v>0.99999689726475205</v>
      </c>
      <c r="J80" s="16">
        <v>5.2866637130776502E-2</v>
      </c>
      <c r="K80" s="15">
        <v>2.13794576277943</v>
      </c>
      <c r="L80" s="15">
        <v>0.99999662598237904</v>
      </c>
      <c r="M80" s="15">
        <v>5.2856949843322502E-2</v>
      </c>
      <c r="N80" s="14">
        <v>2.1379823368088098</v>
      </c>
      <c r="O80" s="15">
        <v>0.99996900161348201</v>
      </c>
      <c r="P80" s="16">
        <v>5.2379467524090999E-2</v>
      </c>
      <c r="Q80" s="14">
        <v>2.1442694978165902</v>
      </c>
      <c r="R80" s="15">
        <v>0.99525058439176695</v>
      </c>
      <c r="S80" s="16">
        <v>4.6083292020124997E-2</v>
      </c>
      <c r="T80" s="14">
        <v>2.1592427294117602</v>
      </c>
      <c r="U80" s="15">
        <v>0.98425069337555204</v>
      </c>
      <c r="V80" s="16">
        <v>3.88142617942022E-2</v>
      </c>
      <c r="W80" s="14">
        <v>2.2493468153846199</v>
      </c>
      <c r="X80" s="15">
        <v>0.92439776164565202</v>
      </c>
      <c r="Y80" s="16">
        <v>2.5873607398627801E-2</v>
      </c>
      <c r="Z80" s="14">
        <v>2.3189727000000002</v>
      </c>
      <c r="AA80" s="15">
        <v>0.88448054185437597</v>
      </c>
      <c r="AB80" s="16">
        <v>2.13612718493373E-2</v>
      </c>
      <c r="AC80" s="14">
        <v>2.3885985846153801</v>
      </c>
      <c r="AD80" s="15">
        <v>0.84905987776707303</v>
      </c>
      <c r="AE80" s="16">
        <v>1.83676984226059E-2</v>
      </c>
      <c r="AF80" s="14">
        <v>2.4787026705882398</v>
      </c>
      <c r="AG80" s="15">
        <v>0.80874190352452002</v>
      </c>
      <c r="AH80" s="16">
        <v>1.5676756605429699E-2</v>
      </c>
      <c r="AI80" s="14">
        <v>2.4955847000000002</v>
      </c>
      <c r="AJ80" s="15">
        <v>0.80178956674887303</v>
      </c>
      <c r="AK80" s="16">
        <v>1.52713394867045E-2</v>
      </c>
      <c r="AL80" s="15">
        <v>2.49996306319118</v>
      </c>
      <c r="AM80" s="15">
        <v>0.80001492222802595</v>
      </c>
      <c r="AN80" s="16">
        <v>1.51702518159147E-2</v>
      </c>
      <c r="AO80" s="15">
        <v>2.4999996372205699</v>
      </c>
      <c r="AP80" s="15">
        <v>0.80000014655652896</v>
      </c>
      <c r="AQ80" s="15">
        <v>1.51694141643131E-2</v>
      </c>
      <c r="AR80" s="14">
        <v>2.49999999637873</v>
      </c>
      <c r="AS80" s="15">
        <v>0.80000000146292904</v>
      </c>
      <c r="AT80" s="16">
        <v>1.5169405939098801E-2</v>
      </c>
      <c r="AU80" s="15">
        <v>2.4999999999637899</v>
      </c>
      <c r="AV80" s="15">
        <v>0.80000000001462801</v>
      </c>
      <c r="AW80" s="15">
        <v>1.5169405856996099E-2</v>
      </c>
      <c r="AX80" s="14">
        <v>2.5</v>
      </c>
      <c r="AY80" s="15">
        <v>0.8</v>
      </c>
      <c r="AZ80" s="16">
        <v>1.51694058561669E-2</v>
      </c>
    </row>
    <row r="81" spans="1:52" hidden="1" x14ac:dyDescent="0.25">
      <c r="A81" s="1">
        <v>0.67</v>
      </c>
      <c r="B81" s="14">
        <v>2.1153993999999998</v>
      </c>
      <c r="C81" s="15">
        <v>0.99999649999999995</v>
      </c>
      <c r="D81" s="16">
        <v>5.28573472828235E-2</v>
      </c>
      <c r="E81" s="15">
        <v>2.1153994000384602</v>
      </c>
      <c r="F81" s="15">
        <v>0.99999649997206697</v>
      </c>
      <c r="G81" s="15">
        <v>5.28573463237169E-2</v>
      </c>
      <c r="H81" s="14">
        <v>2.1153994038467698</v>
      </c>
      <c r="I81" s="15">
        <v>0.99999649720614103</v>
      </c>
      <c r="J81" s="16">
        <v>5.2857251371976999E-2</v>
      </c>
      <c r="K81" s="15">
        <v>2.1153997853705699</v>
      </c>
      <c r="L81" s="15">
        <v>0.99999622011084099</v>
      </c>
      <c r="M81" s="15">
        <v>5.2847922526641701E-2</v>
      </c>
      <c r="N81" s="14">
        <v>2.11543863695164</v>
      </c>
      <c r="O81" s="15">
        <v>0.99996800390264096</v>
      </c>
      <c r="P81" s="16">
        <v>5.2372898531893003E-2</v>
      </c>
      <c r="Q81" s="14">
        <v>2.1221173144104801</v>
      </c>
      <c r="R81" s="15">
        <v>0.99515094643600199</v>
      </c>
      <c r="S81" s="16">
        <v>4.6018491286591003E-2</v>
      </c>
      <c r="T81" s="14">
        <v>2.1380229647058799</v>
      </c>
      <c r="U81" s="15">
        <v>0.98393998029415697</v>
      </c>
      <c r="V81" s="16">
        <v>3.8695602011047499E-2</v>
      </c>
      <c r="W81" s="14">
        <v>2.2337380461538499</v>
      </c>
      <c r="X81" s="15">
        <v>0.92339793456420605</v>
      </c>
      <c r="Y81" s="16">
        <v>2.5742450826253E-2</v>
      </c>
      <c r="Z81" s="14">
        <v>2.3076997000000001</v>
      </c>
      <c r="AA81" s="15">
        <v>0.88344749526556399</v>
      </c>
      <c r="AB81" s="16">
        <v>2.12653273156286E-2</v>
      </c>
      <c r="AC81" s="14">
        <v>2.38166135384615</v>
      </c>
      <c r="AD81" s="15">
        <v>0.84827896879772802</v>
      </c>
      <c r="AE81" s="16">
        <v>1.8310626088039701E-2</v>
      </c>
      <c r="AF81" s="14">
        <v>2.4773764352941199</v>
      </c>
      <c r="AG81" s="15">
        <v>0.80856633638175401</v>
      </c>
      <c r="AH81" s="16">
        <v>1.5666591674281801E-2</v>
      </c>
      <c r="AI81" s="14">
        <v>2.4953097487804898</v>
      </c>
      <c r="AJ81" s="15">
        <v>0.80175234698069497</v>
      </c>
      <c r="AK81" s="16">
        <v>1.5269263692574499E-2</v>
      </c>
      <c r="AL81" s="15">
        <v>2.4999607630483598</v>
      </c>
      <c r="AM81" s="15">
        <v>0.80001460915233003</v>
      </c>
      <c r="AN81" s="16">
        <v>1.51702345195771E-2</v>
      </c>
      <c r="AO81" s="15">
        <v>2.4999996146294299</v>
      </c>
      <c r="AP81" s="15">
        <v>0.80000014348147797</v>
      </c>
      <c r="AQ81" s="15">
        <v>1.51694139944407E-2</v>
      </c>
      <c r="AR81" s="14">
        <v>2.49999999615323</v>
      </c>
      <c r="AS81" s="15">
        <v>0.80000000143223404</v>
      </c>
      <c r="AT81" s="16">
        <v>1.5169405937403201E-2</v>
      </c>
      <c r="AU81" s="15">
        <v>2.4999999999615401</v>
      </c>
      <c r="AV81" s="15">
        <v>0.80000000001432103</v>
      </c>
      <c r="AW81" s="15">
        <v>1.5169405856979099E-2</v>
      </c>
      <c r="AX81" s="14">
        <v>2.5</v>
      </c>
      <c r="AY81" s="15">
        <v>0.8</v>
      </c>
      <c r="AZ81" s="16">
        <v>1.51694058561669E-2</v>
      </c>
    </row>
    <row r="82" spans="1:52" hidden="1" x14ac:dyDescent="0.25">
      <c r="A82" s="1">
        <v>0.68</v>
      </c>
      <c r="B82" s="14">
        <v>2.0954518000000002</v>
      </c>
      <c r="C82" s="15">
        <v>0.99999610000000005</v>
      </c>
      <c r="D82" s="16">
        <v>5.2927666101782699E-2</v>
      </c>
      <c r="E82" s="15">
        <v>2.0954518000404501</v>
      </c>
      <c r="F82" s="15">
        <v>0.99999609997153305</v>
      </c>
      <c r="G82" s="15">
        <v>5.2927665175997403E-2</v>
      </c>
      <c r="H82" s="14">
        <v>2.0954518040462902</v>
      </c>
      <c r="I82" s="15">
        <v>0.99999609715270199</v>
      </c>
      <c r="J82" s="16">
        <v>5.29275735220626E-2</v>
      </c>
      <c r="K82" s="15">
        <v>2.0954522053581099</v>
      </c>
      <c r="L82" s="15">
        <v>0.99999581475726296</v>
      </c>
      <c r="M82" s="15">
        <v>5.2918554108004202E-2</v>
      </c>
      <c r="N82" s="14">
        <v>2.0954930720057101</v>
      </c>
      <c r="O82" s="15">
        <v>0.99996705892180704</v>
      </c>
      <c r="P82" s="16">
        <v>5.2446000078986997E-2</v>
      </c>
      <c r="Q82" s="14">
        <v>2.1025181441048102</v>
      </c>
      <c r="R82" s="15">
        <v>0.99506015064791897</v>
      </c>
      <c r="S82" s="16">
        <v>4.6038327248326898E-2</v>
      </c>
      <c r="T82" s="14">
        <v>2.1192487529411799</v>
      </c>
      <c r="U82" s="15">
        <v>0.98365755143080302</v>
      </c>
      <c r="V82" s="16">
        <v>3.8663017368610803E-2</v>
      </c>
      <c r="W82" s="14">
        <v>2.2199281692307702</v>
      </c>
      <c r="X82" s="15">
        <v>0.92250017600350298</v>
      </c>
      <c r="Y82" s="16">
        <v>2.5678510004355799E-2</v>
      </c>
      <c r="Z82" s="14">
        <v>2.2977259000000001</v>
      </c>
      <c r="AA82" s="15">
        <v>0.88252732558709701</v>
      </c>
      <c r="AB82" s="16">
        <v>2.1217795345825699E-2</v>
      </c>
      <c r="AC82" s="14">
        <v>2.37552363076923</v>
      </c>
      <c r="AD82" s="15">
        <v>0.84758828488743498</v>
      </c>
      <c r="AE82" s="16">
        <v>1.8282989234369999E-2</v>
      </c>
      <c r="AF82" s="14">
        <v>2.4762030470588199</v>
      </c>
      <c r="AG82" s="15">
        <v>0.80841228853426805</v>
      </c>
      <c r="AH82" s="16">
        <v>1.5661942711064199E-2</v>
      </c>
      <c r="AI82" s="14">
        <v>2.49506648536586</v>
      </c>
      <c r="AJ82" s="15">
        <v>0.80171973395249796</v>
      </c>
      <c r="AK82" s="16">
        <v>1.5268326996976E-2</v>
      </c>
      <c r="AL82" s="15">
        <v>2.4999587279942901</v>
      </c>
      <c r="AM82" s="15">
        <v>0.80001433492225205</v>
      </c>
      <c r="AN82" s="16">
        <v>1.51702267428768E-2</v>
      </c>
      <c r="AO82" s="15">
        <v>2.4999995946419</v>
      </c>
      <c r="AP82" s="15">
        <v>0.80000014078797899</v>
      </c>
      <c r="AQ82" s="15">
        <v>1.5169413918065699E-2</v>
      </c>
      <c r="AR82" s="14">
        <v>2.49999999595371</v>
      </c>
      <c r="AS82" s="15">
        <v>0.80000000140534799</v>
      </c>
      <c r="AT82" s="16">
        <v>1.51694059366408E-2</v>
      </c>
      <c r="AU82" s="15">
        <v>2.4999999999595399</v>
      </c>
      <c r="AV82" s="15">
        <v>0.80000000001405203</v>
      </c>
      <c r="AW82" s="15">
        <v>1.5169405856971499E-2</v>
      </c>
      <c r="AX82" s="14">
        <v>2.5</v>
      </c>
      <c r="AY82" s="15">
        <v>0.8</v>
      </c>
      <c r="AZ82" s="16">
        <v>1.51694058561669E-2</v>
      </c>
    </row>
    <row r="83" spans="1:52" hidden="1" x14ac:dyDescent="0.25">
      <c r="A83" s="1">
        <v>0.69</v>
      </c>
      <c r="B83" s="14">
        <v>2.0809836000000002</v>
      </c>
      <c r="C83" s="15">
        <v>0.99999559999999998</v>
      </c>
      <c r="D83" s="16">
        <v>5.2888200482470497E-2</v>
      </c>
      <c r="E83" s="15">
        <v>2.0809836000419</v>
      </c>
      <c r="F83" s="15">
        <v>0.99999559997113496</v>
      </c>
      <c r="G83" s="15">
        <v>5.2888199598917898E-2</v>
      </c>
      <c r="H83" s="14">
        <v>2.0809836041910001</v>
      </c>
      <c r="I83" s="15">
        <v>0.99999559711297903</v>
      </c>
      <c r="J83" s="16">
        <v>5.28881121267352E-2</v>
      </c>
      <c r="K83" s="15">
        <v>2.0809840198552698</v>
      </c>
      <c r="L83" s="15">
        <v>0.99999531077785797</v>
      </c>
      <c r="M83" s="15">
        <v>5.28794890392731E-2</v>
      </c>
      <c r="N83" s="14">
        <v>2.0810263480514202</v>
      </c>
      <c r="O83" s="15">
        <v>0.99996615383058796</v>
      </c>
      <c r="P83" s="16">
        <v>5.24123253957956E-2</v>
      </c>
      <c r="Q83" s="14">
        <v>2.08830266375546</v>
      </c>
      <c r="R83" s="15">
        <v>0.99499251236299402</v>
      </c>
      <c r="S83" s="16">
        <v>4.59686260099995E-2</v>
      </c>
      <c r="T83" s="14">
        <v>2.1056316235294101</v>
      </c>
      <c r="U83" s="15">
        <v>0.98344797600606904</v>
      </c>
      <c r="V83" s="16">
        <v>3.8559555114905698E-2</v>
      </c>
      <c r="W83" s="14">
        <v>2.2099117230769201</v>
      </c>
      <c r="X83" s="15">
        <v>0.92184109931339797</v>
      </c>
      <c r="Y83" s="16">
        <v>2.5575581863968001E-2</v>
      </c>
      <c r="Z83" s="14">
        <v>2.2904917999999999</v>
      </c>
      <c r="AA83" s="15">
        <v>0.88185625334513196</v>
      </c>
      <c r="AB83" s="16">
        <v>2.1143484309735502E-2</v>
      </c>
      <c r="AC83" s="14">
        <v>2.3710718769230699</v>
      </c>
      <c r="AD83" s="15">
        <v>0.847087470027588</v>
      </c>
      <c r="AE83" s="16">
        <v>1.8238890644011199E-2</v>
      </c>
      <c r="AF83" s="14">
        <v>2.47535197647059</v>
      </c>
      <c r="AG83" s="15">
        <v>0.80830130742941397</v>
      </c>
      <c r="AH83" s="16">
        <v>1.5654047203289199E-2</v>
      </c>
      <c r="AI83" s="14">
        <v>2.4948900439024402</v>
      </c>
      <c r="AJ83" s="15">
        <v>0.80169626436347297</v>
      </c>
      <c r="AK83" s="16">
        <v>1.5266711802768399E-2</v>
      </c>
      <c r="AL83" s="15">
        <v>2.49995725194858</v>
      </c>
      <c r="AM83" s="15">
        <v>0.80001413763120699</v>
      </c>
      <c r="AN83" s="16">
        <v>1.5170213277809499E-2</v>
      </c>
      <c r="AO83" s="15">
        <v>2.4999995801447299</v>
      </c>
      <c r="AP83" s="15">
        <v>0.80000013885018395</v>
      </c>
      <c r="AQ83" s="15">
        <v>1.51694137858208E-2</v>
      </c>
      <c r="AR83" s="14">
        <v>2.499999995809</v>
      </c>
      <c r="AS83" s="15">
        <v>0.80000000138600502</v>
      </c>
      <c r="AT83" s="16">
        <v>1.51694059353207E-2</v>
      </c>
      <c r="AU83" s="15">
        <v>2.4999999999581002</v>
      </c>
      <c r="AV83" s="15">
        <v>0.80000000001385796</v>
      </c>
      <c r="AW83" s="15">
        <v>1.51694058569583E-2</v>
      </c>
      <c r="AX83" s="14">
        <v>2.5</v>
      </c>
      <c r="AY83" s="15">
        <v>0.8</v>
      </c>
      <c r="AZ83" s="16">
        <v>1.51694058561669E-2</v>
      </c>
    </row>
    <row r="84" spans="1:52" hidden="1" x14ac:dyDescent="0.25">
      <c r="A84" s="1">
        <v>0.7</v>
      </c>
      <c r="B84" s="14">
        <v>2.0904508000000002</v>
      </c>
      <c r="C84" s="15">
        <v>0.99999479999999996</v>
      </c>
      <c r="D84" s="16">
        <v>5.2884576643324903E-2</v>
      </c>
      <c r="E84" s="15">
        <v>2.0904508000409598</v>
      </c>
      <c r="F84" s="15">
        <v>0.99999479997139495</v>
      </c>
      <c r="G84" s="15">
        <v>5.2884575838252297E-2</v>
      </c>
      <c r="H84" s="14">
        <v>2.0904508040963101</v>
      </c>
      <c r="I84" s="15">
        <v>0.99999479713908002</v>
      </c>
      <c r="J84" s="16">
        <v>5.2884496130952703E-2</v>
      </c>
      <c r="K84" s="15">
        <v>2.0904512103691202</v>
      </c>
      <c r="L84" s="15">
        <v>0.99999451339271905</v>
      </c>
      <c r="M84" s="15">
        <v>5.2876618492490798E-2</v>
      </c>
      <c r="N84" s="14">
        <v>2.0904925822077201</v>
      </c>
      <c r="O84" s="15">
        <v>0.99996562001522504</v>
      </c>
      <c r="P84" s="16">
        <v>5.2426337327825999E-2</v>
      </c>
      <c r="Q84" s="14">
        <v>2.0976044978165902</v>
      </c>
      <c r="R84" s="15">
        <v>0.99503582430772097</v>
      </c>
      <c r="S84" s="16">
        <v>4.60174938628636E-2</v>
      </c>
      <c r="T84" s="14">
        <v>2.1145419294117702</v>
      </c>
      <c r="U84" s="15">
        <v>0.98358451304512695</v>
      </c>
      <c r="V84" s="16">
        <v>3.8630981687998001E-2</v>
      </c>
      <c r="W84" s="14">
        <v>2.2164659384615399</v>
      </c>
      <c r="X84" s="15">
        <v>0.92227241838580298</v>
      </c>
      <c r="Y84" s="16">
        <v>2.56457264046695E-2</v>
      </c>
      <c r="Z84" s="14">
        <v>2.2952254000000001</v>
      </c>
      <c r="AA84" s="15">
        <v>0.88229524079234201</v>
      </c>
      <c r="AB84" s="16">
        <v>2.1194073143165699E-2</v>
      </c>
      <c r="AC84" s="14">
        <v>2.3739848615384598</v>
      </c>
      <c r="AD84" s="15">
        <v>0.84741488773721996</v>
      </c>
      <c r="AE84" s="16">
        <v>1.8268925290440701E-2</v>
      </c>
      <c r="AF84" s="14">
        <v>2.4759088705882402</v>
      </c>
      <c r="AG84" s="15">
        <v>0.80837380775053402</v>
      </c>
      <c r="AH84" s="16">
        <v>1.56594334989901E-2</v>
      </c>
      <c r="AI84" s="14">
        <v>2.4950054975609799</v>
      </c>
      <c r="AJ84" s="15">
        <v>0.80171159416390503</v>
      </c>
      <c r="AK84" s="16">
        <v>1.52678141211484E-2</v>
      </c>
      <c r="AL84" s="15">
        <v>2.4999582177922899</v>
      </c>
      <c r="AM84" s="15">
        <v>0.80001426649266305</v>
      </c>
      <c r="AN84" s="16">
        <v>1.5170222468267301E-2</v>
      </c>
      <c r="AO84" s="15">
        <v>2.4999995896308902</v>
      </c>
      <c r="AP84" s="15">
        <v>0.80000014011586296</v>
      </c>
      <c r="AQ84" s="15">
        <v>1.5169413876083501E-2</v>
      </c>
      <c r="AR84" s="14">
        <v>2.49999999590369</v>
      </c>
      <c r="AS84" s="15">
        <v>0.80000000139863903</v>
      </c>
      <c r="AT84" s="16">
        <v>1.51694059362217E-2</v>
      </c>
      <c r="AU84" s="15">
        <v>2.4999999999590399</v>
      </c>
      <c r="AV84" s="15">
        <v>0.80000000001398497</v>
      </c>
      <c r="AW84" s="15">
        <v>1.51694058569673E-2</v>
      </c>
      <c r="AX84" s="14">
        <v>2.5</v>
      </c>
      <c r="AY84" s="15">
        <v>0.8</v>
      </c>
      <c r="AZ84" s="16">
        <v>1.51694058561669E-2</v>
      </c>
    </row>
    <row r="85" spans="1:52" hidden="1" x14ac:dyDescent="0.25">
      <c r="A85" s="1">
        <v>0.71</v>
      </c>
      <c r="B85" s="14">
        <v>2.0973239000000001</v>
      </c>
      <c r="C85" s="15">
        <v>0.99999389999999999</v>
      </c>
      <c r="D85" s="16">
        <v>5.2833716299064498E-2</v>
      </c>
      <c r="E85" s="15">
        <v>2.0973239000402701</v>
      </c>
      <c r="F85" s="15">
        <v>0.99999389997158405</v>
      </c>
      <c r="G85" s="15">
        <v>5.2833715560923797E-2</v>
      </c>
      <c r="H85" s="14">
        <v>2.09732390402757</v>
      </c>
      <c r="I85" s="15">
        <v>0.99999389715781295</v>
      </c>
      <c r="J85" s="16">
        <v>5.2833642477566001E-2</v>
      </c>
      <c r="K85" s="15">
        <v>2.0973243034822602</v>
      </c>
      <c r="L85" s="15">
        <v>0.99999361526938901</v>
      </c>
      <c r="M85" s="15">
        <v>5.2826404772351801E-2</v>
      </c>
      <c r="N85" s="14">
        <v>2.09736498101408</v>
      </c>
      <c r="O85" s="15">
        <v>0.99996491105497098</v>
      </c>
      <c r="P85" s="16">
        <v>5.2392133209671198E-2</v>
      </c>
      <c r="Q85" s="14">
        <v>2.1043575436681201</v>
      </c>
      <c r="R85" s="15">
        <v>0.99506659570733802</v>
      </c>
      <c r="S85" s="16">
        <v>4.6012141283560598E-2</v>
      </c>
      <c r="T85" s="14">
        <v>2.1210107294117599</v>
      </c>
      <c r="U85" s="15">
        <v>0.98368230797441802</v>
      </c>
      <c r="V85" s="16">
        <v>3.8644321310276002E-2</v>
      </c>
      <c r="W85" s="14">
        <v>2.2212242384615402</v>
      </c>
      <c r="X85" s="15">
        <v>0.92258358815845898</v>
      </c>
      <c r="Y85" s="16">
        <v>2.5669419460264901E-2</v>
      </c>
      <c r="Z85" s="14">
        <v>2.2986619500000001</v>
      </c>
      <c r="AA85" s="15">
        <v>0.88261300402989096</v>
      </c>
      <c r="AB85" s="16">
        <v>2.1211605697290099E-2</v>
      </c>
      <c r="AC85" s="14">
        <v>2.37609966153846</v>
      </c>
      <c r="AD85" s="15">
        <v>0.84765256090038998</v>
      </c>
      <c r="AE85" s="16">
        <v>1.8279140271672299E-2</v>
      </c>
      <c r="AF85" s="14">
        <v>2.4763131705882402</v>
      </c>
      <c r="AG85" s="15">
        <v>0.80842660020359403</v>
      </c>
      <c r="AH85" s="16">
        <v>1.5661166850689499E-2</v>
      </c>
      <c r="AI85" s="14">
        <v>2.4950893158536598</v>
      </c>
      <c r="AJ85" s="15">
        <v>0.80172276275150001</v>
      </c>
      <c r="AK85" s="16">
        <v>1.5268164188302799E-2</v>
      </c>
      <c r="AL85" s="15">
        <v>2.4999589189859202</v>
      </c>
      <c r="AM85" s="15">
        <v>0.80001436038784401</v>
      </c>
      <c r="AN85" s="16">
        <v>1.5170225376508801E-2</v>
      </c>
      <c r="AO85" s="15">
        <v>2.4999995965177502</v>
      </c>
      <c r="AP85" s="15">
        <v>0.80000014103810302</v>
      </c>
      <c r="AQ85" s="15">
        <v>1.51694139046454E-2</v>
      </c>
      <c r="AR85" s="14">
        <v>2.4999999959724302</v>
      </c>
      <c r="AS85" s="15">
        <v>0.800000001407844</v>
      </c>
      <c r="AT85" s="16">
        <v>1.51694059365069E-2</v>
      </c>
      <c r="AU85" s="15">
        <v>2.49999999995973</v>
      </c>
      <c r="AV85" s="15">
        <v>0.80000000001407701</v>
      </c>
      <c r="AW85" s="15">
        <v>1.51694058569702E-2</v>
      </c>
      <c r="AX85" s="14">
        <v>2.5</v>
      </c>
      <c r="AY85" s="15">
        <v>0.8</v>
      </c>
      <c r="AZ85" s="16">
        <v>1.51694058561669E-2</v>
      </c>
    </row>
    <row r="86" spans="1:52" hidden="1" x14ac:dyDescent="0.25">
      <c r="A86" s="1">
        <v>0.72</v>
      </c>
      <c r="B86" s="14">
        <v>2.0968664000000001</v>
      </c>
      <c r="C86" s="15">
        <v>0.99999300000000002</v>
      </c>
      <c r="D86" s="16">
        <v>5.2789274595284097E-2</v>
      </c>
      <c r="E86" s="15">
        <v>2.0968664000403101</v>
      </c>
      <c r="F86" s="15">
        <v>0.99999299997157198</v>
      </c>
      <c r="G86" s="15">
        <v>5.2789273906207197E-2</v>
      </c>
      <c r="H86" s="14">
        <v>2.0968664040321401</v>
      </c>
      <c r="I86" s="15">
        <v>0.99999299715658496</v>
      </c>
      <c r="J86" s="16">
        <v>5.2789205677336103E-2</v>
      </c>
      <c r="K86" s="15">
        <v>2.0968668039406801</v>
      </c>
      <c r="L86" s="15">
        <v>0.99999271514640997</v>
      </c>
      <c r="M86" s="15">
        <v>5.27824389138788E-2</v>
      </c>
      <c r="N86" s="14">
        <v>2.0969075276882299</v>
      </c>
      <c r="O86" s="15">
        <v>0.99996399853616502</v>
      </c>
      <c r="P86" s="16">
        <v>5.2360515887682799E-2</v>
      </c>
      <c r="Q86" s="14">
        <v>2.1039080349344998</v>
      </c>
      <c r="R86" s="15">
        <v>0.99506362055158704</v>
      </c>
      <c r="S86" s="16">
        <v>4.5988280052302002E-2</v>
      </c>
      <c r="T86" s="14">
        <v>2.12058014117647</v>
      </c>
      <c r="U86" s="15">
        <v>0.98367494364514496</v>
      </c>
      <c r="V86" s="16">
        <v>3.86210509595332E-2</v>
      </c>
      <c r="W86" s="14">
        <v>2.2209075076923099</v>
      </c>
      <c r="X86" s="15">
        <v>0.92256233334795101</v>
      </c>
      <c r="Y86" s="16">
        <v>2.56520732314936E-2</v>
      </c>
      <c r="Z86" s="14">
        <v>2.2984331999999998</v>
      </c>
      <c r="AA86" s="15">
        <v>0.88259147723160603</v>
      </c>
      <c r="AB86" s="16">
        <v>2.1199285252415399E-2</v>
      </c>
      <c r="AC86" s="14">
        <v>2.3759588923076902</v>
      </c>
      <c r="AD86" s="15">
        <v>0.84763651070609902</v>
      </c>
      <c r="AE86" s="16">
        <v>1.8271703710963601E-2</v>
      </c>
      <c r="AF86" s="14">
        <v>2.4762862588235302</v>
      </c>
      <c r="AG86" s="15">
        <v>0.80842304124026299</v>
      </c>
      <c r="AH86" s="16">
        <v>1.56597779505116E-2</v>
      </c>
      <c r="AI86" s="14">
        <v>2.4950837365853702</v>
      </c>
      <c r="AJ86" s="15">
        <v>0.80172200996478904</v>
      </c>
      <c r="AK86" s="16">
        <v>1.52678773836446E-2</v>
      </c>
      <c r="AL86" s="15">
        <v>2.4999588723117698</v>
      </c>
      <c r="AM86" s="15">
        <v>0.80001435405937105</v>
      </c>
      <c r="AN86" s="16">
        <v>1.5170222979609099E-2</v>
      </c>
      <c r="AO86" s="15">
        <v>2.4999995960593302</v>
      </c>
      <c r="AP86" s="15">
        <v>0.80000014097594496</v>
      </c>
      <c r="AQ86" s="15">
        <v>1.51694138811042E-2</v>
      </c>
      <c r="AR86" s="14">
        <v>2.49999999596786</v>
      </c>
      <c r="AS86" s="15">
        <v>0.80000000140722405</v>
      </c>
      <c r="AT86" s="16">
        <v>1.5169405936271901E-2</v>
      </c>
      <c r="AU86" s="15">
        <v>2.4999999999596798</v>
      </c>
      <c r="AV86" s="15">
        <v>0.80000000001407101</v>
      </c>
      <c r="AW86" s="15">
        <v>1.5169405856967799E-2</v>
      </c>
      <c r="AX86" s="14">
        <v>2.5</v>
      </c>
      <c r="AY86" s="15">
        <v>0.8</v>
      </c>
      <c r="AZ86" s="16">
        <v>1.51694058561669E-2</v>
      </c>
    </row>
    <row r="87" spans="1:52" hidden="1" x14ac:dyDescent="0.25">
      <c r="A87" s="1">
        <v>0.73</v>
      </c>
      <c r="B87" s="14">
        <v>2.1035279999999998</v>
      </c>
      <c r="C87" s="15">
        <v>0.99999199999999999</v>
      </c>
      <c r="D87" s="16">
        <v>5.2786889322471602E-2</v>
      </c>
      <c r="E87" s="15">
        <v>2.1035280000396499</v>
      </c>
      <c r="F87" s="15">
        <v>0.99999199997175203</v>
      </c>
      <c r="G87" s="15">
        <v>5.2786888682185597E-2</v>
      </c>
      <c r="H87" s="14">
        <v>2.10352800396551</v>
      </c>
      <c r="I87" s="15">
        <v>0.99999199717458098</v>
      </c>
      <c r="J87" s="16">
        <v>5.2786825286860697E-2</v>
      </c>
      <c r="K87" s="15">
        <v>2.1035283972657401</v>
      </c>
      <c r="L87" s="15">
        <v>0.99999171694915501</v>
      </c>
      <c r="M87" s="15">
        <v>5.2780529753805802E-2</v>
      </c>
      <c r="N87" s="14">
        <v>2.1035684480718202</v>
      </c>
      <c r="O87" s="15">
        <v>0.99996318205071399</v>
      </c>
      <c r="P87" s="16">
        <v>5.2372937644758401E-2</v>
      </c>
      <c r="Q87" s="14">
        <v>2.1104532751091698</v>
      </c>
      <c r="R87" s="15">
        <v>0.99509305343966903</v>
      </c>
      <c r="S87" s="16">
        <v>4.6028951721076003E-2</v>
      </c>
      <c r="T87" s="14">
        <v>2.12684988235294</v>
      </c>
      <c r="U87" s="15">
        <v>0.98376884471331905</v>
      </c>
      <c r="V87" s="16">
        <v>3.8677365340896101E-2</v>
      </c>
      <c r="W87" s="14">
        <v>2.2255193846153798</v>
      </c>
      <c r="X87" s="15">
        <v>0.92286252872171004</v>
      </c>
      <c r="Y87" s="16">
        <v>2.5705975678743699E-2</v>
      </c>
      <c r="Z87" s="14">
        <v>2.3017639999999999</v>
      </c>
      <c r="AA87" s="15">
        <v>0.88289880090250505</v>
      </c>
      <c r="AB87" s="16">
        <v>2.12382260444181E-2</v>
      </c>
      <c r="AC87" s="14">
        <v>2.3780086153846098</v>
      </c>
      <c r="AD87" s="15">
        <v>0.84786686928166699</v>
      </c>
      <c r="AE87" s="16">
        <v>1.82949227333511E-2</v>
      </c>
      <c r="AF87" s="14">
        <v>2.4766781176470598</v>
      </c>
      <c r="AG87" s="15">
        <v>0.80847433134743996</v>
      </c>
      <c r="AH87" s="16">
        <v>1.5663970944259E-2</v>
      </c>
      <c r="AI87" s="14">
        <v>2.49516497560976</v>
      </c>
      <c r="AJ87" s="15">
        <v>0.80173286513971098</v>
      </c>
      <c r="AK87" s="16">
        <v>1.52687366835761E-2</v>
      </c>
      <c r="AL87" s="15">
        <v>2.4999595519281801</v>
      </c>
      <c r="AM87" s="15">
        <v>0.80001444532913202</v>
      </c>
      <c r="AN87" s="16">
        <v>1.51702301465351E-2</v>
      </c>
      <c r="AO87" s="15">
        <v>2.4999996027342699</v>
      </c>
      <c r="AP87" s="15">
        <v>0.80000014187239998</v>
      </c>
      <c r="AQ87" s="15">
        <v>1.51694139514933E-2</v>
      </c>
      <c r="AR87" s="14">
        <v>2.4999999960344899</v>
      </c>
      <c r="AS87" s="15">
        <v>0.800000001416172</v>
      </c>
      <c r="AT87" s="16">
        <v>1.51694059369745E-2</v>
      </c>
      <c r="AU87" s="15">
        <v>2.4999999999603499</v>
      </c>
      <c r="AV87" s="15">
        <v>0.80000000001416005</v>
      </c>
      <c r="AW87" s="15">
        <v>1.5169405856974801E-2</v>
      </c>
      <c r="AX87" s="14">
        <v>2.5</v>
      </c>
      <c r="AY87" s="15">
        <v>0.8</v>
      </c>
      <c r="AZ87" s="16">
        <v>1.51694058561669E-2</v>
      </c>
    </row>
    <row r="88" spans="1:52" hidden="1" x14ac:dyDescent="0.25">
      <c r="A88" s="1">
        <v>0.74</v>
      </c>
      <c r="B88" s="14">
        <v>2.0964624999999999</v>
      </c>
      <c r="C88" s="15">
        <v>0.9999903</v>
      </c>
      <c r="D88" s="16">
        <v>5.2739479130245799E-2</v>
      </c>
      <c r="E88" s="15">
        <v>2.0964625000403498</v>
      </c>
      <c r="F88" s="15">
        <v>0.99999029997155997</v>
      </c>
      <c r="G88" s="15">
        <v>5.2739478545161401E-2</v>
      </c>
      <c r="H88" s="14">
        <v>2.0964625040361802</v>
      </c>
      <c r="I88" s="15">
        <v>0.99999029715553001</v>
      </c>
      <c r="J88" s="16">
        <v>5.2739420618038199E-2</v>
      </c>
      <c r="K88" s="15">
        <v>2.0964629043453802</v>
      </c>
      <c r="L88" s="15">
        <v>0.99999001504048901</v>
      </c>
      <c r="M88" s="15">
        <v>5.27336596439845E-2</v>
      </c>
      <c r="N88" s="14">
        <v>2.0965036688941101</v>
      </c>
      <c r="O88" s="15">
        <v>0.99996128775367199</v>
      </c>
      <c r="P88" s="16">
        <v>5.2342567879978097E-2</v>
      </c>
      <c r="Q88" s="14">
        <v>2.1035111899563299</v>
      </c>
      <c r="R88" s="15">
        <v>0.99505913441235805</v>
      </c>
      <c r="S88" s="16">
        <v>4.5994583334696297E-2</v>
      </c>
      <c r="T88" s="14">
        <v>2.1202000000000001</v>
      </c>
      <c r="U88" s="15">
        <v>0.98366668907126797</v>
      </c>
      <c r="V88" s="16">
        <v>3.8627437001192498E-2</v>
      </c>
      <c r="W88" s="14">
        <v>2.22062788461538</v>
      </c>
      <c r="X88" s="15">
        <v>0.92254239587978204</v>
      </c>
      <c r="Y88" s="16">
        <v>2.5656265898306701E-2</v>
      </c>
      <c r="Z88" s="14">
        <v>2.2982312500000002</v>
      </c>
      <c r="AA88" s="15">
        <v>0.88257168342117698</v>
      </c>
      <c r="AB88" s="16">
        <v>2.1202263570611099E-2</v>
      </c>
      <c r="AC88" s="14">
        <v>2.3758346153846102</v>
      </c>
      <c r="AD88" s="15">
        <v>0.84762188745620104</v>
      </c>
      <c r="AE88" s="16">
        <v>1.8273550529521398E-2</v>
      </c>
      <c r="AF88" s="14">
        <v>2.4762624999999998</v>
      </c>
      <c r="AG88" s="15">
        <v>0.80841981957554099</v>
      </c>
      <c r="AH88" s="16">
        <v>1.5660140169903799E-2</v>
      </c>
      <c r="AI88" s="14">
        <v>2.4950788109756101</v>
      </c>
      <c r="AJ88" s="15">
        <v>0.80172132910916105</v>
      </c>
      <c r="AK88" s="16">
        <v>1.5267952919994001E-2</v>
      </c>
      <c r="AL88" s="15">
        <v>2.4999588311059</v>
      </c>
      <c r="AM88" s="15">
        <v>0.80001434833680896</v>
      </c>
      <c r="AN88" s="16">
        <v>1.5170223612506001E-2</v>
      </c>
      <c r="AO88" s="15">
        <v>2.4999995956546202</v>
      </c>
      <c r="AP88" s="15">
        <v>0.80000014091973803</v>
      </c>
      <c r="AQ88" s="15">
        <v>1.51694138873203E-2</v>
      </c>
      <c r="AR88" s="14">
        <v>2.4999999959638202</v>
      </c>
      <c r="AS88" s="15">
        <v>0.80000000140666305</v>
      </c>
      <c r="AT88" s="16">
        <v>1.51694059363339E-2</v>
      </c>
      <c r="AU88" s="15">
        <v>2.4999999999596398</v>
      </c>
      <c r="AV88" s="15">
        <v>0.80000000001406502</v>
      </c>
      <c r="AW88" s="15">
        <v>1.5169405856968399E-2</v>
      </c>
      <c r="AX88" s="14">
        <v>2.5</v>
      </c>
      <c r="AY88" s="15">
        <v>0.8</v>
      </c>
      <c r="AZ88" s="16">
        <v>1.51694058561669E-2</v>
      </c>
    </row>
    <row r="89" spans="1:52" hidden="1" x14ac:dyDescent="0.25">
      <c r="A89" s="1">
        <v>0.75</v>
      </c>
      <c r="B89" s="14">
        <v>2.0980886999999999</v>
      </c>
      <c r="C89" s="15">
        <v>0.99999020000000005</v>
      </c>
      <c r="D89" s="16">
        <v>5.2724564032484003E-2</v>
      </c>
      <c r="E89" s="15">
        <v>2.09808870004019</v>
      </c>
      <c r="F89" s="15">
        <v>0.99999019997160599</v>
      </c>
      <c r="G89" s="15">
        <v>5.2724563451358397E-2</v>
      </c>
      <c r="H89" s="14">
        <v>2.0980887040199101</v>
      </c>
      <c r="I89" s="15">
        <v>0.99999019715993998</v>
      </c>
      <c r="J89" s="16">
        <v>5.2724505911866899E-2</v>
      </c>
      <c r="K89" s="15">
        <v>2.0980891027159299</v>
      </c>
      <c r="L89" s="15">
        <v>0.99998991548219596</v>
      </c>
      <c r="M89" s="15">
        <v>5.2718783006007297E-2</v>
      </c>
      <c r="N89" s="14">
        <v>2.0981297029891901</v>
      </c>
      <c r="O89" s="15">
        <v>0.99996123271821102</v>
      </c>
      <c r="P89" s="16">
        <v>5.2329143307661898E-2</v>
      </c>
      <c r="Q89" s="14">
        <v>2.1051089847161601</v>
      </c>
      <c r="R89" s="15">
        <v>0.99506648994618396</v>
      </c>
      <c r="S89" s="16">
        <v>4.5986914837451202E-2</v>
      </c>
      <c r="T89" s="14">
        <v>2.1217305411764702</v>
      </c>
      <c r="U89" s="15">
        <v>0.98368983017411205</v>
      </c>
      <c r="V89" s="16">
        <v>3.8624464771842497E-2</v>
      </c>
      <c r="W89" s="14">
        <v>2.2217537153846201</v>
      </c>
      <c r="X89" s="15">
        <v>0.922615914531564</v>
      </c>
      <c r="Y89" s="16">
        <v>2.5657481618203099E-2</v>
      </c>
      <c r="Z89" s="14">
        <v>2.29904435</v>
      </c>
      <c r="AA89" s="15">
        <v>0.88264683315944503</v>
      </c>
      <c r="AB89" s="16">
        <v>2.1203297731965401E-2</v>
      </c>
      <c r="AC89" s="14">
        <v>2.3763349846153798</v>
      </c>
      <c r="AD89" s="15">
        <v>0.84767815182200401</v>
      </c>
      <c r="AE89" s="16">
        <v>1.8274076742147899E-2</v>
      </c>
      <c r="AF89" s="14">
        <v>2.4763581588235302</v>
      </c>
      <c r="AG89" s="15">
        <v>0.80843233175604701</v>
      </c>
      <c r="AH89" s="16">
        <v>1.5660192858472199E-2</v>
      </c>
      <c r="AI89" s="14">
        <v>2.49509864268293</v>
      </c>
      <c r="AJ89" s="15">
        <v>0.80172397668135797</v>
      </c>
      <c r="AK89" s="16">
        <v>1.52679617477211E-2</v>
      </c>
      <c r="AL89" s="15">
        <v>2.4999589970108098</v>
      </c>
      <c r="AM89" s="15">
        <v>0.80001437059631098</v>
      </c>
      <c r="AN89" s="16">
        <v>1.51702236817522E-2</v>
      </c>
      <c r="AO89" s="15">
        <v>2.4999995972840798</v>
      </c>
      <c r="AP89" s="15">
        <v>0.80000014113837203</v>
      </c>
      <c r="AQ89" s="15">
        <v>1.51694138880001E-2</v>
      </c>
      <c r="AR89" s="14">
        <v>2.49999999598008</v>
      </c>
      <c r="AS89" s="15">
        <v>0.80000000140884497</v>
      </c>
      <c r="AT89" s="16">
        <v>1.51694059363407E-2</v>
      </c>
      <c r="AU89" s="15">
        <v>2.4999999999598099</v>
      </c>
      <c r="AV89" s="15">
        <v>0.800000000014086</v>
      </c>
      <c r="AW89" s="15">
        <v>1.51694058569685E-2</v>
      </c>
      <c r="AX89" s="14">
        <v>2.5</v>
      </c>
      <c r="AY89" s="15">
        <v>0.8</v>
      </c>
      <c r="AZ89" s="16">
        <v>1.51694058561669E-2</v>
      </c>
    </row>
    <row r="90" spans="1:52" hidden="1" x14ac:dyDescent="0.25">
      <c r="A90" s="1">
        <v>0.76</v>
      </c>
      <c r="B90" s="14">
        <v>2.1014781</v>
      </c>
      <c r="C90" s="15">
        <v>0.99998730000000002</v>
      </c>
      <c r="D90" s="16">
        <v>5.2718800078747498E-2</v>
      </c>
      <c r="E90" s="15">
        <v>2.1014781000398499</v>
      </c>
      <c r="F90" s="15">
        <v>0.999987299971696</v>
      </c>
      <c r="G90" s="15">
        <v>5.2718799570343797E-2</v>
      </c>
      <c r="H90" s="14">
        <v>2.1014781039860102</v>
      </c>
      <c r="I90" s="15">
        <v>0.99998729716913304</v>
      </c>
      <c r="J90" s="16">
        <v>5.2718749233052503E-2</v>
      </c>
      <c r="K90" s="15">
        <v>2.10147849931974</v>
      </c>
      <c r="L90" s="15">
        <v>0.99998701640334497</v>
      </c>
      <c r="M90" s="15">
        <v>5.27137343975543E-2</v>
      </c>
      <c r="N90" s="14">
        <v>2.1015187572026099</v>
      </c>
      <c r="O90" s="15">
        <v>0.99995842648868605</v>
      </c>
      <c r="P90" s="16">
        <v>5.2350675996736797E-2</v>
      </c>
      <c r="Q90" s="14">
        <v>2.1084391812227099</v>
      </c>
      <c r="R90" s="15">
        <v>0.99507914138684594</v>
      </c>
      <c r="S90" s="16">
        <v>4.6043785601312198E-2</v>
      </c>
      <c r="T90" s="14">
        <v>2.1249205647058802</v>
      </c>
      <c r="U90" s="15">
        <v>0.98373543453458401</v>
      </c>
      <c r="V90" s="16">
        <v>3.8688656248028697E-2</v>
      </c>
      <c r="W90" s="14">
        <v>2.22410022307692</v>
      </c>
      <c r="X90" s="15">
        <v>0.92276722691610003</v>
      </c>
      <c r="Y90" s="16">
        <v>2.5710642387296999E-2</v>
      </c>
      <c r="Z90" s="14">
        <v>2.3007390499999998</v>
      </c>
      <c r="AA90" s="15">
        <v>0.88280222667002795</v>
      </c>
      <c r="AB90" s="16">
        <v>2.1241393425612098E-2</v>
      </c>
      <c r="AC90" s="14">
        <v>2.3773778769230698</v>
      </c>
      <c r="AD90" s="15">
        <v>0.847794783580615</v>
      </c>
      <c r="AE90" s="16">
        <v>1.8296993198242999E-2</v>
      </c>
      <c r="AF90" s="14">
        <v>2.4765575352941198</v>
      </c>
      <c r="AG90" s="15">
        <v>0.80845832226006198</v>
      </c>
      <c r="AH90" s="16">
        <v>1.56644233876903E-2</v>
      </c>
      <c r="AI90" s="14">
        <v>2.4951399768292699</v>
      </c>
      <c r="AJ90" s="15">
        <v>0.80172947795925598</v>
      </c>
      <c r="AK90" s="16">
        <v>1.52688330183263E-2</v>
      </c>
      <c r="AL90" s="15">
        <v>2.4999593427973901</v>
      </c>
      <c r="AM90" s="15">
        <v>0.80001441685194996</v>
      </c>
      <c r="AN90" s="16">
        <v>1.5170230958030001E-2</v>
      </c>
      <c r="AO90" s="15">
        <v>2.4999996006802601</v>
      </c>
      <c r="AP90" s="15">
        <v>0.80000014159269595</v>
      </c>
      <c r="AQ90" s="15">
        <v>1.51694139594639E-2</v>
      </c>
      <c r="AR90" s="14">
        <v>2.49999999601398</v>
      </c>
      <c r="AS90" s="15">
        <v>0.80000000141338001</v>
      </c>
      <c r="AT90" s="16">
        <v>1.5169405937054001E-2</v>
      </c>
      <c r="AU90" s="15">
        <v>2.4999999999601501</v>
      </c>
      <c r="AV90" s="15">
        <v>0.80000000001413196</v>
      </c>
      <c r="AW90" s="15">
        <v>1.51694058569756E-2</v>
      </c>
      <c r="AX90" s="14">
        <v>2.5</v>
      </c>
      <c r="AY90" s="15">
        <v>0.8</v>
      </c>
      <c r="AZ90" s="16">
        <v>1.51694058561669E-2</v>
      </c>
    </row>
    <row r="91" spans="1:52" hidden="1" x14ac:dyDescent="0.25">
      <c r="A91" s="1">
        <v>0.77</v>
      </c>
      <c r="B91" s="14">
        <v>2.1019956999999998</v>
      </c>
      <c r="C91" s="15">
        <v>0.99998589999999998</v>
      </c>
      <c r="D91" s="16">
        <v>5.2695516357369999E-2</v>
      </c>
      <c r="E91" s="15">
        <v>2.1019957000398</v>
      </c>
      <c r="F91" s="15">
        <v>0.99998589997171305</v>
      </c>
      <c r="G91" s="15">
        <v>5.2695515875335497E-2</v>
      </c>
      <c r="H91" s="14">
        <v>2.1019957039808399</v>
      </c>
      <c r="I91" s="15">
        <v>0.99998589717054598</v>
      </c>
      <c r="J91" s="16">
        <v>5.2695468144868002E-2</v>
      </c>
      <c r="K91" s="15">
        <v>2.1019960988011102</v>
      </c>
      <c r="L91" s="15">
        <v>0.99998561654497797</v>
      </c>
      <c r="M91" s="15">
        <v>5.2690710401337403E-2</v>
      </c>
      <c r="N91" s="14">
        <v>2.10203630439706</v>
      </c>
      <c r="O91" s="15">
        <v>0.99995704090666404</v>
      </c>
      <c r="P91" s="16">
        <v>5.2338316902143397E-2</v>
      </c>
      <c r="Q91" s="14">
        <v>2.1089477401746701</v>
      </c>
      <c r="R91" s="15">
        <v>0.99508013333559997</v>
      </c>
      <c r="S91" s="16">
        <v>4.6045248579323898E-2</v>
      </c>
      <c r="T91" s="14">
        <v>2.12540771764706</v>
      </c>
      <c r="U91" s="15">
        <v>0.98374150100792801</v>
      </c>
      <c r="V91" s="16">
        <v>3.8692149230180099E-2</v>
      </c>
      <c r="W91" s="14">
        <v>2.22445856153846</v>
      </c>
      <c r="X91" s="15">
        <v>0.92278971436530499</v>
      </c>
      <c r="Y91" s="16">
        <v>2.57144364220416E-2</v>
      </c>
      <c r="Z91" s="14">
        <v>2.3009978499999999</v>
      </c>
      <c r="AA91" s="15">
        <v>0.88282554565562099</v>
      </c>
      <c r="AB91" s="16">
        <v>2.1244166923901998E-2</v>
      </c>
      <c r="AC91" s="14">
        <v>2.3775371384615398</v>
      </c>
      <c r="AD91" s="15">
        <v>0.84781236619350597</v>
      </c>
      <c r="AE91" s="16">
        <v>1.8298653375117501E-2</v>
      </c>
      <c r="AF91" s="14">
        <v>2.4765879823529402</v>
      </c>
      <c r="AG91" s="15">
        <v>0.80846225382161496</v>
      </c>
      <c r="AH91" s="16">
        <v>1.5664723409414098E-2</v>
      </c>
      <c r="AI91" s="14">
        <v>2.4951462890243898</v>
      </c>
      <c r="AJ91" s="15">
        <v>0.80173031052965005</v>
      </c>
      <c r="AK91" s="16">
        <v>1.5268894493981699E-2</v>
      </c>
      <c r="AL91" s="15">
        <v>2.4999593956029398</v>
      </c>
      <c r="AM91" s="15">
        <v>0.80001442385316102</v>
      </c>
      <c r="AN91" s="16">
        <v>1.51702314707357E-2</v>
      </c>
      <c r="AO91" s="15">
        <v>2.4999996011988999</v>
      </c>
      <c r="AP91" s="15">
        <v>0.80000014166146205</v>
      </c>
      <c r="AQ91" s="15">
        <v>1.51694139644994E-2</v>
      </c>
      <c r="AR91" s="14">
        <v>2.4999999960191599</v>
      </c>
      <c r="AS91" s="15">
        <v>0.80000000141406702</v>
      </c>
      <c r="AT91" s="16">
        <v>1.5169405937104301E-2</v>
      </c>
      <c r="AU91" s="15">
        <v>2.4999999999601998</v>
      </c>
      <c r="AV91" s="15">
        <v>0.80000000001413896</v>
      </c>
      <c r="AW91" s="15">
        <v>1.51694058569761E-2</v>
      </c>
      <c r="AX91" s="14">
        <v>2.5</v>
      </c>
      <c r="AY91" s="15">
        <v>0.8</v>
      </c>
      <c r="AZ91" s="16">
        <v>1.51694058561669E-2</v>
      </c>
    </row>
    <row r="92" spans="1:52" hidden="1" x14ac:dyDescent="0.25">
      <c r="A92" s="1">
        <v>0.78</v>
      </c>
      <c r="B92" s="14">
        <v>2.1001865999999998</v>
      </c>
      <c r="C92" s="15">
        <v>0.99998379999999998</v>
      </c>
      <c r="D92" s="16">
        <v>5.2624517963750402E-2</v>
      </c>
      <c r="E92" s="15">
        <v>2.1001866000399798</v>
      </c>
      <c r="F92" s="15">
        <v>0.99998379997166298</v>
      </c>
      <c r="G92" s="15">
        <v>5.2624517513522803E-2</v>
      </c>
      <c r="H92" s="14">
        <v>2.1001866039989299</v>
      </c>
      <c r="I92" s="15">
        <v>0.99998379716569896</v>
      </c>
      <c r="J92" s="16">
        <v>5.2624472932876303E-2</v>
      </c>
      <c r="K92" s="15">
        <v>2.1001870006138299</v>
      </c>
      <c r="L92" s="15">
        <v>0.99998351605941305</v>
      </c>
      <c r="M92" s="15">
        <v>5.2620026327099098E-2</v>
      </c>
      <c r="N92" s="14">
        <v>2.1002273889614398</v>
      </c>
      <c r="O92" s="15">
        <v>0.99995489147757799</v>
      </c>
      <c r="P92" s="16">
        <v>5.22812521240466E-2</v>
      </c>
      <c r="Q92" s="14">
        <v>2.1071702401746801</v>
      </c>
      <c r="R92" s="15">
        <v>0.995069837406654</v>
      </c>
      <c r="S92" s="16">
        <v>4.60016272206367E-2</v>
      </c>
      <c r="T92" s="14">
        <v>2.1237050352941198</v>
      </c>
      <c r="U92" s="15">
        <v>0.98371385176937098</v>
      </c>
      <c r="V92" s="16">
        <v>3.8647327865802598E-2</v>
      </c>
      <c r="W92" s="14">
        <v>2.22320610769231</v>
      </c>
      <c r="X92" s="15">
        <v>0.92270678803640704</v>
      </c>
      <c r="Y92" s="16">
        <v>2.56791646132257E-2</v>
      </c>
      <c r="Z92" s="14">
        <v>2.3000932999999999</v>
      </c>
      <c r="AA92" s="15">
        <v>0.88274113016018196</v>
      </c>
      <c r="AB92" s="16">
        <v>2.12190082427277E-2</v>
      </c>
      <c r="AC92" s="14">
        <v>2.3769804923076898</v>
      </c>
      <c r="AD92" s="15">
        <v>0.84774924198503498</v>
      </c>
      <c r="AE92" s="16">
        <v>1.8283513807239998E-2</v>
      </c>
      <c r="AF92" s="14">
        <v>2.47648156470588</v>
      </c>
      <c r="AG92" s="15">
        <v>0.808448220236892</v>
      </c>
      <c r="AH92" s="16">
        <v>1.5661919156122299E-2</v>
      </c>
      <c r="AI92" s="14">
        <v>2.4951242268292702</v>
      </c>
      <c r="AJ92" s="15">
        <v>0.80172734097531595</v>
      </c>
      <c r="AK92" s="16">
        <v>1.5268316485818299E-2</v>
      </c>
      <c r="AL92" s="15">
        <v>2.49995921103856</v>
      </c>
      <c r="AM92" s="15">
        <v>0.80001439888641401</v>
      </c>
      <c r="AN92" s="16">
        <v>1.5170226642524799E-2</v>
      </c>
      <c r="AO92" s="15">
        <v>2.4999995993861801</v>
      </c>
      <c r="AP92" s="15">
        <v>0.80000014141623799</v>
      </c>
      <c r="AQ92" s="15">
        <v>1.51694139170791E-2</v>
      </c>
      <c r="AR92" s="14">
        <v>2.4999999960010699</v>
      </c>
      <c r="AS92" s="15">
        <v>0.80000000141161898</v>
      </c>
      <c r="AT92" s="16">
        <v>1.5169405936631001E-2</v>
      </c>
      <c r="AU92" s="15">
        <v>2.49999999996002</v>
      </c>
      <c r="AV92" s="15">
        <v>0.80000000001411498</v>
      </c>
      <c r="AW92" s="15">
        <v>1.51694058569714E-2</v>
      </c>
      <c r="AX92" s="14">
        <v>2.5</v>
      </c>
      <c r="AY92" s="15">
        <v>0.8</v>
      </c>
      <c r="AZ92" s="16">
        <v>1.51694058561669E-2</v>
      </c>
    </row>
    <row r="93" spans="1:52" ht="15.75" hidden="1" thickBot="1" x14ac:dyDescent="0.3">
      <c r="A93" s="1">
        <v>0.79</v>
      </c>
      <c r="B93" s="14">
        <v>2.1049039</v>
      </c>
      <c r="C93" s="15">
        <v>0.99998100000000001</v>
      </c>
      <c r="D93" s="16">
        <v>5.26162478284962E-2</v>
      </c>
      <c r="E93" s="15">
        <v>2.1049039000395098</v>
      </c>
      <c r="F93" s="15">
        <v>0.99998099997179202</v>
      </c>
      <c r="G93" s="15">
        <v>5.2616247414930803E-2</v>
      </c>
      <c r="H93" s="14">
        <v>2.1049039039517501</v>
      </c>
      <c r="I93" s="15">
        <v>0.99998099717842903</v>
      </c>
      <c r="J93" s="16">
        <v>5.2616206462652797E-2</v>
      </c>
      <c r="K93" s="15">
        <v>2.1049042958870801</v>
      </c>
      <c r="L93" s="15">
        <v>0.99998071733462301</v>
      </c>
      <c r="M93" s="15">
        <v>5.2612119076290903E-2</v>
      </c>
      <c r="N93" s="14">
        <v>2.10494420770251</v>
      </c>
      <c r="O93" s="15">
        <v>0.99995222129047501</v>
      </c>
      <c r="P93" s="16">
        <v>5.2290764427383701E-2</v>
      </c>
      <c r="Q93" s="14">
        <v>2.1118051419213999</v>
      </c>
      <c r="R93" s="15">
        <v>0.99508856835391701</v>
      </c>
      <c r="S93" s="16">
        <v>4.6047628874788797E-2</v>
      </c>
      <c r="T93" s="14">
        <v>2.1281448470588198</v>
      </c>
      <c r="U93" s="15">
        <v>0.98377822018142702</v>
      </c>
      <c r="V93" s="16">
        <v>3.8704624415307198E-2</v>
      </c>
      <c r="W93" s="14">
        <v>2.2264719307692298</v>
      </c>
      <c r="X93" s="15">
        <v>0.92291772437318997</v>
      </c>
      <c r="Y93" s="16">
        <v>2.5730151535392199E-2</v>
      </c>
      <c r="Z93" s="14">
        <v>2.30245195</v>
      </c>
      <c r="AA93" s="15">
        <v>0.88295771859063299</v>
      </c>
      <c r="AB93" s="16">
        <v>2.1255730290641098E-2</v>
      </c>
      <c r="AC93" s="14">
        <v>2.3784319692307698</v>
      </c>
      <c r="AD93" s="15">
        <v>0.84791186578259203</v>
      </c>
      <c r="AE93" s="16">
        <v>1.83055285957818E-2</v>
      </c>
      <c r="AF93" s="14">
        <v>2.4767590529411798</v>
      </c>
      <c r="AG93" s="15">
        <v>0.808484483767554</v>
      </c>
      <c r="AH93" s="16">
        <v>1.5665944265033899E-2</v>
      </c>
      <c r="AI93" s="14">
        <v>2.4951817548780499</v>
      </c>
      <c r="AJ93" s="15">
        <v>0.80173501767722399</v>
      </c>
      <c r="AK93" s="16">
        <v>1.5269143643558501E-2</v>
      </c>
      <c r="AL93" s="15">
        <v>2.49995969229749</v>
      </c>
      <c r="AM93" s="15">
        <v>0.80001446343551696</v>
      </c>
      <c r="AN93" s="16">
        <v>1.51702335463936E-2</v>
      </c>
      <c r="AO93" s="15">
        <v>2.49999960411292</v>
      </c>
      <c r="AP93" s="15">
        <v>0.80000014205024195</v>
      </c>
      <c r="AQ93" s="15">
        <v>1.5169413984885E-2</v>
      </c>
      <c r="AR93" s="14">
        <v>2.49999999604825</v>
      </c>
      <c r="AS93" s="15">
        <v>0.80000000141794703</v>
      </c>
      <c r="AT93" s="16">
        <v>1.5169405937307799E-2</v>
      </c>
      <c r="AU93" s="15">
        <v>2.4999999999604898</v>
      </c>
      <c r="AV93" s="15">
        <v>0.80000000001417804</v>
      </c>
      <c r="AW93" s="15">
        <v>1.5169405856978201E-2</v>
      </c>
      <c r="AX93" s="14">
        <v>2.5</v>
      </c>
      <c r="AY93" s="15">
        <v>0.8</v>
      </c>
      <c r="AZ93" s="16">
        <v>1.51694058561669E-2</v>
      </c>
    </row>
    <row r="94" spans="1:52" ht="15.75" thickBot="1" x14ac:dyDescent="0.3">
      <c r="A94" s="42">
        <v>0.48</v>
      </c>
      <c r="B94" s="37">
        <v>2.0742712000000001</v>
      </c>
      <c r="C94" s="38">
        <v>0.99999990000000005</v>
      </c>
      <c r="D94" s="20">
        <v>5.3033349632335101E-2</v>
      </c>
      <c r="E94" s="37">
        <v>2.074275457288</v>
      </c>
      <c r="F94" s="38">
        <v>0.99999748952096601</v>
      </c>
      <c r="G94" s="20">
        <v>5.28701046853279E-2</v>
      </c>
      <c r="H94" s="37">
        <v>2.0743137728800001</v>
      </c>
      <c r="I94" s="38">
        <v>0.99997579565491301</v>
      </c>
      <c r="J94" s="20">
        <v>5.2442841355154098E-2</v>
      </c>
      <c r="K94" s="37">
        <v>2.0746969287999999</v>
      </c>
      <c r="L94" s="38">
        <v>0.99975890106513898</v>
      </c>
      <c r="M94" s="20">
        <v>5.1103569099470503E-2</v>
      </c>
      <c r="N94" s="37">
        <v>2.0785284879999999</v>
      </c>
      <c r="O94" s="38">
        <v>0.99759435322550705</v>
      </c>
      <c r="P94" s="20">
        <v>4.7059236500271898E-2</v>
      </c>
      <c r="Q94" s="37">
        <v>2.1168440799999999</v>
      </c>
      <c r="R94" s="38">
        <v>0.97637984433675995</v>
      </c>
      <c r="S94" s="20">
        <v>3.6061880891384901E-2</v>
      </c>
      <c r="T94" s="37">
        <v>2.1594169600000002</v>
      </c>
      <c r="U94" s="38">
        <v>0.95369112691339797</v>
      </c>
      <c r="V94" s="20">
        <v>3.0590999383390199E-2</v>
      </c>
      <c r="W94" s="37">
        <v>2.2445627199999998</v>
      </c>
      <c r="X94" s="38">
        <v>0.91089572918850203</v>
      </c>
      <c r="Y94" s="20">
        <v>2.4177950206382099E-2</v>
      </c>
      <c r="Z94" s="37">
        <v>2.2871356</v>
      </c>
      <c r="AA94" s="38">
        <v>0.890692924497542</v>
      </c>
      <c r="AB94" s="20">
        <v>2.19829719733848E-2</v>
      </c>
      <c r="AC94" s="37">
        <v>2.3297084799999999</v>
      </c>
      <c r="AD94" s="38">
        <v>0.87122848822233401</v>
      </c>
      <c r="AE94" s="20">
        <v>2.0171525531426902E-2</v>
      </c>
      <c r="AF94" s="37">
        <v>2.4148542399999999</v>
      </c>
      <c r="AG94" s="38">
        <v>0.83435851536719496</v>
      </c>
      <c r="AH94" s="20">
        <v>1.7324933979922699E-2</v>
      </c>
      <c r="AI94" s="37">
        <v>2.4574271200000002</v>
      </c>
      <c r="AJ94" s="38">
        <v>0.81688164133929198</v>
      </c>
      <c r="AK94" s="20">
        <v>1.6178586504952502E-2</v>
      </c>
      <c r="AL94" s="37">
        <v>2.4957427120000002</v>
      </c>
      <c r="AM94" s="38">
        <v>0.80166224679562603</v>
      </c>
      <c r="AN94" s="20">
        <v>1.5264888898471E-2</v>
      </c>
      <c r="AO94" s="37">
        <v>2.4995742712000002</v>
      </c>
      <c r="AP94" s="38">
        <v>0.80016596987629196</v>
      </c>
      <c r="AQ94" s="20">
        <v>1.51789031345848E-2</v>
      </c>
      <c r="AR94" s="37">
        <v>2.49995742712</v>
      </c>
      <c r="AS94" s="38">
        <v>0.80001659444389195</v>
      </c>
      <c r="AT94" s="20">
        <v>1.5170355076852601E-2</v>
      </c>
      <c r="AU94" s="37">
        <v>2.4999957427120001</v>
      </c>
      <c r="AV94" s="38">
        <v>0.80000165941895596</v>
      </c>
      <c r="AW94" s="20">
        <v>1.5169500773166899E-2</v>
      </c>
      <c r="AX94" s="21">
        <f>AVERAGE(Table5779[Q(Dust)])</f>
        <v>2.5</v>
      </c>
      <c r="AY94" s="22">
        <f>AVERAGE(Table5779[W(Dust)])</f>
        <v>0.80000000000000038</v>
      </c>
      <c r="AZ94" s="20">
        <f>AVERAGE(Table5779[A(Dust)])</f>
        <v>1.5169405856166893E-2</v>
      </c>
    </row>
    <row r="95" spans="1:52" x14ac:dyDescent="0.25">
      <c r="A95" s="23" t="s">
        <v>72</v>
      </c>
      <c r="B95" s="24"/>
      <c r="C95" s="25"/>
      <c r="D95" s="26"/>
      <c r="E95" s="24"/>
      <c r="F95" s="25"/>
      <c r="G95" s="26">
        <f>G94/D94</f>
        <v>0.9969218435543119</v>
      </c>
      <c r="H95" s="24"/>
      <c r="I95" s="25"/>
      <c r="J95" s="26">
        <f>J94/D94</f>
        <v>0.98886534074738208</v>
      </c>
      <c r="K95" s="25"/>
      <c r="L95" s="25"/>
      <c r="M95" s="25">
        <f>M94/D94</f>
        <v>0.96361194331032818</v>
      </c>
      <c r="N95" s="24"/>
      <c r="O95" s="25"/>
      <c r="P95" s="26">
        <f>P94/D94</f>
        <v>0.88735176688857098</v>
      </c>
      <c r="Q95" s="24"/>
      <c r="R95" s="25"/>
      <c r="S95" s="26">
        <f>S94/D94</f>
        <v>0.67998497438671157</v>
      </c>
      <c r="T95" s="24"/>
      <c r="U95" s="25"/>
      <c r="V95" s="26">
        <f>V94/G94</f>
        <v>0.57860674885101138</v>
      </c>
      <c r="W95" s="24"/>
      <c r="X95" s="25"/>
      <c r="Y95" s="26">
        <f>Y94/D94</f>
        <v>0.45590086943406077</v>
      </c>
      <c r="Z95" s="24"/>
      <c r="AA95" s="25"/>
      <c r="AB95" s="26">
        <f>AB94/D94</f>
        <v>0.41451222911217933</v>
      </c>
      <c r="AC95" s="24"/>
      <c r="AD95" s="25"/>
      <c r="AE95" s="26">
        <f>AE94/D94</f>
        <v>0.38035548709010958</v>
      </c>
      <c r="AF95" s="24"/>
      <c r="AG95" s="25"/>
      <c r="AH95" s="26">
        <f>AH94/D94</f>
        <v>0.32667998721618496</v>
      </c>
      <c r="AI95" s="27"/>
      <c r="AJ95" s="28"/>
      <c r="AK95" s="29">
        <f>AK94/D94</f>
        <v>0.30506439093728699</v>
      </c>
      <c r="AL95" s="24"/>
      <c r="AM95" s="25"/>
      <c r="AN95" s="26">
        <f>AN94/D94</f>
        <v>0.28783565443816139</v>
      </c>
      <c r="AO95" s="25"/>
      <c r="AP95" s="25"/>
      <c r="AQ95" s="25">
        <f>AQ94/D94</f>
        <v>0.28621430175193069</v>
      </c>
      <c r="AR95" s="24"/>
      <c r="AS95" s="25"/>
      <c r="AT95" s="26">
        <f>AT94/D94</f>
        <v>0.28605311906610259</v>
      </c>
      <c r="AU95" s="25"/>
      <c r="AV95" s="25"/>
      <c r="AW95" s="25">
        <f>AW94/D94</f>
        <v>0.28603701026491196</v>
      </c>
      <c r="AX95" s="24"/>
      <c r="AY95" s="25"/>
      <c r="AZ95" s="26">
        <f>AZ94/D94</f>
        <v>0.28603522050430535</v>
      </c>
    </row>
    <row r="96" spans="1:52" ht="15.75" thickBot="1" x14ac:dyDescent="0.3">
      <c r="A96" s="23" t="s">
        <v>73</v>
      </c>
      <c r="B96" s="30"/>
      <c r="C96" s="31"/>
      <c r="D96" s="32"/>
      <c r="E96" s="30"/>
      <c r="F96" s="31"/>
      <c r="G96" s="32">
        <f>(G94-D94)/D94</f>
        <v>-3.078156445688077E-3</v>
      </c>
      <c r="H96" s="30"/>
      <c r="I96" s="31"/>
      <c r="J96" s="32">
        <f>(J94-D94)/D94</f>
        <v>-1.113465925261797E-2</v>
      </c>
      <c r="K96" s="31"/>
      <c r="L96" s="31"/>
      <c r="M96" s="31">
        <f>(M94-D94)/D94</f>
        <v>-3.638805668967187E-2</v>
      </c>
      <c r="N96" s="30"/>
      <c r="O96" s="31"/>
      <c r="P96" s="32">
        <f>(P94-D94)/D94</f>
        <v>-0.11264823311142903</v>
      </c>
      <c r="Q96" s="30"/>
      <c r="R96" s="31"/>
      <c r="S96" s="32">
        <f>(S94-D94)/D94</f>
        <v>-0.32001502561328848</v>
      </c>
      <c r="T96" s="30"/>
      <c r="U96" s="31"/>
      <c r="V96" s="32">
        <f>(V94-G94)/G94</f>
        <v>-0.42139325114898862</v>
      </c>
      <c r="W96" s="30"/>
      <c r="X96" s="31"/>
      <c r="Y96" s="32">
        <f>(Y94-D94)/D94</f>
        <v>-0.54409913056593928</v>
      </c>
      <c r="Z96" s="30"/>
      <c r="AA96" s="31"/>
      <c r="AB96" s="32">
        <f>(AB94-D94)/D94</f>
        <v>-0.58548777088782067</v>
      </c>
      <c r="AC96" s="30"/>
      <c r="AD96" s="31"/>
      <c r="AE96" s="32">
        <f>(AE94-D94)/D94</f>
        <v>-0.61964451290989031</v>
      </c>
      <c r="AF96" s="30"/>
      <c r="AG96" s="31"/>
      <c r="AH96" s="32">
        <f>(AH94-D94)/D94</f>
        <v>-0.67332001278381504</v>
      </c>
      <c r="AI96" s="30"/>
      <c r="AJ96" s="31"/>
      <c r="AK96" s="32">
        <f>(AK94-D94)/D94</f>
        <v>-0.69493560906271301</v>
      </c>
      <c r="AL96" s="30"/>
      <c r="AM96" s="31"/>
      <c r="AN96" s="32">
        <f>(AN94-D94)/D94</f>
        <v>-0.7121643455618385</v>
      </c>
      <c r="AO96" s="31"/>
      <c r="AP96" s="31"/>
      <c r="AQ96" s="31">
        <f>(AQ94-D94)/D94</f>
        <v>-0.71378569824806926</v>
      </c>
      <c r="AR96" s="30"/>
      <c r="AS96" s="31"/>
      <c r="AT96" s="32">
        <f>(AT94-D94)/D94</f>
        <v>-0.71394688093389747</v>
      </c>
      <c r="AU96" s="31"/>
      <c r="AV96" s="31"/>
      <c r="AW96" s="31">
        <f>(AW94-D94)/D94</f>
        <v>-0.71396298973508798</v>
      </c>
      <c r="AX96" s="30"/>
      <c r="AY96" s="31"/>
      <c r="AZ96" s="32">
        <f>(AZ94-D94)/D94</f>
        <v>-0.7139647794956947</v>
      </c>
    </row>
    <row r="97" spans="1:52" ht="15.75" thickBot="1" x14ac:dyDescent="0.3">
      <c r="A97" s="33" t="s">
        <v>74</v>
      </c>
      <c r="B97" s="34"/>
      <c r="C97" s="35"/>
      <c r="D97" s="36">
        <f>D94*PI()</f>
        <v>0.16660918160020291</v>
      </c>
      <c r="E97" s="34"/>
      <c r="F97" s="35"/>
      <c r="G97" s="36">
        <f>G94*PI()</f>
        <v>0.16609633247394942</v>
      </c>
      <c r="H97" s="34"/>
      <c r="I97" s="35"/>
      <c r="J97" s="36">
        <f>J94*PI()</f>
        <v>0.16475404513472711</v>
      </c>
      <c r="K97" s="35"/>
      <c r="L97" s="35"/>
      <c r="M97" s="35">
        <f>M94*PI()</f>
        <v>0.16054659725511489</v>
      </c>
      <c r="N97" s="34"/>
      <c r="O97" s="35"/>
      <c r="P97" s="36">
        <f>P94*PI()</f>
        <v>0.14784095167279884</v>
      </c>
      <c r="Q97" s="34"/>
      <c r="R97" s="35"/>
      <c r="S97" s="36">
        <f>S94*PI()</f>
        <v>0.11329174008300494</v>
      </c>
      <c r="T97" s="34"/>
      <c r="U97" s="35"/>
      <c r="V97" s="36">
        <f>V94*PI()</f>
        <v>9.6104458928828546E-2</v>
      </c>
      <c r="W97" s="34"/>
      <c r="X97" s="35"/>
      <c r="Y97" s="36">
        <f>Y94*PI()</f>
        <v>7.5957270747229827E-2</v>
      </c>
      <c r="Z97" s="34"/>
      <c r="AA97" s="35"/>
      <c r="AB97" s="36">
        <f>AB94*PI()</f>
        <v>6.9061543255655999E-2</v>
      </c>
      <c r="AC97" s="34"/>
      <c r="AD97" s="35"/>
      <c r="AE97" s="36">
        <f>AE94*PI()</f>
        <v>6.3370716421229698E-2</v>
      </c>
      <c r="AF97" s="34"/>
      <c r="AG97" s="35"/>
      <c r="AH97" s="36">
        <f>AH94*PI()</f>
        <v>5.4427885315253326E-2</v>
      </c>
      <c r="AI97" s="34"/>
      <c r="AJ97" s="35"/>
      <c r="AK97" s="36">
        <f>AK94*PI()</f>
        <v>5.0826528509425747E-2</v>
      </c>
      <c r="AL97" s="34"/>
      <c r="AM97" s="35"/>
      <c r="AN97" s="36">
        <f>AN94*PI()</f>
        <v>4.7956062821300882E-2</v>
      </c>
      <c r="AO97" s="35"/>
      <c r="AP97" s="35"/>
      <c r="AQ97" s="35">
        <f>AQ94*PI()</f>
        <v>4.7685930577162694E-2</v>
      </c>
      <c r="AR97" s="34"/>
      <c r="AS97" s="35"/>
      <c r="AT97" s="36">
        <f>AT94*PI()</f>
        <v>4.7659076061788749E-2</v>
      </c>
      <c r="AU97" s="35"/>
      <c r="AV97" s="35"/>
      <c r="AW97" s="35">
        <f>AW94*PI()</f>
        <v>4.7656392187605819E-2</v>
      </c>
      <c r="AX97" s="34"/>
      <c r="AY97" s="35"/>
      <c r="AZ97" s="36">
        <f>AZ94*PI()</f>
        <v>4.76560939970559E-2</v>
      </c>
    </row>
    <row r="99" spans="1:52" ht="15.75" thickBot="1" x14ac:dyDescent="0.3"/>
    <row r="100" spans="1:52" x14ac:dyDescent="0.25">
      <c r="A100" s="53" t="s">
        <v>84</v>
      </c>
      <c r="B100" s="46" t="s">
        <v>85</v>
      </c>
      <c r="C100" s="47" t="s">
        <v>86</v>
      </c>
      <c r="D100" s="47" t="s">
        <v>87</v>
      </c>
      <c r="E100" s="48" t="s">
        <v>88</v>
      </c>
      <c r="F100" s="54" t="s">
        <v>89</v>
      </c>
      <c r="G100" s="47" t="s">
        <v>90</v>
      </c>
      <c r="H100" s="47" t="s">
        <v>91</v>
      </c>
      <c r="I100" s="48" t="s">
        <v>92</v>
      </c>
    </row>
    <row r="101" spans="1:52" ht="15.75" thickBot="1" x14ac:dyDescent="0.3">
      <c r="A101" s="58">
        <v>0.19735212899999999</v>
      </c>
      <c r="B101" s="55" t="s">
        <v>93</v>
      </c>
      <c r="C101" s="56">
        <v>2.0742712000000001</v>
      </c>
      <c r="D101" s="56">
        <v>0.87508730000000001</v>
      </c>
      <c r="E101" s="57">
        <v>0.99999990000000005</v>
      </c>
      <c r="F101" s="59">
        <v>2.0742712000000001</v>
      </c>
      <c r="G101" s="56">
        <v>0.99999990000000005</v>
      </c>
      <c r="H101" s="56">
        <v>0.87508730000000001</v>
      </c>
      <c r="I101" s="60">
        <v>5.3033349632335101E-2</v>
      </c>
    </row>
    <row r="103" spans="1:52" ht="15.75" thickBot="1" x14ac:dyDescent="0.3"/>
    <row r="104" spans="1:52" ht="15.75" thickBot="1" x14ac:dyDescent="0.3">
      <c r="A104" s="2"/>
      <c r="B104" s="76" t="s">
        <v>2</v>
      </c>
      <c r="C104" s="77"/>
      <c r="D104" s="78"/>
      <c r="E104" s="79" t="s">
        <v>95</v>
      </c>
      <c r="F104" s="80"/>
      <c r="G104" s="81"/>
    </row>
    <row r="105" spans="1:52" ht="15.75" thickBot="1" x14ac:dyDescent="0.3">
      <c r="A105" s="3" t="s">
        <v>19</v>
      </c>
      <c r="B105" s="4" t="s">
        <v>20</v>
      </c>
      <c r="C105" s="5" t="s">
        <v>21</v>
      </c>
      <c r="D105" s="65" t="s">
        <v>22</v>
      </c>
      <c r="E105" s="4" t="s">
        <v>23</v>
      </c>
      <c r="F105" s="5" t="s">
        <v>24</v>
      </c>
      <c r="G105" s="13" t="s">
        <v>25</v>
      </c>
    </row>
    <row r="106" spans="1:52" ht="15.75" thickBot="1" x14ac:dyDescent="0.3">
      <c r="A106" s="42">
        <v>0.48</v>
      </c>
      <c r="B106" s="37">
        <v>2.0742712000000001</v>
      </c>
      <c r="C106" s="38">
        <v>0.99999990000000005</v>
      </c>
      <c r="D106" s="20">
        <v>5.3033349632335101E-2</v>
      </c>
      <c r="E106" s="67"/>
      <c r="F106" s="68"/>
      <c r="G106" s="20">
        <v>4.7059236500271898E-2</v>
      </c>
    </row>
    <row r="107" spans="1:52" x14ac:dyDescent="0.25">
      <c r="A107" s="23" t="s">
        <v>72</v>
      </c>
      <c r="B107" s="24"/>
      <c r="C107" s="25"/>
      <c r="D107" s="26"/>
      <c r="E107" s="24"/>
      <c r="F107" s="25"/>
      <c r="G107" s="26">
        <f>G106/D106</f>
        <v>0.88735176688857098</v>
      </c>
    </row>
    <row r="108" spans="1:52" ht="15.75" thickBot="1" x14ac:dyDescent="0.3">
      <c r="A108" s="23" t="s">
        <v>73</v>
      </c>
      <c r="B108" s="30"/>
      <c r="C108" s="31"/>
      <c r="D108" s="32"/>
      <c r="E108" s="30"/>
      <c r="F108" s="31"/>
      <c r="G108" s="32">
        <f>(G106-D106)/D106</f>
        <v>-0.11264823311142903</v>
      </c>
      <c r="H108" s="71">
        <v>-0.11525471903161631</v>
      </c>
    </row>
    <row r="109" spans="1:52" ht="15.75" thickBot="1" x14ac:dyDescent="0.3">
      <c r="A109" s="33" t="s">
        <v>74</v>
      </c>
      <c r="B109" s="34"/>
      <c r="C109" s="35"/>
      <c r="D109" s="36">
        <f>D106*PI()</f>
        <v>0.16660918160020291</v>
      </c>
      <c r="E109" s="34"/>
      <c r="F109" s="35"/>
      <c r="G109" s="36">
        <f>G106*PI()</f>
        <v>0.14784095167279884</v>
      </c>
    </row>
  </sheetData>
  <mergeCells count="40">
    <mergeCell ref="AX2:AZ2"/>
    <mergeCell ref="AF2:AH2"/>
    <mergeCell ref="AI2:AK2"/>
    <mergeCell ref="AL2:AN2"/>
    <mergeCell ref="AO2:AQ2"/>
    <mergeCell ref="AR2:AT2"/>
    <mergeCell ref="AU2:AW2"/>
    <mergeCell ref="AC2:AE2"/>
    <mergeCell ref="A1:D1"/>
    <mergeCell ref="E1:I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51:D51"/>
    <mergeCell ref="E51:I51"/>
    <mergeCell ref="B52:D52"/>
    <mergeCell ref="E52:G52"/>
    <mergeCell ref="H52:J52"/>
    <mergeCell ref="AO52:AQ52"/>
    <mergeCell ref="AR52:AT52"/>
    <mergeCell ref="AU52:AW52"/>
    <mergeCell ref="AX52:AZ52"/>
    <mergeCell ref="B104:D104"/>
    <mergeCell ref="E104:G104"/>
    <mergeCell ref="Z52:AB52"/>
    <mergeCell ref="AC52:AE52"/>
    <mergeCell ref="AF52:AH52"/>
    <mergeCell ref="AI52:AK52"/>
    <mergeCell ref="AL52:AN52"/>
    <mergeCell ref="K52:M52"/>
    <mergeCell ref="N52:P52"/>
    <mergeCell ref="Q52:S52"/>
    <mergeCell ref="T52:V52"/>
    <mergeCell ref="W52:Y52"/>
  </mergeCells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9"/>
  <sheetViews>
    <sheetView topLeftCell="A50" zoomScale="90" zoomScaleNormal="90" workbookViewId="0">
      <selection activeCell="G107" sqref="G107"/>
    </sheetView>
  </sheetViews>
  <sheetFormatPr defaultRowHeight="15" x14ac:dyDescent="0.25"/>
  <cols>
    <col min="1" max="1" width="30" bestFit="1" customWidth="1"/>
    <col min="2" max="2" width="13.7109375" bestFit="1" customWidth="1"/>
    <col min="6" max="8" width="11.140625" bestFit="1" customWidth="1"/>
    <col min="9" max="9" width="10.140625" bestFit="1" customWidth="1"/>
  </cols>
  <sheetData>
    <row r="1" spans="1:52" ht="15.75" thickBot="1" x14ac:dyDescent="0.3">
      <c r="A1" s="85" t="s">
        <v>81</v>
      </c>
      <c r="B1" s="85"/>
      <c r="C1" s="85"/>
      <c r="D1" s="85"/>
      <c r="E1" s="86" t="s">
        <v>1</v>
      </c>
      <c r="F1" s="87"/>
      <c r="G1" s="87"/>
      <c r="H1" s="87"/>
      <c r="I1" s="88"/>
      <c r="J1" s="1"/>
      <c r="K1" s="1"/>
      <c r="L1" s="1"/>
      <c r="M1" s="1"/>
    </row>
    <row r="2" spans="1:52" ht="15.75" thickBot="1" x14ac:dyDescent="0.3">
      <c r="A2" s="2"/>
      <c r="B2" s="76" t="s">
        <v>2</v>
      </c>
      <c r="C2" s="77"/>
      <c r="D2" s="78"/>
      <c r="E2" s="79" t="s">
        <v>3</v>
      </c>
      <c r="F2" s="80"/>
      <c r="G2" s="81"/>
      <c r="H2" s="76" t="s">
        <v>4</v>
      </c>
      <c r="I2" s="77"/>
      <c r="J2" s="78"/>
      <c r="K2" s="77" t="s">
        <v>5</v>
      </c>
      <c r="L2" s="77"/>
      <c r="M2" s="78"/>
      <c r="N2" s="76" t="s">
        <v>6</v>
      </c>
      <c r="O2" s="77"/>
      <c r="P2" s="78"/>
      <c r="Q2" s="76" t="s">
        <v>7</v>
      </c>
      <c r="R2" s="77"/>
      <c r="S2" s="78"/>
      <c r="T2" s="76" t="s">
        <v>8</v>
      </c>
      <c r="U2" s="77"/>
      <c r="V2" s="78"/>
      <c r="W2" s="82" t="s">
        <v>9</v>
      </c>
      <c r="X2" s="83"/>
      <c r="Y2" s="84"/>
      <c r="Z2" s="82" t="s">
        <v>10</v>
      </c>
      <c r="AA2" s="83"/>
      <c r="AB2" s="84"/>
      <c r="AC2" s="82" t="s">
        <v>11</v>
      </c>
      <c r="AD2" s="83"/>
      <c r="AE2" s="84"/>
      <c r="AF2" s="82" t="s">
        <v>12</v>
      </c>
      <c r="AG2" s="83"/>
      <c r="AH2" s="84"/>
      <c r="AI2" s="82" t="s">
        <v>13</v>
      </c>
      <c r="AJ2" s="83"/>
      <c r="AK2" s="84"/>
      <c r="AL2" s="83" t="s">
        <v>14</v>
      </c>
      <c r="AM2" s="83"/>
      <c r="AN2" s="84"/>
      <c r="AO2" s="82" t="s">
        <v>15</v>
      </c>
      <c r="AP2" s="83"/>
      <c r="AQ2" s="84"/>
      <c r="AR2" s="82" t="s">
        <v>16</v>
      </c>
      <c r="AS2" s="83"/>
      <c r="AT2" s="84"/>
      <c r="AU2" s="82" t="s">
        <v>17</v>
      </c>
      <c r="AV2" s="83"/>
      <c r="AW2" s="84"/>
      <c r="AX2" s="82" t="s">
        <v>18</v>
      </c>
      <c r="AY2" s="83"/>
      <c r="AZ2" s="84"/>
    </row>
    <row r="3" spans="1:52" ht="15.75" thickBot="1" x14ac:dyDescent="0.3">
      <c r="A3" s="3" t="s">
        <v>19</v>
      </c>
      <c r="B3" s="4" t="s">
        <v>20</v>
      </c>
      <c r="C3" s="5" t="s">
        <v>21</v>
      </c>
      <c r="D3" s="6" t="s">
        <v>22</v>
      </c>
      <c r="E3" s="3" t="s">
        <v>23</v>
      </c>
      <c r="F3" s="3" t="s">
        <v>24</v>
      </c>
      <c r="G3" s="3" t="s">
        <v>25</v>
      </c>
      <c r="H3" s="7" t="s">
        <v>26</v>
      </c>
      <c r="I3" s="3" t="s">
        <v>27</v>
      </c>
      <c r="J3" s="8" t="s">
        <v>28</v>
      </c>
      <c r="K3" s="3" t="s">
        <v>29</v>
      </c>
      <c r="L3" s="3" t="s">
        <v>30</v>
      </c>
      <c r="M3" s="3" t="s">
        <v>31</v>
      </c>
      <c r="N3" s="9" t="s">
        <v>32</v>
      </c>
      <c r="O3" s="10" t="s">
        <v>33</v>
      </c>
      <c r="P3" s="11" t="s">
        <v>34</v>
      </c>
      <c r="Q3" s="9" t="s">
        <v>35</v>
      </c>
      <c r="R3" s="10" t="s">
        <v>36</v>
      </c>
      <c r="S3" s="12" t="s">
        <v>37</v>
      </c>
      <c r="T3" s="9" t="s">
        <v>38</v>
      </c>
      <c r="U3" s="10" t="s">
        <v>39</v>
      </c>
      <c r="V3" s="12" t="s">
        <v>40</v>
      </c>
      <c r="W3" s="9" t="s">
        <v>41</v>
      </c>
      <c r="X3" s="10" t="s">
        <v>42</v>
      </c>
      <c r="Y3" s="12" t="s">
        <v>43</v>
      </c>
      <c r="Z3" s="9" t="s">
        <v>44</v>
      </c>
      <c r="AA3" s="10" t="s">
        <v>45</v>
      </c>
      <c r="AB3" s="12" t="s">
        <v>46</v>
      </c>
      <c r="AC3" s="9" t="s">
        <v>47</v>
      </c>
      <c r="AD3" s="10" t="s">
        <v>48</v>
      </c>
      <c r="AE3" s="12" t="s">
        <v>49</v>
      </c>
      <c r="AF3" s="9" t="s">
        <v>50</v>
      </c>
      <c r="AG3" s="10" t="s">
        <v>51</v>
      </c>
      <c r="AH3" s="12" t="s">
        <v>52</v>
      </c>
      <c r="AI3" s="7" t="s">
        <v>53</v>
      </c>
      <c r="AJ3" s="3" t="s">
        <v>54</v>
      </c>
      <c r="AK3" s="12" t="s">
        <v>55</v>
      </c>
      <c r="AL3" s="3" t="s">
        <v>56</v>
      </c>
      <c r="AM3" s="3" t="s">
        <v>57</v>
      </c>
      <c r="AN3" s="12" t="s">
        <v>58</v>
      </c>
      <c r="AO3" s="3" t="s">
        <v>59</v>
      </c>
      <c r="AP3" s="3" t="s">
        <v>60</v>
      </c>
      <c r="AQ3" s="10" t="s">
        <v>61</v>
      </c>
      <c r="AR3" s="7" t="s">
        <v>62</v>
      </c>
      <c r="AS3" s="3" t="s">
        <v>63</v>
      </c>
      <c r="AT3" s="12" t="s">
        <v>64</v>
      </c>
      <c r="AU3" s="3" t="s">
        <v>65</v>
      </c>
      <c r="AV3" s="3" t="s">
        <v>66</v>
      </c>
      <c r="AW3" s="10" t="s">
        <v>67</v>
      </c>
      <c r="AX3" s="4" t="s">
        <v>68</v>
      </c>
      <c r="AY3" s="5" t="s">
        <v>69</v>
      </c>
      <c r="AZ3" s="13" t="s">
        <v>70</v>
      </c>
    </row>
    <row r="4" spans="1:52" hidden="1" x14ac:dyDescent="0.25">
      <c r="A4" s="1">
        <v>0.4</v>
      </c>
      <c r="B4" s="14">
        <v>2.0640941000000002</v>
      </c>
      <c r="C4" s="15">
        <v>1</v>
      </c>
      <c r="D4" s="16">
        <v>0.137707328637239</v>
      </c>
      <c r="E4" s="15">
        <v>2.0640941000435902</v>
      </c>
      <c r="F4" s="15">
        <v>0.99999999997066102</v>
      </c>
      <c r="G4" s="15">
        <v>0.13770513511002799</v>
      </c>
      <c r="H4" s="14">
        <v>2.0640941043599299</v>
      </c>
      <c r="I4" s="15">
        <v>0.99999999706547404</v>
      </c>
      <c r="J4" s="16">
        <v>0.137685392671691</v>
      </c>
      <c r="K4" s="15">
        <v>2.0640945367785899</v>
      </c>
      <c r="L4" s="15">
        <v>0.99999970601889798</v>
      </c>
      <c r="M4" s="15">
        <v>0.13748792883737901</v>
      </c>
      <c r="N4" s="14">
        <v>2.0641385711181401</v>
      </c>
      <c r="O4" s="15">
        <v>0.99997006938500599</v>
      </c>
      <c r="P4" s="16">
        <v>0.135509468217241</v>
      </c>
      <c r="Q4" s="14">
        <v>2.0717081768558998</v>
      </c>
      <c r="R4" s="15">
        <v>0.99491667930095595</v>
      </c>
      <c r="S4" s="16">
        <v>0.115518027328726</v>
      </c>
      <c r="T4" s="14">
        <v>2.08973562352941</v>
      </c>
      <c r="U4" s="15">
        <v>0.98320293238022904</v>
      </c>
      <c r="V4" s="16">
        <v>9.3792852665676704E-2</v>
      </c>
      <c r="W4" s="14">
        <v>2.19821899230769</v>
      </c>
      <c r="X4" s="15">
        <v>0.92106637444190897</v>
      </c>
      <c r="Y4" s="16">
        <v>5.8578342802397598E-2</v>
      </c>
      <c r="Z4" s="14">
        <v>2.2820470500000001</v>
      </c>
      <c r="AA4" s="15">
        <v>0.88107113373205803</v>
      </c>
      <c r="AB4" s="16">
        <v>4.73982445155769E-2</v>
      </c>
      <c r="AC4" s="14">
        <v>2.3658751076923101</v>
      </c>
      <c r="AD4" s="15">
        <v>0.84650426315026495</v>
      </c>
      <c r="AE4" s="16">
        <v>4.0309132727118099E-2</v>
      </c>
      <c r="AF4" s="14">
        <v>2.4743584764705902</v>
      </c>
      <c r="AG4" s="15">
        <v>0.80817276934014004</v>
      </c>
      <c r="AH4" s="16">
        <v>3.4162370215894799E-2</v>
      </c>
      <c r="AI4" s="14">
        <v>2.4946840743902499</v>
      </c>
      <c r="AJ4" s="15">
        <v>0.80166910752409404</v>
      </c>
      <c r="AK4" s="16">
        <v>3.32546479867575E-2</v>
      </c>
      <c r="AL4" s="15">
        <v>2.49995552888186</v>
      </c>
      <c r="AM4" s="15">
        <v>0.80001390939912198</v>
      </c>
      <c r="AN4" s="16">
        <v>3.3029050413608103E-2</v>
      </c>
      <c r="AO4" s="15">
        <v>2.49999956322142</v>
      </c>
      <c r="AP4" s="15">
        <v>0.80000013660848901</v>
      </c>
      <c r="AQ4" s="15">
        <v>3.3027182246732401E-2</v>
      </c>
      <c r="AR4" s="14">
        <v>2.4999999956400698</v>
      </c>
      <c r="AS4" s="15">
        <v>0.80000000136362803</v>
      </c>
      <c r="AT4" s="16">
        <v>3.3027163902602803E-2</v>
      </c>
      <c r="AU4" s="15">
        <v>2.49999999995641</v>
      </c>
      <c r="AV4" s="15">
        <v>0.80000000001363503</v>
      </c>
      <c r="AW4" s="15">
        <v>3.3027163719494698E-2</v>
      </c>
      <c r="AX4" s="14">
        <v>2.5</v>
      </c>
      <c r="AY4" s="15">
        <v>0.8</v>
      </c>
      <c r="AZ4" s="16">
        <v>3.3027163717645303E-2</v>
      </c>
    </row>
    <row r="5" spans="1:52" hidden="1" x14ac:dyDescent="0.25">
      <c r="A5" s="1">
        <v>0.41</v>
      </c>
      <c r="B5" s="14">
        <v>2.0649524000000001</v>
      </c>
      <c r="C5" s="15">
        <v>1</v>
      </c>
      <c r="D5" s="16">
        <v>0.13770931449274801</v>
      </c>
      <c r="E5" s="15">
        <v>2.0649524000435102</v>
      </c>
      <c r="F5" s="15">
        <v>0.99999999997068401</v>
      </c>
      <c r="G5" s="15">
        <v>0.137707121845561</v>
      </c>
      <c r="H5" s="14">
        <v>2.0649524043513501</v>
      </c>
      <c r="I5" s="15">
        <v>0.99999999706791298</v>
      </c>
      <c r="J5" s="16">
        <v>0.13768738764362201</v>
      </c>
      <c r="K5" s="15">
        <v>2.0649528359185698</v>
      </c>
      <c r="L5" s="15">
        <v>0.99999970626323398</v>
      </c>
      <c r="M5" s="15">
        <v>0.13749000581154999</v>
      </c>
      <c r="N5" s="14">
        <v>2.0649967835543799</v>
      </c>
      <c r="O5" s="15">
        <v>0.99997009425750905</v>
      </c>
      <c r="P5" s="16">
        <v>0.13551235994452901</v>
      </c>
      <c r="Q5" s="14">
        <v>2.0725514847161599</v>
      </c>
      <c r="R5" s="15">
        <v>0.99492079690411495</v>
      </c>
      <c r="S5" s="16">
        <v>0.11552829825085301</v>
      </c>
      <c r="T5" s="14">
        <v>2.0905434352941201</v>
      </c>
      <c r="U5" s="15">
        <v>0.98321572133371804</v>
      </c>
      <c r="V5" s="16">
        <v>9.3808619951615393E-2</v>
      </c>
      <c r="W5" s="14">
        <v>2.1988132</v>
      </c>
      <c r="X5" s="15">
        <v>0.92110609971298696</v>
      </c>
      <c r="Y5" s="16">
        <v>5.85930783797243E-2</v>
      </c>
      <c r="Z5" s="14">
        <v>2.2824762000000001</v>
      </c>
      <c r="AA5" s="15">
        <v>0.88111122105168005</v>
      </c>
      <c r="AB5" s="16">
        <v>4.74085091350906E-2</v>
      </c>
      <c r="AC5" s="14">
        <v>2.3661392000000001</v>
      </c>
      <c r="AD5" s="15">
        <v>0.846533945959417</v>
      </c>
      <c r="AE5" s="16">
        <v>4.03150594632476E-2</v>
      </c>
      <c r="AF5" s="14">
        <v>2.47440896470588</v>
      </c>
      <c r="AG5" s="15">
        <v>0.80817928959607099</v>
      </c>
      <c r="AH5" s="16">
        <v>3.41634021767388E-2</v>
      </c>
      <c r="AI5" s="14">
        <v>2.4946945414634198</v>
      </c>
      <c r="AJ5" s="15">
        <v>0.80167048432636001</v>
      </c>
      <c r="AK5" s="16">
        <v>3.3254858138292702E-2</v>
      </c>
      <c r="AL5" s="15">
        <v>2.4999556164456198</v>
      </c>
      <c r="AM5" s="15">
        <v>0.80001392096844703</v>
      </c>
      <c r="AN5" s="16">
        <v>3.3029052163520901E-2</v>
      </c>
      <c r="AO5" s="15">
        <v>2.4999995640814401</v>
      </c>
      <c r="AP5" s="15">
        <v>0.800000136722123</v>
      </c>
      <c r="AQ5" s="15">
        <v>3.3027182263918702E-2</v>
      </c>
      <c r="AR5" s="14">
        <v>2.4999999956486501</v>
      </c>
      <c r="AS5" s="15">
        <v>0.80000000136476201</v>
      </c>
      <c r="AT5" s="16">
        <v>3.3027163902774402E-2</v>
      </c>
      <c r="AU5" s="15">
        <v>2.4999999999564899</v>
      </c>
      <c r="AV5" s="15">
        <v>0.80000000001364602</v>
      </c>
      <c r="AW5" s="15">
        <v>3.3027163719496398E-2</v>
      </c>
      <c r="AX5" s="14">
        <v>2.5</v>
      </c>
      <c r="AY5" s="15">
        <v>0.8</v>
      </c>
      <c r="AZ5" s="16">
        <v>3.3027163717645303E-2</v>
      </c>
    </row>
    <row r="6" spans="1:52" hidden="1" x14ac:dyDescent="0.25">
      <c r="A6" s="1">
        <v>0.42</v>
      </c>
      <c r="B6" s="14">
        <v>2.0675995</v>
      </c>
      <c r="C6" s="15">
        <v>1</v>
      </c>
      <c r="D6" s="16">
        <v>0.137730269639814</v>
      </c>
      <c r="E6" s="15">
        <v>2.0675995000432401</v>
      </c>
      <c r="F6" s="15">
        <v>0.99999999997075995</v>
      </c>
      <c r="G6" s="15">
        <v>0.13772807981357199</v>
      </c>
      <c r="H6" s="14">
        <v>2.0675995043248698</v>
      </c>
      <c r="I6" s="15">
        <v>0.99999999707541598</v>
      </c>
      <c r="J6" s="16">
        <v>0.13770837086120599</v>
      </c>
      <c r="K6" s="15">
        <v>2.0675999332661701</v>
      </c>
      <c r="L6" s="15">
        <v>0.99999970701487995</v>
      </c>
      <c r="M6" s="15">
        <v>0.13751124148589</v>
      </c>
      <c r="N6" s="14">
        <v>2.0676436134972498</v>
      </c>
      <c r="O6" s="15">
        <v>0.99997017077234196</v>
      </c>
      <c r="P6" s="16">
        <v>0.135536102416529</v>
      </c>
      <c r="Q6" s="14">
        <v>2.0751523471615698</v>
      </c>
      <c r="R6" s="15">
        <v>0.99493346489706602</v>
      </c>
      <c r="S6" s="16">
        <v>0.115574553082629</v>
      </c>
      <c r="T6" s="14">
        <v>2.0930348235294098</v>
      </c>
      <c r="U6" s="15">
        <v>0.98325507493886999</v>
      </c>
      <c r="V6" s="16">
        <v>9.3871007516863003E-2</v>
      </c>
      <c r="W6" s="14">
        <v>2.2006458076923101</v>
      </c>
      <c r="X6" s="15">
        <v>0.92122846940887404</v>
      </c>
      <c r="Y6" s="16">
        <v>5.8648290661135298E-2</v>
      </c>
      <c r="Z6" s="14">
        <v>2.28379975</v>
      </c>
      <c r="AA6" s="15">
        <v>0.88123478983193604</v>
      </c>
      <c r="AB6" s="16">
        <v>4.7447071124918902E-2</v>
      </c>
      <c r="AC6" s="14">
        <v>2.3669536923076899</v>
      </c>
      <c r="AD6" s="15">
        <v>0.84662549665101305</v>
      </c>
      <c r="AE6" s="16">
        <v>4.0337514621385399E-2</v>
      </c>
      <c r="AF6" s="14">
        <v>2.4745646764705902</v>
      </c>
      <c r="AG6" s="15">
        <v>0.80819941312283405</v>
      </c>
      <c r="AH6" s="16">
        <v>3.4167369742552099E-2</v>
      </c>
      <c r="AI6" s="14">
        <v>2.4947268231707298</v>
      </c>
      <c r="AJ6" s="15">
        <v>0.80167473403376199</v>
      </c>
      <c r="AK6" s="16">
        <v>3.3255668563589601E-2</v>
      </c>
      <c r="AL6" s="15">
        <v>2.4999558865027498</v>
      </c>
      <c r="AM6" s="15">
        <v>0.80001395667991704</v>
      </c>
      <c r="AN6" s="16">
        <v>3.3029058917262898E-2</v>
      </c>
      <c r="AO6" s="15">
        <v>2.4999995667338402</v>
      </c>
      <c r="AP6" s="15">
        <v>0.80000013707287998</v>
      </c>
      <c r="AQ6" s="15">
        <v>3.3027182330249302E-2</v>
      </c>
      <c r="AR6" s="14">
        <v>2.4999999956751302</v>
      </c>
      <c r="AS6" s="15">
        <v>0.80000000136826299</v>
      </c>
      <c r="AT6" s="16">
        <v>3.3027163903436497E-2</v>
      </c>
      <c r="AU6" s="15">
        <v>2.4999999999567599</v>
      </c>
      <c r="AV6" s="15">
        <v>0.80000000001368099</v>
      </c>
      <c r="AW6" s="15">
        <v>3.3027163719502997E-2</v>
      </c>
      <c r="AX6" s="14">
        <v>2.5</v>
      </c>
      <c r="AY6" s="15">
        <v>0.8</v>
      </c>
      <c r="AZ6" s="16">
        <v>3.3027163717645303E-2</v>
      </c>
    </row>
    <row r="7" spans="1:52" hidden="1" x14ac:dyDescent="0.25">
      <c r="A7" s="1">
        <v>0.43</v>
      </c>
      <c r="B7" s="14">
        <v>2.0678839999999998</v>
      </c>
      <c r="C7" s="15">
        <v>1</v>
      </c>
      <c r="D7" s="16">
        <v>0.137716016197244</v>
      </c>
      <c r="E7" s="15">
        <v>2.0678840000432102</v>
      </c>
      <c r="F7" s="15">
        <v>0.99999999997076805</v>
      </c>
      <c r="G7" s="15">
        <v>0.13771382667034501</v>
      </c>
      <c r="H7" s="14">
        <v>2.0678840043220199</v>
      </c>
      <c r="I7" s="15">
        <v>0.999999997076221</v>
      </c>
      <c r="J7" s="16">
        <v>0.13769412043270901</v>
      </c>
      <c r="K7" s="15">
        <v>2.0678844329811001</v>
      </c>
      <c r="L7" s="15">
        <v>0.99999970709549302</v>
      </c>
      <c r="M7" s="15">
        <v>0.137497018170402</v>
      </c>
      <c r="N7" s="14">
        <v>2.0679280844725598</v>
      </c>
      <c r="O7" s="15">
        <v>0.99997017897838003</v>
      </c>
      <c r="P7" s="16">
        <v>0.135522150121688</v>
      </c>
      <c r="Q7" s="14">
        <v>2.07543187772926</v>
      </c>
      <c r="R7" s="15">
        <v>0.99493482360686303</v>
      </c>
      <c r="S7" s="16">
        <v>0.11556325343860099</v>
      </c>
      <c r="T7" s="14">
        <v>2.0933025882352898</v>
      </c>
      <c r="U7" s="15">
        <v>0.98325929652296495</v>
      </c>
      <c r="V7" s="16">
        <v>9.3862338091744602E-2</v>
      </c>
      <c r="W7" s="14">
        <v>2.2008427692307699</v>
      </c>
      <c r="X7" s="15">
        <v>0.92124160795146803</v>
      </c>
      <c r="Y7" s="16">
        <v>5.8643344934623698E-2</v>
      </c>
      <c r="Z7" s="14">
        <v>2.2839420000000001</v>
      </c>
      <c r="AA7" s="15">
        <v>0.88124806464725902</v>
      </c>
      <c r="AB7" s="16">
        <v>4.7443541299768799E-2</v>
      </c>
      <c r="AC7" s="14">
        <v>2.3670412307692299</v>
      </c>
      <c r="AD7" s="15">
        <v>0.84663533663761503</v>
      </c>
      <c r="AE7" s="16">
        <v>4.0335293877956299E-2</v>
      </c>
      <c r="AF7" s="14">
        <v>2.47458141176471</v>
      </c>
      <c r="AG7" s="15">
        <v>0.80820157720392705</v>
      </c>
      <c r="AH7" s="16">
        <v>3.4166926512386203E-2</v>
      </c>
      <c r="AI7" s="14">
        <v>2.49473029268293</v>
      </c>
      <c r="AJ7" s="15">
        <v>0.80167519108892704</v>
      </c>
      <c r="AK7" s="16">
        <v>3.3255575878552802E-2</v>
      </c>
      <c r="AL7" s="15">
        <v>2.49995591552744</v>
      </c>
      <c r="AM7" s="15">
        <v>0.80001396052076901</v>
      </c>
      <c r="AN7" s="16">
        <v>3.3029058140150003E-2</v>
      </c>
      <c r="AO7" s="15">
        <v>2.4999995670189099</v>
      </c>
      <c r="AP7" s="15">
        <v>0.80000013711060503</v>
      </c>
      <c r="AQ7" s="15">
        <v>3.3027182322616602E-2</v>
      </c>
      <c r="AR7" s="14">
        <v>2.4999999956779799</v>
      </c>
      <c r="AS7" s="15">
        <v>0.80000000136864002</v>
      </c>
      <c r="AT7" s="16">
        <v>3.3027163903360302E-2</v>
      </c>
      <c r="AU7" s="15">
        <v>2.4999999999567901</v>
      </c>
      <c r="AV7" s="15">
        <v>0.80000000001368499</v>
      </c>
      <c r="AW7" s="15">
        <v>3.3027163719502303E-2</v>
      </c>
      <c r="AX7" s="14">
        <v>2.5</v>
      </c>
      <c r="AY7" s="15">
        <v>0.8</v>
      </c>
      <c r="AZ7" s="16">
        <v>3.3027163717645303E-2</v>
      </c>
    </row>
    <row r="8" spans="1:52" hidden="1" x14ac:dyDescent="0.25">
      <c r="A8" s="1">
        <v>0.44</v>
      </c>
      <c r="B8" s="14">
        <v>2.0669558000000001</v>
      </c>
      <c r="C8" s="15">
        <v>1</v>
      </c>
      <c r="D8" s="16">
        <v>0.13770912882811201</v>
      </c>
      <c r="E8" s="15">
        <v>2.0669558000433099</v>
      </c>
      <c r="F8" s="15">
        <v>0.99999999997074196</v>
      </c>
      <c r="G8" s="15">
        <v>0.13770693832434799</v>
      </c>
      <c r="H8" s="14">
        <v>2.0669558043313101</v>
      </c>
      <c r="I8" s="15">
        <v>0.99999999707359499</v>
      </c>
      <c r="J8" s="16">
        <v>0.137687223232074</v>
      </c>
      <c r="K8" s="15">
        <v>2.06695623391116</v>
      </c>
      <c r="L8" s="15">
        <v>0.99999970683236805</v>
      </c>
      <c r="M8" s="15">
        <v>0.13749003254332601</v>
      </c>
      <c r="N8" s="14">
        <v>2.06699997916752</v>
      </c>
      <c r="O8" s="15">
        <v>0.99997015219313801</v>
      </c>
      <c r="P8" s="16">
        <v>0.135514286400511</v>
      </c>
      <c r="Q8" s="14">
        <v>2.07451989082969</v>
      </c>
      <c r="R8" s="15">
        <v>0.99493038872557005</v>
      </c>
      <c r="S8" s="16">
        <v>0.115547496949269</v>
      </c>
      <c r="T8" s="14">
        <v>2.09242898823529</v>
      </c>
      <c r="U8" s="15">
        <v>0.98324551761050605</v>
      </c>
      <c r="V8" s="16">
        <v>9.3840902513022406E-2</v>
      </c>
      <c r="W8" s="14">
        <v>2.20020016923077</v>
      </c>
      <c r="X8" s="15">
        <v>0.92119873308328204</v>
      </c>
      <c r="Y8" s="16">
        <v>5.8624290534165603E-2</v>
      </c>
      <c r="Z8" s="14">
        <v>2.2834778999999998</v>
      </c>
      <c r="AA8" s="15">
        <v>0.881204750476001</v>
      </c>
      <c r="AB8" s="16">
        <v>4.7430231908443497E-2</v>
      </c>
      <c r="AC8" s="14">
        <v>2.3667556307692301</v>
      </c>
      <c r="AD8" s="15">
        <v>0.84660323337052401</v>
      </c>
      <c r="AE8" s="16">
        <v>4.0327546749320001E-2</v>
      </c>
      <c r="AF8" s="14">
        <v>2.4745268117647101</v>
      </c>
      <c r="AG8" s="15">
        <v>0.80819451766553696</v>
      </c>
      <c r="AH8" s="16">
        <v>3.4165558838546002E-2</v>
      </c>
      <c r="AI8" s="14">
        <v>2.49471897317073</v>
      </c>
      <c r="AJ8" s="15">
        <v>0.80167370014066197</v>
      </c>
      <c r="AK8" s="16">
        <v>3.3255296565393999E-2</v>
      </c>
      <c r="AL8" s="15">
        <v>2.4999558208324801</v>
      </c>
      <c r="AM8" s="15">
        <v>0.80001394799168701</v>
      </c>
      <c r="AN8" s="16">
        <v>3.3029055812585903E-2</v>
      </c>
      <c r="AO8" s="15">
        <v>2.4999995660888499</v>
      </c>
      <c r="AP8" s="15">
        <v>0.80000013698754502</v>
      </c>
      <c r="AQ8" s="15">
        <v>3.3027182299756999E-2</v>
      </c>
      <c r="AR8" s="14">
        <v>2.49999999566869</v>
      </c>
      <c r="AS8" s="15">
        <v>0.80000000136741201</v>
      </c>
      <c r="AT8" s="16">
        <v>3.3027163903132102E-2</v>
      </c>
      <c r="AU8" s="15">
        <v>2.4999999999566902</v>
      </c>
      <c r="AV8" s="15">
        <v>0.800000000013672</v>
      </c>
      <c r="AW8" s="15">
        <v>3.3027163719499902E-2</v>
      </c>
      <c r="AX8" s="14">
        <v>2.5</v>
      </c>
      <c r="AY8" s="15">
        <v>0.8</v>
      </c>
      <c r="AZ8" s="16">
        <v>3.3027163717645303E-2</v>
      </c>
    </row>
    <row r="9" spans="1:52" hidden="1" x14ac:dyDescent="0.25">
      <c r="A9" s="1">
        <v>0.45</v>
      </c>
      <c r="B9" s="14">
        <v>2.070713</v>
      </c>
      <c r="C9" s="15">
        <v>1</v>
      </c>
      <c r="D9" s="16">
        <v>0.13773334334304399</v>
      </c>
      <c r="E9" s="15">
        <v>2.0707130000429301</v>
      </c>
      <c r="F9" s="15">
        <v>0.99999999997084699</v>
      </c>
      <c r="G9" s="15">
        <v>0.13773115680348699</v>
      </c>
      <c r="H9" s="14">
        <v>2.0707130042937298</v>
      </c>
      <c r="I9" s="15">
        <v>0.99999999708420495</v>
      </c>
      <c r="J9" s="16">
        <v>0.13771147748877699</v>
      </c>
      <c r="K9" s="15">
        <v>2.0707134301464398</v>
      </c>
      <c r="L9" s="15">
        <v>0.99999970789527504</v>
      </c>
      <c r="M9" s="15">
        <v>0.13751464425202201</v>
      </c>
      <c r="N9" s="14">
        <v>2.07075679585799</v>
      </c>
      <c r="O9" s="15">
        <v>0.99997026039333703</v>
      </c>
      <c r="P9" s="16">
        <v>0.13554244811748001</v>
      </c>
      <c r="Q9" s="14">
        <v>2.0782114628820998</v>
      </c>
      <c r="R9" s="15">
        <v>0.99494830486137198</v>
      </c>
      <c r="S9" s="16">
        <v>0.115607621607695</v>
      </c>
      <c r="T9" s="14">
        <v>2.0959651764705902</v>
      </c>
      <c r="U9" s="15">
        <v>0.98330119085406897</v>
      </c>
      <c r="V9" s="16">
        <v>9.3924201864775306E-2</v>
      </c>
      <c r="W9" s="14">
        <v>2.2028013076923099</v>
      </c>
      <c r="X9" s="15">
        <v>0.92137211441733302</v>
      </c>
      <c r="Y9" s="16">
        <v>5.8699001068493302E-2</v>
      </c>
      <c r="Z9" s="14">
        <v>2.2853564999999998</v>
      </c>
      <c r="AA9" s="15">
        <v>0.88138000409866601</v>
      </c>
      <c r="AB9" s="16">
        <v>4.7482419423314402E-2</v>
      </c>
      <c r="AC9" s="14">
        <v>2.3679116923076902</v>
      </c>
      <c r="AD9" s="15">
        <v>0.84673318802429998</v>
      </c>
      <c r="AE9" s="16">
        <v>4.0357896164652303E-2</v>
      </c>
      <c r="AF9" s="14">
        <v>2.4747478235294098</v>
      </c>
      <c r="AG9" s="15">
        <v>0.80822310984958901</v>
      </c>
      <c r="AH9" s="16">
        <v>3.4170907017690703E-2</v>
      </c>
      <c r="AI9" s="14">
        <v>2.4947647926829299</v>
      </c>
      <c r="AJ9" s="15">
        <v>0.80167973924315805</v>
      </c>
      <c r="AK9" s="16">
        <v>3.3256388373107799E-2</v>
      </c>
      <c r="AL9" s="15">
        <v>2.49995620414201</v>
      </c>
      <c r="AM9" s="15">
        <v>0.80001399874202495</v>
      </c>
      <c r="AN9" s="16">
        <v>3.3029064909870703E-2</v>
      </c>
      <c r="AO9" s="15">
        <v>2.49999956985357</v>
      </c>
      <c r="AP9" s="15">
        <v>0.80000013748601395</v>
      </c>
      <c r="AQ9" s="15">
        <v>3.3027182389104098E-2</v>
      </c>
      <c r="AR9" s="14">
        <v>2.4999999957062702</v>
      </c>
      <c r="AS9" s="15">
        <v>0.80000000137238703</v>
      </c>
      <c r="AT9" s="16">
        <v>3.3027163904024E-2</v>
      </c>
      <c r="AU9" s="15">
        <v>2.4999999999570699</v>
      </c>
      <c r="AV9" s="15">
        <v>0.80000000001372196</v>
      </c>
      <c r="AW9" s="15">
        <v>3.3027163719508902E-2</v>
      </c>
      <c r="AX9" s="14">
        <v>2.5</v>
      </c>
      <c r="AY9" s="15">
        <v>0.8</v>
      </c>
      <c r="AZ9" s="16">
        <v>3.3027163717645303E-2</v>
      </c>
    </row>
    <row r="10" spans="1:52" hidden="1" x14ac:dyDescent="0.25">
      <c r="A10" s="1">
        <v>0.46</v>
      </c>
      <c r="B10" s="14">
        <v>2.0770862000000001</v>
      </c>
      <c r="C10" s="15">
        <v>1</v>
      </c>
      <c r="D10" s="16">
        <v>0.13781929611520699</v>
      </c>
      <c r="E10" s="15">
        <v>2.0770862000422898</v>
      </c>
      <c r="F10" s="15">
        <v>0.99999999997102595</v>
      </c>
      <c r="G10" s="15">
        <v>0.137817116284986</v>
      </c>
      <c r="H10" s="14">
        <v>2.07708620422998</v>
      </c>
      <c r="I10" s="15">
        <v>0.99999999710206999</v>
      </c>
      <c r="J10" s="16">
        <v>0.137797497346793</v>
      </c>
      <c r="K10" s="15">
        <v>2.0770866237604801</v>
      </c>
      <c r="L10" s="15">
        <v>0.99999970968507301</v>
      </c>
      <c r="M10" s="15">
        <v>0.13760126743329701</v>
      </c>
      <c r="N10" s="14">
        <v>2.07712934566415</v>
      </c>
      <c r="O10" s="15">
        <v>0.99997044258867596</v>
      </c>
      <c r="P10" s="16">
        <v>0.13563505861128999</v>
      </c>
      <c r="Q10" s="14">
        <v>2.0844733406113498</v>
      </c>
      <c r="R10" s="15">
        <v>0.99497848074877004</v>
      </c>
      <c r="S10" s="16">
        <v>0.115753580997854</v>
      </c>
      <c r="T10" s="14">
        <v>2.1019634823529398</v>
      </c>
      <c r="U10" s="15">
        <v>0.983395013842009</v>
      </c>
      <c r="V10" s="16">
        <v>9.4106968963446502E-2</v>
      </c>
      <c r="W10" s="14">
        <v>2.2072135230769199</v>
      </c>
      <c r="X10" s="15">
        <v>0.92166518968427602</v>
      </c>
      <c r="Y10" s="16">
        <v>5.8855348900936799E-2</v>
      </c>
      <c r="Z10" s="14">
        <v>2.2885431000000001</v>
      </c>
      <c r="AA10" s="15">
        <v>0.88167682397588898</v>
      </c>
      <c r="AB10" s="16">
        <v>4.7591980729764602E-2</v>
      </c>
      <c r="AC10" s="14">
        <v>2.3698726769230798</v>
      </c>
      <c r="AD10" s="15">
        <v>0.84695366021193397</v>
      </c>
      <c r="AE10" s="16">
        <v>4.0422149066064901E-2</v>
      </c>
      <c r="AF10" s="14">
        <v>2.4751227176470598</v>
      </c>
      <c r="AG10" s="15">
        <v>0.80827170889607902</v>
      </c>
      <c r="AH10" s="16">
        <v>3.4182388554046497E-2</v>
      </c>
      <c r="AI10" s="14">
        <v>2.4948425146341502</v>
      </c>
      <c r="AJ10" s="15">
        <v>0.80169000738648699</v>
      </c>
      <c r="AK10" s="16">
        <v>3.3258738934029398E-2</v>
      </c>
      <c r="AL10" s="15">
        <v>2.4999568543358501</v>
      </c>
      <c r="AM10" s="15">
        <v>0.800014085038663</v>
      </c>
      <c r="AN10" s="16">
        <v>3.3029084510063998E-2</v>
      </c>
      <c r="AO10" s="15">
        <v>2.4999995762395302</v>
      </c>
      <c r="AP10" s="15">
        <v>0.80000013833362005</v>
      </c>
      <c r="AQ10" s="15">
        <v>3.30271825816046E-2</v>
      </c>
      <c r="AR10" s="14">
        <v>2.4999999957700201</v>
      </c>
      <c r="AS10" s="15">
        <v>0.80000000138084804</v>
      </c>
      <c r="AT10" s="16">
        <v>3.3027163905945497E-2</v>
      </c>
      <c r="AU10" s="15">
        <v>2.4999999999577098</v>
      </c>
      <c r="AV10" s="15">
        <v>0.800000000013807</v>
      </c>
      <c r="AW10" s="15">
        <v>3.3027163719528102E-2</v>
      </c>
      <c r="AX10" s="14">
        <v>2.5</v>
      </c>
      <c r="AY10" s="15">
        <v>0.8</v>
      </c>
      <c r="AZ10" s="16">
        <v>3.3027163717645303E-2</v>
      </c>
    </row>
    <row r="11" spans="1:52" hidden="1" x14ac:dyDescent="0.25">
      <c r="A11" s="1">
        <v>0.47</v>
      </c>
      <c r="B11" s="14">
        <v>2.0744126000000001</v>
      </c>
      <c r="C11" s="15">
        <v>0.99999990000000005</v>
      </c>
      <c r="D11" s="16">
        <v>0.137630030299638</v>
      </c>
      <c r="E11" s="15">
        <v>2.0744126000425598</v>
      </c>
      <c r="F11" s="15">
        <v>0.99999989997095196</v>
      </c>
      <c r="G11" s="15">
        <v>0.13763001171766701</v>
      </c>
      <c r="H11" s="14">
        <v>2.0744126042567199</v>
      </c>
      <c r="I11" s="15">
        <v>0.99999989709459802</v>
      </c>
      <c r="J11" s="16">
        <v>0.13762818497929799</v>
      </c>
      <c r="K11" s="15">
        <v>2.07441302643943</v>
      </c>
      <c r="L11" s="15">
        <v>0.99999960893639495</v>
      </c>
      <c r="M11" s="15">
        <v>0.13750501783920799</v>
      </c>
      <c r="N11" s="14">
        <v>2.0744560184248102</v>
      </c>
      <c r="O11" s="15">
        <v>0.99997026637574105</v>
      </c>
      <c r="P11" s="16">
        <v>0.135567353870784</v>
      </c>
      <c r="Q11" s="14">
        <v>2.08184644104804</v>
      </c>
      <c r="R11" s="15">
        <v>0.99496575700492296</v>
      </c>
      <c r="S11" s="16">
        <v>0.115667264020059</v>
      </c>
      <c r="T11" s="14">
        <v>2.0994471529411798</v>
      </c>
      <c r="U11" s="15">
        <v>0.98335565639421596</v>
      </c>
      <c r="V11" s="16">
        <v>9.4006767892047205E-2</v>
      </c>
      <c r="W11" s="14">
        <v>2.2053625692307701</v>
      </c>
      <c r="X11" s="15">
        <v>0.921542338722801</v>
      </c>
      <c r="Y11" s="16">
        <v>5.87730972520343E-2</v>
      </c>
      <c r="Z11" s="14">
        <v>2.2872062999999998</v>
      </c>
      <c r="AA11" s="15">
        <v>0.88155233531824095</v>
      </c>
      <c r="AB11" s="16">
        <v>4.7534238198754103E-2</v>
      </c>
      <c r="AC11" s="14">
        <v>2.3690500307692299</v>
      </c>
      <c r="AD11" s="15">
        <v>0.84686114202699703</v>
      </c>
      <c r="AE11" s="16">
        <v>4.03880661326593E-2</v>
      </c>
      <c r="AF11" s="14">
        <v>2.4749654470588198</v>
      </c>
      <c r="AG11" s="15">
        <v>0.80825130196116801</v>
      </c>
      <c r="AH11" s="16">
        <v>3.4176231252816103E-2</v>
      </c>
      <c r="AI11" s="14">
        <v>2.4948099097560998</v>
      </c>
      <c r="AJ11" s="15">
        <v>0.80168569527628497</v>
      </c>
      <c r="AK11" s="16">
        <v>3.3257475579787601E-2</v>
      </c>
      <c r="AL11" s="15">
        <v>2.4999565815751899</v>
      </c>
      <c r="AM11" s="15">
        <v>0.80001404879734095</v>
      </c>
      <c r="AN11" s="16">
        <v>3.3029073969436301E-2</v>
      </c>
      <c r="AO11" s="15">
        <v>2.4999995735605798</v>
      </c>
      <c r="AP11" s="15">
        <v>0.80000013797765701</v>
      </c>
      <c r="AQ11" s="15">
        <v>3.3027182478080799E-2</v>
      </c>
      <c r="AR11" s="14">
        <v>2.4999999957432801</v>
      </c>
      <c r="AS11" s="15">
        <v>0.80000000137729499</v>
      </c>
      <c r="AT11" s="16">
        <v>3.3027163904912199E-2</v>
      </c>
      <c r="AU11" s="15">
        <v>2.4999999999574398</v>
      </c>
      <c r="AV11" s="15">
        <v>0.80000000001377103</v>
      </c>
      <c r="AW11" s="15">
        <v>3.3027163719517798E-2</v>
      </c>
      <c r="AX11" s="14">
        <v>2.5</v>
      </c>
      <c r="AY11" s="15">
        <v>0.8</v>
      </c>
      <c r="AZ11" s="16">
        <v>3.3027163717645303E-2</v>
      </c>
    </row>
    <row r="12" spans="1:52" hidden="1" x14ac:dyDescent="0.25">
      <c r="A12" s="1">
        <v>0.48</v>
      </c>
      <c r="B12" s="14">
        <v>2.0742712000000001</v>
      </c>
      <c r="C12" s="15">
        <v>0.99999990000000005</v>
      </c>
      <c r="D12" s="16">
        <v>0.137613086100943</v>
      </c>
      <c r="E12" s="15">
        <v>2.0742712000425798</v>
      </c>
      <c r="F12" s="15">
        <v>0.99999989997094596</v>
      </c>
      <c r="G12" s="15">
        <v>0.13761306751549601</v>
      </c>
      <c r="H12" s="14">
        <v>2.0742712042581402</v>
      </c>
      <c r="I12" s="15">
        <v>0.99999989709420301</v>
      </c>
      <c r="J12" s="16">
        <v>0.13761124053170501</v>
      </c>
      <c r="K12" s="15">
        <v>2.0742716265811101</v>
      </c>
      <c r="L12" s="15">
        <v>0.99999960889671102</v>
      </c>
      <c r="M12" s="15">
        <v>0.137488060835291</v>
      </c>
      <c r="N12" s="14">
        <v>2.0743146328504398</v>
      </c>
      <c r="O12" s="15">
        <v>0.99997026233604203</v>
      </c>
      <c r="P12" s="16">
        <v>0.135550264086437</v>
      </c>
      <c r="Q12" s="14">
        <v>2.0817075109170302</v>
      </c>
      <c r="R12" s="15">
        <v>0.99496508791992999</v>
      </c>
      <c r="S12" s="16">
        <v>0.11564920483645599</v>
      </c>
      <c r="T12" s="14">
        <v>2.0993140705882398</v>
      </c>
      <c r="U12" s="15">
        <v>0.98335357596789497</v>
      </c>
      <c r="V12" s="16">
        <v>9.39887058878357E-2</v>
      </c>
      <c r="W12" s="14">
        <v>2.2052646769230702</v>
      </c>
      <c r="X12" s="15">
        <v>0.92153583835310204</v>
      </c>
      <c r="Y12" s="16">
        <v>5.8759700070193599E-2</v>
      </c>
      <c r="Z12" s="14">
        <v>2.2871356</v>
      </c>
      <c r="AA12" s="15">
        <v>0.88154575076425201</v>
      </c>
      <c r="AB12" s="16">
        <v>4.7524795951795498E-2</v>
      </c>
      <c r="AC12" s="14">
        <v>2.3690065230769202</v>
      </c>
      <c r="AD12" s="15">
        <v>0.846856250420152</v>
      </c>
      <c r="AE12" s="16">
        <v>4.0382402182518297E-2</v>
      </c>
      <c r="AF12" s="14">
        <v>2.47495712941177</v>
      </c>
      <c r="AG12" s="15">
        <v>0.808250223519142</v>
      </c>
      <c r="AH12" s="16">
        <v>3.4175180102717799E-2</v>
      </c>
      <c r="AI12" s="14">
        <v>2.4948081853658599</v>
      </c>
      <c r="AJ12" s="15">
        <v>0.80168546741367097</v>
      </c>
      <c r="AK12" s="16">
        <v>3.3257258743667403E-2</v>
      </c>
      <c r="AL12" s="15">
        <v>2.4999565671495598</v>
      </c>
      <c r="AM12" s="15">
        <v>0.80001404688230005</v>
      </c>
      <c r="AN12" s="16">
        <v>3.3029072157754899E-2</v>
      </c>
      <c r="AO12" s="15">
        <v>2.49999957341889</v>
      </c>
      <c r="AP12" s="15">
        <v>0.80000013795884695</v>
      </c>
      <c r="AQ12" s="15">
        <v>3.3027182460287297E-2</v>
      </c>
      <c r="AR12" s="14">
        <v>2.4999999957418599</v>
      </c>
      <c r="AS12" s="15">
        <v>0.80000000137710703</v>
      </c>
      <c r="AT12" s="16">
        <v>3.3027163904734501E-2</v>
      </c>
      <c r="AU12" s="15">
        <v>2.4999999999574198</v>
      </c>
      <c r="AV12" s="15">
        <v>0.80000000001377003</v>
      </c>
      <c r="AW12" s="15">
        <v>3.3027163719516001E-2</v>
      </c>
      <c r="AX12" s="14">
        <v>2.5</v>
      </c>
      <c r="AY12" s="15">
        <v>0.8</v>
      </c>
      <c r="AZ12" s="16">
        <v>3.3027163717645303E-2</v>
      </c>
    </row>
    <row r="13" spans="1:52" hidden="1" x14ac:dyDescent="0.25">
      <c r="A13" s="1">
        <v>0.49</v>
      </c>
      <c r="B13" s="14">
        <v>2.0792742</v>
      </c>
      <c r="C13" s="15">
        <v>1</v>
      </c>
      <c r="D13" s="16">
        <v>0.137796705493579</v>
      </c>
      <c r="E13" s="15">
        <v>2.0792742000420699</v>
      </c>
      <c r="F13" s="15">
        <v>0.99999999997108802</v>
      </c>
      <c r="G13" s="15">
        <v>0.13779452797408101</v>
      </c>
      <c r="H13" s="14">
        <v>2.0792742042081001</v>
      </c>
      <c r="I13" s="15">
        <v>0.99999999710816601</v>
      </c>
      <c r="J13" s="16">
        <v>0.13777492966211</v>
      </c>
      <c r="K13" s="15">
        <v>2.0792746215680902</v>
      </c>
      <c r="L13" s="15">
        <v>0.99999971029574197</v>
      </c>
      <c r="M13" s="15">
        <v>0.1375789060863</v>
      </c>
      <c r="N13" s="14">
        <v>2.0793171224444</v>
      </c>
      <c r="O13" s="15">
        <v>0.99997050475272997</v>
      </c>
      <c r="P13" s="16">
        <v>0.13561475060456099</v>
      </c>
      <c r="Q13" s="14">
        <v>2.0866231222707401</v>
      </c>
      <c r="R13" s="15">
        <v>0.99498877872160796</v>
      </c>
      <c r="S13" s="16">
        <v>0.115752263069718</v>
      </c>
      <c r="T13" s="14">
        <v>2.1040227764705901</v>
      </c>
      <c r="U13" s="15">
        <v>0.98342704767335198</v>
      </c>
      <c r="V13" s="16">
        <v>9.4121083903448394E-2</v>
      </c>
      <c r="W13" s="14">
        <v>2.2087282923076899</v>
      </c>
      <c r="X13" s="15">
        <v>0.92176550935007895</v>
      </c>
      <c r="Y13" s="16">
        <v>5.8874618972993301E-2</v>
      </c>
      <c r="Z13" s="14">
        <v>2.2896371000000002</v>
      </c>
      <c r="AA13" s="15">
        <v>0.88177859319556495</v>
      </c>
      <c r="AB13" s="16">
        <v>4.7605332876425703E-2</v>
      </c>
      <c r="AC13" s="14">
        <v>2.3705459076922999</v>
      </c>
      <c r="AD13" s="15">
        <v>0.84702936075831103</v>
      </c>
      <c r="AE13" s="16">
        <v>4.0429558968270801E-2</v>
      </c>
      <c r="AF13" s="14">
        <v>2.4752514235294099</v>
      </c>
      <c r="AG13" s="15">
        <v>0.80828842230592202</v>
      </c>
      <c r="AH13" s="16">
        <v>3.41835808238087E-2</v>
      </c>
      <c r="AI13" s="14">
        <v>2.49486919756098</v>
      </c>
      <c r="AJ13" s="15">
        <v>0.80169353959998202</v>
      </c>
      <c r="AK13" s="16">
        <v>3.3258977462186097E-2</v>
      </c>
      <c r="AL13" s="15">
        <v>2.4999570775555999</v>
      </c>
      <c r="AM13" s="15">
        <v>0.80001411472652095</v>
      </c>
      <c r="AN13" s="16">
        <v>3.3029086486851697E-2</v>
      </c>
      <c r="AO13" s="15">
        <v>2.4999995784319098</v>
      </c>
      <c r="AP13" s="15">
        <v>0.80000013862521402</v>
      </c>
      <c r="AQ13" s="15">
        <v>3.30271826010183E-2</v>
      </c>
      <c r="AR13" s="14">
        <v>2.4999999957918999</v>
      </c>
      <c r="AS13" s="15">
        <v>0.80000000138375904</v>
      </c>
      <c r="AT13" s="16">
        <v>3.3027163906139301E-2</v>
      </c>
      <c r="AU13" s="15">
        <v>2.4999999999579199</v>
      </c>
      <c r="AV13" s="15">
        <v>0.80000000001383598</v>
      </c>
      <c r="AW13" s="15">
        <v>3.3027163719530003E-2</v>
      </c>
      <c r="AX13" s="14">
        <v>2.5</v>
      </c>
      <c r="AY13" s="15">
        <v>0.8</v>
      </c>
      <c r="AZ13" s="16">
        <v>3.3027163717645303E-2</v>
      </c>
    </row>
    <row r="14" spans="1:52" hidden="1" x14ac:dyDescent="0.25">
      <c r="A14" s="1">
        <v>0.5</v>
      </c>
      <c r="B14" s="14">
        <v>2.0788422</v>
      </c>
      <c r="C14" s="15">
        <v>0.99999990000000005</v>
      </c>
      <c r="D14" s="16">
        <v>0.137674647922022</v>
      </c>
      <c r="E14" s="15">
        <v>2.0788422000421098</v>
      </c>
      <c r="F14" s="15">
        <v>0.99999989997107497</v>
      </c>
      <c r="G14" s="15">
        <v>0.13767462941951</v>
      </c>
      <c r="H14" s="14">
        <v>2.0788422042124202</v>
      </c>
      <c r="I14" s="15">
        <v>0.99999989710696502</v>
      </c>
      <c r="J14" s="16">
        <v>0.13767281040006599</v>
      </c>
      <c r="K14" s="15">
        <v>2.0788426220009599</v>
      </c>
      <c r="L14" s="15">
        <v>0.99999961017547001</v>
      </c>
      <c r="M14" s="15">
        <v>0.13755003619646999</v>
      </c>
      <c r="N14" s="14">
        <v>2.0788851665170398</v>
      </c>
      <c r="O14" s="15">
        <v>0.99997039250932396</v>
      </c>
      <c r="P14" s="16">
        <v>0.13561658069002799</v>
      </c>
      <c r="Q14" s="14">
        <v>2.08619866812227</v>
      </c>
      <c r="R14" s="15">
        <v>0.994986650480295</v>
      </c>
      <c r="S14" s="16">
        <v>0.115753707061484</v>
      </c>
      <c r="T14" s="14">
        <v>2.1036161882352902</v>
      </c>
      <c r="U14" s="15">
        <v>0.98342063831180004</v>
      </c>
      <c r="V14" s="16">
        <v>9.4119584957921304E-2</v>
      </c>
      <c r="W14" s="14">
        <v>2.2084292153846201</v>
      </c>
      <c r="X14" s="15">
        <v>0.92174565330492597</v>
      </c>
      <c r="Y14" s="16">
        <v>5.88717780452893E-2</v>
      </c>
      <c r="Z14" s="14">
        <v>2.2894211000000002</v>
      </c>
      <c r="AA14" s="15">
        <v>0.88175846432967697</v>
      </c>
      <c r="AB14" s="16">
        <v>4.7603382290085601E-2</v>
      </c>
      <c r="AC14" s="14">
        <v>2.3704129846153799</v>
      </c>
      <c r="AD14" s="15">
        <v>0.84701439051199501</v>
      </c>
      <c r="AE14" s="16">
        <v>4.0428512120039298E-2</v>
      </c>
      <c r="AF14" s="14">
        <v>2.4752260117647098</v>
      </c>
      <c r="AG14" s="15">
        <v>0.80828511709472595</v>
      </c>
      <c r="AH14" s="16">
        <v>3.4183423912456198E-2</v>
      </c>
      <c r="AI14" s="14">
        <v>2.4948639292683001</v>
      </c>
      <c r="AJ14" s="15">
        <v>0.801692841066592</v>
      </c>
      <c r="AK14" s="16">
        <v>3.3258946607667997E-2</v>
      </c>
      <c r="AL14" s="15">
        <v>2.4999570334829602</v>
      </c>
      <c r="AM14" s="15">
        <v>0.80001410885540303</v>
      </c>
      <c r="AN14" s="16">
        <v>3.3029086232351602E-2</v>
      </c>
      <c r="AO14" s="15">
        <v>2.4999995779990498</v>
      </c>
      <c r="AP14" s="15">
        <v>0.80000013856754804</v>
      </c>
      <c r="AQ14" s="15">
        <v>3.3027182598519E-2</v>
      </c>
      <c r="AR14" s="14">
        <v>2.4999999957875798</v>
      </c>
      <c r="AS14" s="15">
        <v>0.80000000138318295</v>
      </c>
      <c r="AT14" s="16">
        <v>3.3027163906114397E-2</v>
      </c>
      <c r="AU14" s="15">
        <v>2.4999999999578799</v>
      </c>
      <c r="AV14" s="15">
        <v>0.80000000001382998</v>
      </c>
      <c r="AW14" s="15">
        <v>3.3027163719529802E-2</v>
      </c>
      <c r="AX14" s="14">
        <v>2.5</v>
      </c>
      <c r="AY14" s="15">
        <v>0.8</v>
      </c>
      <c r="AZ14" s="16">
        <v>3.3027163717645303E-2</v>
      </c>
    </row>
    <row r="15" spans="1:52" hidden="1" x14ac:dyDescent="0.25">
      <c r="A15" s="1">
        <v>0.51</v>
      </c>
      <c r="B15" s="14">
        <v>2.0755110000000001</v>
      </c>
      <c r="C15" s="15">
        <v>0.99999979999999999</v>
      </c>
      <c r="D15" s="16">
        <v>0.13755442868180701</v>
      </c>
      <c r="E15" s="15">
        <v>2.0755110000424501</v>
      </c>
      <c r="F15" s="15">
        <v>0.99999979997098098</v>
      </c>
      <c r="G15" s="15">
        <v>0.137554415560903</v>
      </c>
      <c r="H15" s="14">
        <v>2.0755110042457399</v>
      </c>
      <c r="I15" s="15">
        <v>0.99999979709767395</v>
      </c>
      <c r="J15" s="16">
        <v>0.13755312105451301</v>
      </c>
      <c r="K15" s="15">
        <v>2.07551142533883</v>
      </c>
      <c r="L15" s="15">
        <v>0.99999950924453296</v>
      </c>
      <c r="M15" s="15">
        <v>0.13745201220162401</v>
      </c>
      <c r="N15" s="14">
        <v>2.0755543063660502</v>
      </c>
      <c r="O15" s="15">
        <v>0.99997019774296003</v>
      </c>
      <c r="P15" s="16">
        <v>0.13554223408456101</v>
      </c>
      <c r="Q15" s="14">
        <v>2.08292565502183</v>
      </c>
      <c r="R15" s="15">
        <v>0.99497085249429995</v>
      </c>
      <c r="S15" s="16">
        <v>0.115655234241164</v>
      </c>
      <c r="T15" s="14">
        <v>2.1004809411764702</v>
      </c>
      <c r="U15" s="15">
        <v>0.98337171265805001</v>
      </c>
      <c r="V15" s="16">
        <v>9.4003285050466998E-2</v>
      </c>
      <c r="W15" s="14">
        <v>2.2061229999999998</v>
      </c>
      <c r="X15" s="15">
        <v>0.921592751432734</v>
      </c>
      <c r="Y15" s="16">
        <v>5.8775300496050703E-2</v>
      </c>
      <c r="Z15" s="14">
        <v>2.2877554999999998</v>
      </c>
      <c r="AA15" s="15">
        <v>0.88160343390794305</v>
      </c>
      <c r="AB15" s="16">
        <v>4.7535654068265903E-2</v>
      </c>
      <c r="AC15" s="14">
        <v>2.3693879999999998</v>
      </c>
      <c r="AD15" s="15">
        <v>0.84689911745566104</v>
      </c>
      <c r="AE15" s="16">
        <v>4.0388583404969397E-2</v>
      </c>
      <c r="AF15" s="14">
        <v>2.4750300588235299</v>
      </c>
      <c r="AG15" s="15">
        <v>0.80825967729577097</v>
      </c>
      <c r="AH15" s="16">
        <v>3.4176226640216703E-2</v>
      </c>
      <c r="AI15" s="14">
        <v>2.4948233048780502</v>
      </c>
      <c r="AJ15" s="15">
        <v>0.80168746498819099</v>
      </c>
      <c r="AK15" s="16">
        <v>3.3257470555784999E-2</v>
      </c>
      <c r="AL15" s="15">
        <v>2.4999566936339499</v>
      </c>
      <c r="AM15" s="15">
        <v>0.80001406367085703</v>
      </c>
      <c r="AN15" s="16">
        <v>3.3029073918607203E-2</v>
      </c>
      <c r="AO15" s="15">
        <v>2.4999995746611798</v>
      </c>
      <c r="AP15" s="15">
        <v>0.80000013812374504</v>
      </c>
      <c r="AQ15" s="15">
        <v>3.3027182477580901E-2</v>
      </c>
      <c r="AR15" s="14">
        <v>2.4999999957542598</v>
      </c>
      <c r="AS15" s="15">
        <v>0.80000000137875305</v>
      </c>
      <c r="AT15" s="16">
        <v>3.3027163904907099E-2</v>
      </c>
      <c r="AU15" s="15">
        <v>2.49999999995755</v>
      </c>
      <c r="AV15" s="15">
        <v>0.80000000001378602</v>
      </c>
      <c r="AW15" s="15">
        <v>3.3027163719517701E-2</v>
      </c>
      <c r="AX15" s="14">
        <v>2.5</v>
      </c>
      <c r="AY15" s="15">
        <v>0.8</v>
      </c>
      <c r="AZ15" s="16">
        <v>3.3027163717645303E-2</v>
      </c>
    </row>
    <row r="16" spans="1:52" hidden="1" x14ac:dyDescent="0.25">
      <c r="A16" s="1">
        <v>0.52</v>
      </c>
      <c r="B16" s="14">
        <v>2.0781101999999998</v>
      </c>
      <c r="C16" s="15">
        <v>0.99999979999999999</v>
      </c>
      <c r="D16" s="16">
        <v>0.13755384105907001</v>
      </c>
      <c r="E16" s="15">
        <v>2.07811020004219</v>
      </c>
      <c r="F16" s="15">
        <v>0.99999979997105404</v>
      </c>
      <c r="G16" s="15">
        <v>0.137553827970544</v>
      </c>
      <c r="H16" s="14">
        <v>2.0781102042197399</v>
      </c>
      <c r="I16" s="15">
        <v>0.99999979710492903</v>
      </c>
      <c r="J16" s="16">
        <v>0.137552536688403</v>
      </c>
      <c r="K16" s="15">
        <v>2.0781106227344299</v>
      </c>
      <c r="L16" s="15">
        <v>0.99999950997140097</v>
      </c>
      <c r="M16" s="15">
        <v>0.137451634320268</v>
      </c>
      <c r="N16" s="14">
        <v>2.0781532411956798</v>
      </c>
      <c r="O16" s="15">
        <v>0.99997027173587405</v>
      </c>
      <c r="P16" s="16">
        <v>0.135544349150508</v>
      </c>
      <c r="Q16" s="14">
        <v>2.0854794541484698</v>
      </c>
      <c r="R16" s="15">
        <v>0.99498310920597899</v>
      </c>
      <c r="S16" s="16">
        <v>0.115679566794176</v>
      </c>
      <c r="T16" s="14">
        <v>2.1029272470588198</v>
      </c>
      <c r="U16" s="15">
        <v>0.98340983370245105</v>
      </c>
      <c r="V16" s="16">
        <v>9.4044533791020499E-2</v>
      </c>
      <c r="W16" s="14">
        <v>2.2079224461538498</v>
      </c>
      <c r="X16" s="15">
        <v>0.92171203716863404</v>
      </c>
      <c r="Y16" s="16">
        <v>5.8815498645598097E-2</v>
      </c>
      <c r="Z16" s="14">
        <v>2.2890551000000001</v>
      </c>
      <c r="AA16" s="15">
        <v>0.88172437945433901</v>
      </c>
      <c r="AB16" s="16">
        <v>4.7563712508377397E-2</v>
      </c>
      <c r="AC16" s="14">
        <v>2.37018775384615</v>
      </c>
      <c r="AD16" s="15">
        <v>0.84698904103495798</v>
      </c>
      <c r="AE16" s="16">
        <v>4.0404745691733197E-2</v>
      </c>
      <c r="AF16" s="14">
        <v>2.47518295294118</v>
      </c>
      <c r="AG16" s="15">
        <v>0.80827952078675303</v>
      </c>
      <c r="AH16" s="16">
        <v>3.4179023111954802E-2</v>
      </c>
      <c r="AI16" s="14">
        <v>2.4948550024390301</v>
      </c>
      <c r="AJ16" s="15">
        <v>0.80169165834928002</v>
      </c>
      <c r="AK16" s="16">
        <v>3.3258039199278902E-2</v>
      </c>
      <c r="AL16" s="15">
        <v>2.49995695880432</v>
      </c>
      <c r="AM16" s="15">
        <v>0.80001409891480801</v>
      </c>
      <c r="AN16" s="16">
        <v>3.3029078651779897E-2</v>
      </c>
      <c r="AO16" s="15">
        <v>2.4999995772655801</v>
      </c>
      <c r="AP16" s="15">
        <v>0.80000013846991103</v>
      </c>
      <c r="AQ16" s="15">
        <v>3.3027182524066397E-2</v>
      </c>
      <c r="AR16" s="14">
        <v>2.4999999957802599</v>
      </c>
      <c r="AS16" s="15">
        <v>0.80000000138220895</v>
      </c>
      <c r="AT16" s="16">
        <v>3.30271639053712E-2</v>
      </c>
      <c r="AU16" s="15">
        <v>2.4999999999578102</v>
      </c>
      <c r="AV16" s="15">
        <v>0.80000000001381999</v>
      </c>
      <c r="AW16" s="15">
        <v>3.3027163719522398E-2</v>
      </c>
      <c r="AX16" s="14">
        <v>2.5</v>
      </c>
      <c r="AY16" s="15">
        <v>0.8</v>
      </c>
      <c r="AZ16" s="16">
        <v>3.3027163717645303E-2</v>
      </c>
    </row>
    <row r="17" spans="1:52" hidden="1" x14ac:dyDescent="0.25">
      <c r="A17" s="1">
        <v>0.53</v>
      </c>
      <c r="B17" s="14">
        <v>2.0835105999999999</v>
      </c>
      <c r="C17" s="15">
        <v>0.99999959999999999</v>
      </c>
      <c r="D17" s="16">
        <v>0.137616339383834</v>
      </c>
      <c r="E17" s="15">
        <v>2.0835106000416501</v>
      </c>
      <c r="F17" s="15">
        <v>0.99999959997120402</v>
      </c>
      <c r="G17" s="15">
        <v>0.13761633018201699</v>
      </c>
      <c r="H17" s="14">
        <v>2.0835106041657299</v>
      </c>
      <c r="I17" s="15">
        <v>0.99999959711992004</v>
      </c>
      <c r="J17" s="16">
        <v>0.13761542067093099</v>
      </c>
      <c r="K17" s="15">
        <v>2.0835110173232101</v>
      </c>
      <c r="L17" s="15">
        <v>0.99999931147323096</v>
      </c>
      <c r="M17" s="15">
        <v>0.13753660218047101</v>
      </c>
      <c r="N17" s="14">
        <v>2.0835530902468902</v>
      </c>
      <c r="O17" s="15">
        <v>0.99997022461725305</v>
      </c>
      <c r="P17" s="16">
        <v>0.13568000811748401</v>
      </c>
      <c r="Q17" s="14">
        <v>2.0907855240174702</v>
      </c>
      <c r="R17" s="15">
        <v>0.99500823853945597</v>
      </c>
      <c r="S17" s="16">
        <v>0.11586601814726501</v>
      </c>
      <c r="T17" s="14">
        <v>2.1080099764705902</v>
      </c>
      <c r="U17" s="15">
        <v>0.98348844946889302</v>
      </c>
      <c r="V17" s="16">
        <v>9.4258980432038897E-2</v>
      </c>
      <c r="W17" s="14">
        <v>2.2116611846153802</v>
      </c>
      <c r="X17" s="15">
        <v>0.921959073896087</v>
      </c>
      <c r="Y17" s="16">
        <v>5.8990633212381599E-2</v>
      </c>
      <c r="Z17" s="14">
        <v>2.2917553000000002</v>
      </c>
      <c r="AA17" s="15">
        <v>0.881975281049587</v>
      </c>
      <c r="AB17" s="16">
        <v>4.7686851627727102E-2</v>
      </c>
      <c r="AC17" s="14">
        <v>2.3718494153846099</v>
      </c>
      <c r="AD17" s="15">
        <v>0.84717585095300996</v>
      </c>
      <c r="AE17" s="16">
        <v>4.0477593148782597E-2</v>
      </c>
      <c r="AF17" s="14">
        <v>2.4755006235294101</v>
      </c>
      <c r="AG17" s="15">
        <v>0.80832080784184301</v>
      </c>
      <c r="AH17" s="16">
        <v>3.4192225925016903E-2</v>
      </c>
      <c r="AI17" s="14">
        <v>2.4949208609756099</v>
      </c>
      <c r="AJ17" s="15">
        <v>0.80170038547435196</v>
      </c>
      <c r="AK17" s="16">
        <v>3.3260749827768603E-2</v>
      </c>
      <c r="AL17" s="15">
        <v>2.4999575097531102</v>
      </c>
      <c r="AM17" s="15">
        <v>0.80001417226855398</v>
      </c>
      <c r="AN17" s="16">
        <v>3.30291012711878E-2</v>
      </c>
      <c r="AO17" s="15">
        <v>2.4999995826767898</v>
      </c>
      <c r="AP17" s="15">
        <v>0.80000013919039203</v>
      </c>
      <c r="AQ17" s="15">
        <v>3.3027182746220997E-2</v>
      </c>
      <c r="AR17" s="14">
        <v>2.49999999583427</v>
      </c>
      <c r="AS17" s="15">
        <v>0.80000000138939997</v>
      </c>
      <c r="AT17" s="16">
        <v>3.3027163907588697E-2</v>
      </c>
      <c r="AU17" s="15">
        <v>2.4999999999583502</v>
      </c>
      <c r="AV17" s="15">
        <v>0.80000000001389204</v>
      </c>
      <c r="AW17" s="15">
        <v>3.3027163719544499E-2</v>
      </c>
      <c r="AX17" s="14">
        <v>2.5</v>
      </c>
      <c r="AY17" s="15">
        <v>0.8</v>
      </c>
      <c r="AZ17" s="16">
        <v>3.3027163717645303E-2</v>
      </c>
    </row>
    <row r="18" spans="1:52" hidden="1" x14ac:dyDescent="0.25">
      <c r="A18" s="1">
        <v>0.54</v>
      </c>
      <c r="B18" s="14">
        <v>2.0800046999999999</v>
      </c>
      <c r="C18" s="15">
        <v>0.99999950000000004</v>
      </c>
      <c r="D18" s="16">
        <v>0.13751568759576899</v>
      </c>
      <c r="E18" s="15">
        <v>2.0800047000420001</v>
      </c>
      <c r="F18" s="15">
        <v>0.99999949997110704</v>
      </c>
      <c r="G18" s="15">
        <v>0.137515679339277</v>
      </c>
      <c r="H18" s="14">
        <v>2.0800047042007899</v>
      </c>
      <c r="I18" s="15">
        <v>0.99999949711020397</v>
      </c>
      <c r="J18" s="16">
        <v>0.13751486299110099</v>
      </c>
      <c r="K18" s="15">
        <v>2.0800051208361299</v>
      </c>
      <c r="L18" s="15">
        <v>0.99999921049991902</v>
      </c>
      <c r="M18" s="15">
        <v>0.13744238527183</v>
      </c>
      <c r="N18" s="14">
        <v>2.0800475479187899</v>
      </c>
      <c r="O18" s="15">
        <v>0.999970025537255</v>
      </c>
      <c r="P18" s="16">
        <v>0.13560227891163701</v>
      </c>
      <c r="Q18" s="14">
        <v>2.08734086244541</v>
      </c>
      <c r="R18" s="15">
        <v>0.99499172239718103</v>
      </c>
      <c r="S18" s="16">
        <v>0.11576279960972399</v>
      </c>
      <c r="T18" s="14">
        <v>2.10471030588235</v>
      </c>
      <c r="U18" s="15">
        <v>0.98343726408598597</v>
      </c>
      <c r="V18" s="16">
        <v>9.4137004384190398E-2</v>
      </c>
      <c r="W18" s="14">
        <v>2.2092340230769199</v>
      </c>
      <c r="X18" s="15">
        <v>0.92179866451133796</v>
      </c>
      <c r="Y18" s="16">
        <v>5.8889257985549802E-2</v>
      </c>
      <c r="Z18" s="14">
        <v>2.29000235</v>
      </c>
      <c r="AA18" s="15">
        <v>0.88181235085641096</v>
      </c>
      <c r="AB18" s="16">
        <v>4.7615614599087502E-2</v>
      </c>
      <c r="AC18" s="14">
        <v>2.3707706769230699</v>
      </c>
      <c r="AD18" s="15">
        <v>0.84705451806163901</v>
      </c>
      <c r="AE18" s="16">
        <v>4.04355627473569E-2</v>
      </c>
      <c r="AF18" s="14">
        <v>2.47529439411765</v>
      </c>
      <c r="AG18" s="15">
        <v>0.808293984888106</v>
      </c>
      <c r="AH18" s="16">
        <v>3.41846435093493E-2</v>
      </c>
      <c r="AI18" s="14">
        <v>2.49487810609756</v>
      </c>
      <c r="AJ18" s="15">
        <v>0.80169471545112303</v>
      </c>
      <c r="AK18" s="16">
        <v>3.3259194571208101E-2</v>
      </c>
      <c r="AL18" s="15">
        <v>2.4999571520812101</v>
      </c>
      <c r="AM18" s="15">
        <v>0.80001412460995003</v>
      </c>
      <c r="AN18" s="16">
        <v>3.30290882962277E-2</v>
      </c>
      <c r="AO18" s="15">
        <v>2.4999995791638701</v>
      </c>
      <c r="AP18" s="15">
        <v>0.80000013872228903</v>
      </c>
      <c r="AQ18" s="15">
        <v>3.30271826187888E-2</v>
      </c>
      <c r="AR18" s="14">
        <v>2.4999999957992101</v>
      </c>
      <c r="AS18" s="15">
        <v>0.80000000138472804</v>
      </c>
      <c r="AT18" s="16">
        <v>3.3027163906316701E-2</v>
      </c>
      <c r="AU18" s="15">
        <v>2.4999999999579998</v>
      </c>
      <c r="AV18" s="15">
        <v>0.80000000001384497</v>
      </c>
      <c r="AW18" s="15">
        <v>3.30271637195318E-2</v>
      </c>
      <c r="AX18" s="14">
        <v>2.5</v>
      </c>
      <c r="AY18" s="15">
        <v>0.8</v>
      </c>
      <c r="AZ18" s="16">
        <v>3.3027163717645303E-2</v>
      </c>
    </row>
    <row r="19" spans="1:52" hidden="1" x14ac:dyDescent="0.25">
      <c r="A19" s="1">
        <v>0.55000000000000004</v>
      </c>
      <c r="B19" s="14">
        <v>2.0854764000000001</v>
      </c>
      <c r="C19" s="15">
        <v>0.99999939999999998</v>
      </c>
      <c r="D19" s="16">
        <v>0.13747276759914001</v>
      </c>
      <c r="E19" s="15">
        <v>2.0854764000414501</v>
      </c>
      <c r="F19" s="15">
        <v>0.99999939997125797</v>
      </c>
      <c r="G19" s="15">
        <v>0.13747276010305701</v>
      </c>
      <c r="H19" s="14">
        <v>2.0854764041460601</v>
      </c>
      <c r="I19" s="15">
        <v>0.99999939712535002</v>
      </c>
      <c r="J19" s="16">
        <v>0.137472018751014</v>
      </c>
      <c r="K19" s="15">
        <v>2.0854768153534802</v>
      </c>
      <c r="L19" s="15">
        <v>0.99999911201720104</v>
      </c>
      <c r="M19" s="15">
        <v>0.137405012320892</v>
      </c>
      <c r="N19" s="14">
        <v>2.0855186896959799</v>
      </c>
      <c r="O19" s="15">
        <v>0.99997007999167298</v>
      </c>
      <c r="P19" s="16">
        <v>0.13558861559327001</v>
      </c>
      <c r="Q19" s="14">
        <v>2.0927169868995601</v>
      </c>
      <c r="R19" s="15">
        <v>0.99501721464618198</v>
      </c>
      <c r="S19" s="16">
        <v>0.11579926873706201</v>
      </c>
      <c r="T19" s="14">
        <v>2.1098601411764699</v>
      </c>
      <c r="U19" s="15">
        <v>0.98351681448598705</v>
      </c>
      <c r="V19" s="16">
        <v>9.4209966647564897E-2</v>
      </c>
      <c r="W19" s="14">
        <v>2.2130221230769198</v>
      </c>
      <c r="X19" s="15">
        <v>0.922048691406961</v>
      </c>
      <c r="Y19" s="16">
        <v>5.8964298917854298E-2</v>
      </c>
      <c r="Z19" s="14">
        <v>2.2927382000000001</v>
      </c>
      <c r="AA19" s="15">
        <v>0.88206645632242597</v>
      </c>
      <c r="AB19" s="16">
        <v>4.7668030765309802E-2</v>
      </c>
      <c r="AC19" s="14">
        <v>2.3724542769230701</v>
      </c>
      <c r="AD19" s="15">
        <v>0.84724382839610302</v>
      </c>
      <c r="AE19" s="16">
        <v>4.0465618261033898E-2</v>
      </c>
      <c r="AF19" s="14">
        <v>2.4756162588235302</v>
      </c>
      <c r="AG19" s="15">
        <v>0.80833585360478699</v>
      </c>
      <c r="AH19" s="16">
        <v>3.4189793620372E-2</v>
      </c>
      <c r="AI19" s="14">
        <v>2.4949448341463398</v>
      </c>
      <c r="AJ19" s="15">
        <v>0.80170356658086495</v>
      </c>
      <c r="AK19" s="16">
        <v>3.3260239541399603E-2</v>
      </c>
      <c r="AL19" s="15">
        <v>2.4999577103040198</v>
      </c>
      <c r="AM19" s="15">
        <v>0.80001419900824799</v>
      </c>
      <c r="AN19" s="16">
        <v>3.3029096989128703E-2</v>
      </c>
      <c r="AO19" s="15">
        <v>2.4999995846465302</v>
      </c>
      <c r="AP19" s="15">
        <v>0.80000013945302895</v>
      </c>
      <c r="AQ19" s="15">
        <v>3.3027182704163098E-2</v>
      </c>
      <c r="AR19" s="14">
        <v>2.4999999958539401</v>
      </c>
      <c r="AS19" s="15">
        <v>0.80000000139202199</v>
      </c>
      <c r="AT19" s="16">
        <v>3.3027163907168901E-2</v>
      </c>
      <c r="AU19" s="15">
        <v>2.4999999999585398</v>
      </c>
      <c r="AV19" s="15">
        <v>0.80000000001391902</v>
      </c>
      <c r="AW19" s="15">
        <v>3.3027163719540301E-2</v>
      </c>
      <c r="AX19" s="14">
        <v>2.5</v>
      </c>
      <c r="AY19" s="15">
        <v>0.8</v>
      </c>
      <c r="AZ19" s="16">
        <v>3.3027163717645303E-2</v>
      </c>
    </row>
    <row r="20" spans="1:52" hidden="1" x14ac:dyDescent="0.25">
      <c r="A20" s="1">
        <v>0.56000000000000005</v>
      </c>
      <c r="B20" s="14">
        <v>2.0944213999999999</v>
      </c>
      <c r="C20" s="15">
        <v>0.99999930000000004</v>
      </c>
      <c r="D20" s="16">
        <v>0.137436515150892</v>
      </c>
      <c r="E20" s="15">
        <v>2.0944214000405599</v>
      </c>
      <c r="F20" s="15">
        <v>0.99999929997150405</v>
      </c>
      <c r="G20" s="15">
        <v>0.137436508271569</v>
      </c>
      <c r="H20" s="14">
        <v>2.0944214040565998</v>
      </c>
      <c r="I20" s="15">
        <v>0.99999929714985303</v>
      </c>
      <c r="J20" s="16">
        <v>0.13743582776397001</v>
      </c>
      <c r="K20" s="15">
        <v>2.09442180639057</v>
      </c>
      <c r="L20" s="15">
        <v>0.99999901447196005</v>
      </c>
      <c r="M20" s="15">
        <v>0.137373477966131</v>
      </c>
      <c r="N20" s="14">
        <v>2.09446277712712</v>
      </c>
      <c r="O20" s="15">
        <v>0.99997022987892104</v>
      </c>
      <c r="P20" s="16">
        <v>0.135582906145709</v>
      </c>
      <c r="Q20" s="14">
        <v>2.1015057423580799</v>
      </c>
      <c r="R20" s="15">
        <v>0.99505853369668196</v>
      </c>
      <c r="S20" s="16">
        <v>0.11587273553012099</v>
      </c>
      <c r="T20" s="14">
        <v>2.1182789647058802</v>
      </c>
      <c r="U20" s="15">
        <v>0.98364572439989695</v>
      </c>
      <c r="V20" s="16">
        <v>9.4342006692895095E-2</v>
      </c>
      <c r="W20" s="14">
        <v>2.2192148153846101</v>
      </c>
      <c r="X20" s="15">
        <v>0.92245543635421201</v>
      </c>
      <c r="Y20" s="16">
        <v>5.9096283396402098E-2</v>
      </c>
      <c r="Z20" s="14">
        <v>2.2972106999999999</v>
      </c>
      <c r="AA20" s="15">
        <v>0.88248096637927098</v>
      </c>
      <c r="AB20" s="16">
        <v>4.7760459839456197E-2</v>
      </c>
      <c r="AC20" s="14">
        <v>2.37520658461538</v>
      </c>
      <c r="AD20" s="15">
        <v>0.84755338102913103</v>
      </c>
      <c r="AE20" s="16">
        <v>4.05188966633412E-2</v>
      </c>
      <c r="AF20" s="14">
        <v>2.4761424352941201</v>
      </c>
      <c r="AG20" s="15">
        <v>0.80840449943885395</v>
      </c>
      <c r="AH20" s="16">
        <v>3.4199001529676497E-2</v>
      </c>
      <c r="AI20" s="14">
        <v>2.4950539195122001</v>
      </c>
      <c r="AJ20" s="15">
        <v>0.80171808508793696</v>
      </c>
      <c r="AK20" s="16">
        <v>3.3262111144508701E-2</v>
      </c>
      <c r="AL20" s="15">
        <v>2.4999586228728798</v>
      </c>
      <c r="AM20" s="15">
        <v>0.80001432105799497</v>
      </c>
      <c r="AN20" s="16">
        <v>3.3029112565859997E-2</v>
      </c>
      <c r="AO20" s="15">
        <v>2.4999995936094299</v>
      </c>
      <c r="AP20" s="15">
        <v>0.80000014065180403</v>
      </c>
      <c r="AQ20" s="15">
        <v>3.3027182857145398E-2</v>
      </c>
      <c r="AR20" s="14">
        <v>2.4999999959434001</v>
      </c>
      <c r="AS20" s="15">
        <v>0.80000000140398797</v>
      </c>
      <c r="AT20" s="16">
        <v>3.3027163908695999E-2</v>
      </c>
      <c r="AU20" s="15">
        <v>2.49999999995944</v>
      </c>
      <c r="AV20" s="15">
        <v>0.80000000001403804</v>
      </c>
      <c r="AW20" s="15">
        <v>3.3027163719555601E-2</v>
      </c>
      <c r="AX20" s="14">
        <v>2.5</v>
      </c>
      <c r="AY20" s="15">
        <v>0.8</v>
      </c>
      <c r="AZ20" s="16">
        <v>3.3027163717645303E-2</v>
      </c>
    </row>
    <row r="21" spans="1:52" hidden="1" x14ac:dyDescent="0.25">
      <c r="A21" s="1">
        <v>0.56999999999999995</v>
      </c>
      <c r="B21" s="14">
        <v>2.0766106</v>
      </c>
      <c r="C21" s="15">
        <v>0.99999919999999998</v>
      </c>
      <c r="D21" s="16">
        <v>0.13740106142750499</v>
      </c>
      <c r="E21" s="15">
        <v>2.0766106000423399</v>
      </c>
      <c r="F21" s="15">
        <v>0.99999919997101305</v>
      </c>
      <c r="G21" s="15">
        <v>0.13740105488269899</v>
      </c>
      <c r="H21" s="14">
        <v>2.0766106042347401</v>
      </c>
      <c r="I21" s="15">
        <v>0.99999919710075402</v>
      </c>
      <c r="J21" s="16">
        <v>0.13740040739718301</v>
      </c>
      <c r="K21" s="15">
        <v>2.0766110242370299</v>
      </c>
      <c r="L21" s="15">
        <v>0.999998909553241</v>
      </c>
      <c r="M21" s="15">
        <v>0.13734056235959999</v>
      </c>
      <c r="N21" s="14">
        <v>2.07665379418486</v>
      </c>
      <c r="O21" s="15">
        <v>0.99996962916851795</v>
      </c>
      <c r="P21" s="16">
        <v>0.13554896032906499</v>
      </c>
      <c r="Q21" s="14">
        <v>2.0840060480349298</v>
      </c>
      <c r="R21" s="15">
        <v>0.99497545823601996</v>
      </c>
      <c r="S21" s="16">
        <v>0.115691073521506</v>
      </c>
      <c r="T21" s="14">
        <v>2.1015158588235301</v>
      </c>
      <c r="U21" s="15">
        <v>0.98338730526060403</v>
      </c>
      <c r="V21" s="16">
        <v>9.4045886487213404E-2</v>
      </c>
      <c r="W21" s="14">
        <v>2.2068842615384598</v>
      </c>
      <c r="X21" s="15">
        <v>0.92164287683068302</v>
      </c>
      <c r="Y21" s="16">
        <v>5.8810443466642402E-2</v>
      </c>
      <c r="Z21" s="14">
        <v>2.2883053000000002</v>
      </c>
      <c r="AA21" s="15">
        <v>0.88165436704793199</v>
      </c>
      <c r="AB21" s="16">
        <v>4.7560365916257702E-2</v>
      </c>
      <c r="AC21" s="14">
        <v>2.3697263384615401</v>
      </c>
      <c r="AD21" s="15">
        <v>0.84693701826617296</v>
      </c>
      <c r="AE21" s="16">
        <v>4.0403194840156101E-2</v>
      </c>
      <c r="AF21" s="14">
        <v>2.4750947411764699</v>
      </c>
      <c r="AG21" s="15">
        <v>0.80826804481523196</v>
      </c>
      <c r="AH21" s="16">
        <v>3.4178872325473703E-2</v>
      </c>
      <c r="AI21" s="14">
        <v>2.4948367146341499</v>
      </c>
      <c r="AJ21" s="15">
        <v>0.80168923331665598</v>
      </c>
      <c r="AK21" s="16">
        <v>3.3258013631149899E-2</v>
      </c>
      <c r="AL21" s="15">
        <v>2.49995680581514</v>
      </c>
      <c r="AM21" s="15">
        <v>0.80001407853330797</v>
      </c>
      <c r="AN21" s="16">
        <v>3.3029078450190999E-2</v>
      </c>
      <c r="AO21" s="15">
        <v>2.4999995757629798</v>
      </c>
      <c r="AP21" s="15">
        <v>0.80000013826972405</v>
      </c>
      <c r="AQ21" s="15">
        <v>3.30271825220875E-2</v>
      </c>
      <c r="AR21" s="14">
        <v>2.4999999957652599</v>
      </c>
      <c r="AS21" s="15">
        <v>0.80000000138020999</v>
      </c>
      <c r="AT21" s="16">
        <v>3.3027163905351403E-2</v>
      </c>
      <c r="AU21" s="15">
        <v>2.4999999999576601</v>
      </c>
      <c r="AV21" s="15">
        <v>0.80000000001380001</v>
      </c>
      <c r="AW21" s="15">
        <v>3.3027163719522197E-2</v>
      </c>
      <c r="AX21" s="14">
        <v>2.5</v>
      </c>
      <c r="AY21" s="15">
        <v>0.8</v>
      </c>
      <c r="AZ21" s="16">
        <v>3.3027163717645303E-2</v>
      </c>
    </row>
    <row r="22" spans="1:52" hidden="1" x14ac:dyDescent="0.25">
      <c r="A22" s="1">
        <v>0.57999999999999996</v>
      </c>
      <c r="B22" s="14">
        <v>2.0490065</v>
      </c>
      <c r="C22" s="15">
        <v>0.99999890000000002</v>
      </c>
      <c r="D22" s="16">
        <v>0.13748891513217601</v>
      </c>
      <c r="E22" s="15">
        <v>2.0490065000450999</v>
      </c>
      <c r="F22" s="15">
        <v>0.99999889997022695</v>
      </c>
      <c r="G22" s="15">
        <v>0.13748890940191399</v>
      </c>
      <c r="H22" s="14">
        <v>2.0490065045108299</v>
      </c>
      <c r="I22" s="15">
        <v>0.99999889702211697</v>
      </c>
      <c r="J22" s="16">
        <v>0.13748834237129001</v>
      </c>
      <c r="K22" s="15">
        <v>2.04900695189639</v>
      </c>
      <c r="L22" s="15">
        <v>0.99999860167522103</v>
      </c>
      <c r="M22" s="15">
        <v>0.137434947973196</v>
      </c>
      <c r="N22" s="14">
        <v>2.0490525103550299</v>
      </c>
      <c r="O22" s="15">
        <v>0.99996852721583795</v>
      </c>
      <c r="P22" s="16">
        <v>0.135659658269938</v>
      </c>
      <c r="Q22" s="14">
        <v>2.05688411572052</v>
      </c>
      <c r="R22" s="15">
        <v>0.99484240848231298</v>
      </c>
      <c r="S22" s="16">
        <v>0.11557044284781701</v>
      </c>
      <c r="T22" s="14">
        <v>2.0755355294117601</v>
      </c>
      <c r="U22" s="15">
        <v>0.98297478271664496</v>
      </c>
      <c r="V22" s="16">
        <v>9.3736976304935896E-2</v>
      </c>
      <c r="W22" s="14">
        <v>2.18777373076923</v>
      </c>
      <c r="X22" s="15">
        <v>0.92036355858361996</v>
      </c>
      <c r="Y22" s="16">
        <v>5.8476290701306E-2</v>
      </c>
      <c r="Z22" s="14">
        <v>2.27450325</v>
      </c>
      <c r="AA22" s="15">
        <v>0.88036433215665599</v>
      </c>
      <c r="AB22" s="16">
        <v>4.7328534078838497E-2</v>
      </c>
      <c r="AC22" s="14">
        <v>2.36123276923077</v>
      </c>
      <c r="AD22" s="15">
        <v>0.84598237974695101</v>
      </c>
      <c r="AE22" s="16">
        <v>4.0271736925480799E-2</v>
      </c>
      <c r="AF22" s="14">
        <v>2.4734709705882398</v>
      </c>
      <c r="AG22" s="15">
        <v>0.808058479654444</v>
      </c>
      <c r="AH22" s="16">
        <v>3.4156730132649298E-2</v>
      </c>
      <c r="AI22" s="14">
        <v>2.4945000792682999</v>
      </c>
      <c r="AJ22" s="15">
        <v>0.801644986767859</v>
      </c>
      <c r="AK22" s="16">
        <v>3.3253536475439299E-2</v>
      </c>
      <c r="AL22" s="15">
        <v>2.4999539896449701</v>
      </c>
      <c r="AM22" s="15">
        <v>0.80001370673788297</v>
      </c>
      <c r="AN22" s="16">
        <v>3.3029041239533603E-2</v>
      </c>
      <c r="AO22" s="15">
        <v>2.4999995481036099</v>
      </c>
      <c r="AP22" s="15">
        <v>0.80000013461795605</v>
      </c>
      <c r="AQ22" s="15">
        <v>3.3027182156638302E-2</v>
      </c>
      <c r="AR22" s="14">
        <v>2.4999999954891599</v>
      </c>
      <c r="AS22" s="15">
        <v>0.80000000134375804</v>
      </c>
      <c r="AT22" s="16">
        <v>3.3027163901703502E-2</v>
      </c>
      <c r="AU22" s="15">
        <v>2.4999999999549001</v>
      </c>
      <c r="AV22" s="15">
        <v>0.80000000001343596</v>
      </c>
      <c r="AW22" s="15">
        <v>3.3027163719485698E-2</v>
      </c>
      <c r="AX22" s="14">
        <v>2.5</v>
      </c>
      <c r="AY22" s="15">
        <v>0.8</v>
      </c>
      <c r="AZ22" s="16">
        <v>3.3027163717645303E-2</v>
      </c>
    </row>
    <row r="23" spans="1:52" hidden="1" x14ac:dyDescent="0.25">
      <c r="A23" s="1">
        <v>0.59</v>
      </c>
      <c r="B23" s="14">
        <v>2.0770197000000001</v>
      </c>
      <c r="C23" s="15">
        <v>0.99999899999999997</v>
      </c>
      <c r="D23" s="16">
        <v>0.13741714204161201</v>
      </c>
      <c r="E23" s="15">
        <v>2.0770197000423001</v>
      </c>
      <c r="F23" s="15">
        <v>0.99999899997102504</v>
      </c>
      <c r="G23" s="15">
        <v>0.13741713619172999</v>
      </c>
      <c r="H23" s="14">
        <v>2.0770197042306502</v>
      </c>
      <c r="I23" s="15">
        <v>0.99999899710189999</v>
      </c>
      <c r="J23" s="16">
        <v>0.13741655736453701</v>
      </c>
      <c r="K23" s="15">
        <v>2.07702012382711</v>
      </c>
      <c r="L23" s="15">
        <v>0.99999870966793503</v>
      </c>
      <c r="M23" s="15">
        <v>0.13736226764946499</v>
      </c>
      <c r="N23" s="14">
        <v>2.07706285244848</v>
      </c>
      <c r="O23" s="15">
        <v>0.99996944084404205</v>
      </c>
      <c r="P23" s="16">
        <v>0.135600870993419</v>
      </c>
      <c r="Q23" s="14">
        <v>2.0844080021834102</v>
      </c>
      <c r="R23" s="15">
        <v>0.99497719237846804</v>
      </c>
      <c r="S23" s="16">
        <v>0.115752301567337</v>
      </c>
      <c r="T23" s="14">
        <v>2.1019008941176498</v>
      </c>
      <c r="U23" s="15">
        <v>0.98339312185587702</v>
      </c>
      <c r="V23" s="16">
        <v>9.4106963209851693E-2</v>
      </c>
      <c r="W23" s="14">
        <v>2.2071674846153799</v>
      </c>
      <c r="X23" s="15">
        <v>0.92166152998003903</v>
      </c>
      <c r="Y23" s="16">
        <v>5.8855568756117103E-2</v>
      </c>
      <c r="Z23" s="14">
        <v>2.2885098500000001</v>
      </c>
      <c r="AA23" s="15">
        <v>0.88167332146560595</v>
      </c>
      <c r="AB23" s="16">
        <v>4.7592194178496201E-2</v>
      </c>
      <c r="AC23" s="14">
        <v>2.36985221538461</v>
      </c>
      <c r="AD23" s="15">
        <v>0.84695112475985501</v>
      </c>
      <c r="AE23" s="16">
        <v>4.0422313284995799E-2</v>
      </c>
      <c r="AF23" s="14">
        <v>2.4751188058823499</v>
      </c>
      <c r="AG23" s="15">
        <v>0.80827115979845099</v>
      </c>
      <c r="AH23" s="16">
        <v>3.4182427571509501E-2</v>
      </c>
      <c r="AI23" s="14">
        <v>2.49484170365854</v>
      </c>
      <c r="AJ23" s="15">
        <v>0.80168989163849702</v>
      </c>
      <c r="AK23" s="16">
        <v>3.3258747303896399E-2</v>
      </c>
      <c r="AL23" s="15">
        <v>2.4999568475515201</v>
      </c>
      <c r="AM23" s="15">
        <v>0.80001408406642704</v>
      </c>
      <c r="AN23" s="16">
        <v>3.3029084580686201E-2</v>
      </c>
      <c r="AO23" s="15">
        <v>2.4999995761728999</v>
      </c>
      <c r="AP23" s="15">
        <v>0.80000013832407002</v>
      </c>
      <c r="AQ23" s="15">
        <v>3.3027182582298302E-2</v>
      </c>
      <c r="AR23" s="14">
        <v>2.4999999957693499</v>
      </c>
      <c r="AS23" s="15">
        <v>0.800000001380752</v>
      </c>
      <c r="AT23" s="16">
        <v>3.3027163905952402E-2</v>
      </c>
      <c r="AU23" s="15">
        <v>2.4999999999577001</v>
      </c>
      <c r="AV23" s="15">
        <v>0.800000000013806</v>
      </c>
      <c r="AW23" s="15">
        <v>3.3027163719528199E-2</v>
      </c>
      <c r="AX23" s="14">
        <v>2.5</v>
      </c>
      <c r="AY23" s="15">
        <v>0.8</v>
      </c>
      <c r="AZ23" s="16">
        <v>3.3027163717645303E-2</v>
      </c>
    </row>
    <row r="24" spans="1:52" hidden="1" x14ac:dyDescent="0.25">
      <c r="A24" s="1">
        <v>0.6</v>
      </c>
      <c r="B24" s="14">
        <v>2.1451096999999999</v>
      </c>
      <c r="C24" s="15">
        <v>0.99999859999999996</v>
      </c>
      <c r="D24" s="16">
        <v>0.13721590972974099</v>
      </c>
      <c r="E24" s="15">
        <v>2.1451097000354902</v>
      </c>
      <c r="F24" s="15">
        <v>0.99999859997283502</v>
      </c>
      <c r="G24" s="15">
        <v>0.13721590509718801</v>
      </c>
      <c r="H24" s="14">
        <v>2.1451097035496098</v>
      </c>
      <c r="I24" s="15">
        <v>0.99999859728296703</v>
      </c>
      <c r="J24" s="16">
        <v>0.13721544659985499</v>
      </c>
      <c r="K24" s="15">
        <v>2.14511005560079</v>
      </c>
      <c r="L24" s="15">
        <v>0.99999832780734998</v>
      </c>
      <c r="M24" s="15">
        <v>0.13717155829354999</v>
      </c>
      <c r="N24" s="14">
        <v>2.14514590590696</v>
      </c>
      <c r="O24" s="15">
        <v>0.99997088739264395</v>
      </c>
      <c r="P24" s="16">
        <v>0.135526389200466</v>
      </c>
      <c r="Q24" s="14">
        <v>2.1513086572052398</v>
      </c>
      <c r="R24" s="15">
        <v>0.99528314888963598</v>
      </c>
      <c r="S24" s="16">
        <v>0.116259485410784</v>
      </c>
      <c r="T24" s="14">
        <v>2.1659856</v>
      </c>
      <c r="U24" s="15">
        <v>0.984349047636777</v>
      </c>
      <c r="V24" s="16">
        <v>9.5057320002552098E-2</v>
      </c>
      <c r="W24" s="14">
        <v>2.2543067153846201</v>
      </c>
      <c r="X24" s="15">
        <v>0.92471318416827597</v>
      </c>
      <c r="Y24" s="16">
        <v>5.9827136172171197E-2</v>
      </c>
      <c r="Z24" s="14">
        <v>2.3225548499999999</v>
      </c>
      <c r="AA24" s="15">
        <v>0.88480791171217499</v>
      </c>
      <c r="AB24" s="16">
        <v>4.8275912921770497E-2</v>
      </c>
      <c r="AC24" s="14">
        <v>2.3908029846153802</v>
      </c>
      <c r="AD24" s="15">
        <v>0.84930844934825001</v>
      </c>
      <c r="AE24" s="16">
        <v>4.08173405714806E-2</v>
      </c>
      <c r="AF24" s="14">
        <v>2.4791240999999999</v>
      </c>
      <c r="AG24" s="15">
        <v>0.80879808340611103</v>
      </c>
      <c r="AH24" s="16">
        <v>3.4250740351490602E-2</v>
      </c>
      <c r="AI24" s="14">
        <v>2.4956720695121999</v>
      </c>
      <c r="AJ24" s="15">
        <v>0.80180148769416204</v>
      </c>
      <c r="AK24" s="16">
        <v>3.3272630711937E-2</v>
      </c>
      <c r="AL24" s="15">
        <v>2.4999637940930399</v>
      </c>
      <c r="AM24" s="15">
        <v>0.80001502252515999</v>
      </c>
      <c r="AN24" s="16">
        <v>3.3029200122244903E-2</v>
      </c>
      <c r="AO24" s="15">
        <v>2.4999996443992099</v>
      </c>
      <c r="AP24" s="15">
        <v>0.80000014754165605</v>
      </c>
      <c r="AQ24" s="15">
        <v>3.3027183717054598E-2</v>
      </c>
      <c r="AR24" s="14">
        <v>2.4999999964503901</v>
      </c>
      <c r="AS24" s="15">
        <v>0.80000000147276296</v>
      </c>
      <c r="AT24" s="16">
        <v>3.3027163917279598E-2</v>
      </c>
      <c r="AU24" s="15">
        <v>2.4999999999645102</v>
      </c>
      <c r="AV24" s="15">
        <v>0.80000000001472604</v>
      </c>
      <c r="AW24" s="15">
        <v>3.30271637196414E-2</v>
      </c>
      <c r="AX24" s="14">
        <v>2.5</v>
      </c>
      <c r="AY24" s="15">
        <v>0.8</v>
      </c>
      <c r="AZ24" s="16">
        <v>3.3027163717645303E-2</v>
      </c>
    </row>
    <row r="25" spans="1:52" hidden="1" x14ac:dyDescent="0.25">
      <c r="A25" s="1">
        <v>0.61</v>
      </c>
      <c r="B25" s="14">
        <v>2.1453316</v>
      </c>
      <c r="C25" s="15">
        <v>0.99999859999999996</v>
      </c>
      <c r="D25" s="16">
        <v>0.137178950770628</v>
      </c>
      <c r="E25" s="15">
        <v>2.1453316000354699</v>
      </c>
      <c r="F25" s="15">
        <v>0.99999859997284002</v>
      </c>
      <c r="G25" s="15">
        <v>0.137178946138552</v>
      </c>
      <c r="H25" s="14">
        <v>2.1453316035473899</v>
      </c>
      <c r="I25" s="15">
        <v>0.99999859728353002</v>
      </c>
      <c r="J25" s="16">
        <v>0.13717848773674499</v>
      </c>
      <c r="K25" s="15">
        <v>2.1453319553784498</v>
      </c>
      <c r="L25" s="15">
        <v>0.99999832786365594</v>
      </c>
      <c r="M25" s="15">
        <v>0.13713460815821099</v>
      </c>
      <c r="N25" s="14">
        <v>2.1453677832687199</v>
      </c>
      <c r="O25" s="15">
        <v>0.99997089312440002</v>
      </c>
      <c r="P25" s="16">
        <v>0.13548964612383199</v>
      </c>
      <c r="Q25" s="14">
        <v>2.1515266812227098</v>
      </c>
      <c r="R25" s="15">
        <v>0.99528410132077305</v>
      </c>
      <c r="S25" s="16">
        <v>0.116225027760316</v>
      </c>
      <c r="T25" s="14">
        <v>2.1661944470588201</v>
      </c>
      <c r="U25" s="15">
        <v>0.98435203159885198</v>
      </c>
      <c r="V25" s="16">
        <v>9.5026134810457505E-2</v>
      </c>
      <c r="W25" s="14">
        <v>2.25446033846154</v>
      </c>
      <c r="X25" s="15">
        <v>0.9247228959853</v>
      </c>
      <c r="Y25" s="16">
        <v>5.9805578727883703E-2</v>
      </c>
      <c r="Z25" s="14">
        <v>2.3226657999999998</v>
      </c>
      <c r="AA25" s="15">
        <v>0.88481801700585605</v>
      </c>
      <c r="AB25" s="16">
        <v>4.8260462646418797E-2</v>
      </c>
      <c r="AC25" s="14">
        <v>2.39087126153846</v>
      </c>
      <c r="AD25" s="15">
        <v>0.849316135648709</v>
      </c>
      <c r="AE25" s="16">
        <v>4.0807807095539897E-2</v>
      </c>
      <c r="AF25" s="14">
        <v>2.4791371529411799</v>
      </c>
      <c r="AG25" s="15">
        <v>0.80879982363542902</v>
      </c>
      <c r="AH25" s="16">
        <v>3.4248895562135701E-2</v>
      </c>
      <c r="AI25" s="14">
        <v>2.4956747756097601</v>
      </c>
      <c r="AJ25" s="15">
        <v>0.80180185706372897</v>
      </c>
      <c r="AK25" s="16">
        <v>3.32722470752842E-2</v>
      </c>
      <c r="AL25" s="15">
        <v>2.4999638167312801</v>
      </c>
      <c r="AM25" s="15">
        <v>0.80001502563308602</v>
      </c>
      <c r="AN25" s="16">
        <v>3.3029196910194902E-2</v>
      </c>
      <c r="AO25" s="15">
        <v>2.49999964462156</v>
      </c>
      <c r="AP25" s="15">
        <v>0.80000014757218196</v>
      </c>
      <c r="AQ25" s="15">
        <v>3.3027183685506903E-2</v>
      </c>
      <c r="AR25" s="14">
        <v>2.4999999964526101</v>
      </c>
      <c r="AS25" s="15">
        <v>0.80000000147306805</v>
      </c>
      <c r="AT25" s="16">
        <v>3.3027163916964697E-2</v>
      </c>
      <c r="AU25" s="15">
        <v>2.4999999999645302</v>
      </c>
      <c r="AV25" s="15">
        <v>0.80000000001472904</v>
      </c>
      <c r="AW25" s="15">
        <v>3.3027163719638299E-2</v>
      </c>
      <c r="AX25" s="14">
        <v>2.5</v>
      </c>
      <c r="AY25" s="15">
        <v>0.8</v>
      </c>
      <c r="AZ25" s="16">
        <v>3.3027163717645303E-2</v>
      </c>
    </row>
    <row r="26" spans="1:52" hidden="1" x14ac:dyDescent="0.25">
      <c r="A26" s="1">
        <v>0.62</v>
      </c>
      <c r="B26" s="14">
        <v>2.0678619999999999</v>
      </c>
      <c r="C26" s="15">
        <v>0.99999819999999995</v>
      </c>
      <c r="D26" s="16">
        <v>0.137186197911571</v>
      </c>
      <c r="E26" s="15">
        <v>2.0678620000432102</v>
      </c>
      <c r="F26" s="15">
        <v>0.999998199970768</v>
      </c>
      <c r="G26" s="15">
        <v>0.137186193517253</v>
      </c>
      <c r="H26" s="14">
        <v>2.0678620043222402</v>
      </c>
      <c r="I26" s="15">
        <v>0.99999819707618498</v>
      </c>
      <c r="J26" s="16">
        <v>0.13718575855384199</v>
      </c>
      <c r="K26" s="15">
        <v>2.0678624330031399</v>
      </c>
      <c r="L26" s="15">
        <v>0.99999790709189595</v>
      </c>
      <c r="M26" s="15">
        <v>0.13714383049301901</v>
      </c>
      <c r="N26" s="14">
        <v>2.067906086717</v>
      </c>
      <c r="O26" s="15">
        <v>0.99996837861233201</v>
      </c>
      <c r="P26" s="16">
        <v>0.135469866658226</v>
      </c>
      <c r="Q26" s="14">
        <v>2.07541026200873</v>
      </c>
      <c r="R26" s="15">
        <v>0.99493296414653798</v>
      </c>
      <c r="S26" s="16">
        <v>0.115570228036958</v>
      </c>
      <c r="T26" s="14">
        <v>2.0932818823529402</v>
      </c>
      <c r="U26" s="15">
        <v>0.98325732079807004</v>
      </c>
      <c r="V26" s="16">
        <v>9.3871764564728399E-2</v>
      </c>
      <c r="W26" s="14">
        <v>2.2008275384615401</v>
      </c>
      <c r="X26" s="15">
        <v>0.921239500892296</v>
      </c>
      <c r="Y26" s="16">
        <v>5.8650829124458903E-2</v>
      </c>
      <c r="Z26" s="14">
        <v>2.2839309999999999</v>
      </c>
      <c r="AA26" s="15">
        <v>0.88124630694112505</v>
      </c>
      <c r="AB26" s="16">
        <v>4.7448914888510899E-2</v>
      </c>
      <c r="AC26" s="14">
        <v>2.3670344615384602</v>
      </c>
      <c r="AD26" s="15">
        <v>0.84663415601033198</v>
      </c>
      <c r="AE26" s="16">
        <v>4.0338573258785697E-2</v>
      </c>
      <c r="AF26" s="14">
        <v>2.4745801176470601</v>
      </c>
      <c r="AG26" s="15">
        <v>0.80820133603689503</v>
      </c>
      <c r="AH26" s="16">
        <v>3.4167547843956897E-2</v>
      </c>
      <c r="AI26" s="14">
        <v>2.4947300243902499</v>
      </c>
      <c r="AJ26" s="15">
        <v>0.80167514066690004</v>
      </c>
      <c r="AK26" s="16">
        <v>3.3255704520578702E-2</v>
      </c>
      <c r="AL26" s="15">
        <v>2.4999559132829998</v>
      </c>
      <c r="AM26" s="15">
        <v>0.8000139600981</v>
      </c>
      <c r="AN26" s="16">
        <v>3.30290592159743E-2</v>
      </c>
      <c r="AO26" s="15">
        <v>2.49999956699686</v>
      </c>
      <c r="AP26" s="15">
        <v>0.80000013710645401</v>
      </c>
      <c r="AQ26" s="15">
        <v>3.3027182333182997E-2</v>
      </c>
      <c r="AR26" s="14">
        <v>2.4999999956777601</v>
      </c>
      <c r="AS26" s="15">
        <v>0.80000000136859795</v>
      </c>
      <c r="AT26" s="16">
        <v>3.30271639034658E-2</v>
      </c>
      <c r="AU26" s="15">
        <v>2.4999999999567799</v>
      </c>
      <c r="AV26" s="15">
        <v>0.80000000001368399</v>
      </c>
      <c r="AW26" s="15">
        <v>3.3027163719503302E-2</v>
      </c>
      <c r="AX26" s="14">
        <v>2.5</v>
      </c>
      <c r="AY26" s="15">
        <v>0.8</v>
      </c>
      <c r="AZ26" s="16">
        <v>3.3027163717645303E-2</v>
      </c>
    </row>
    <row r="27" spans="1:52" hidden="1" x14ac:dyDescent="0.25">
      <c r="A27" s="1">
        <v>0.63</v>
      </c>
      <c r="B27" s="14">
        <v>2.0130701000000002</v>
      </c>
      <c r="C27" s="15">
        <v>0.99999760000000004</v>
      </c>
      <c r="D27" s="16">
        <v>0.137324901705762</v>
      </c>
      <c r="E27" s="15">
        <v>2.0130701000486901</v>
      </c>
      <c r="F27" s="15">
        <v>0.99999759996915405</v>
      </c>
      <c r="G27" s="15">
        <v>0.13732489769242501</v>
      </c>
      <c r="H27" s="14">
        <v>2.0130701048702702</v>
      </c>
      <c r="I27" s="15">
        <v>0.999997596914866</v>
      </c>
      <c r="J27" s="16">
        <v>0.137324500424923</v>
      </c>
      <c r="K27" s="15">
        <v>2.0130705879047301</v>
      </c>
      <c r="L27" s="15">
        <v>0.99999729093106504</v>
      </c>
      <c r="M27" s="15">
        <v>0.13728591135944401</v>
      </c>
      <c r="N27" s="14">
        <v>2.0131197765864099</v>
      </c>
      <c r="O27" s="15">
        <v>0.999966133511487</v>
      </c>
      <c r="P27" s="16">
        <v>0.13561410335149199</v>
      </c>
      <c r="Q27" s="14">
        <v>2.02157542576419</v>
      </c>
      <c r="R27" s="15">
        <v>0.99466035421184495</v>
      </c>
      <c r="S27" s="16">
        <v>0.11524572780822499</v>
      </c>
      <c r="T27" s="14">
        <v>2.0417130352941202</v>
      </c>
      <c r="U27" s="15">
        <v>0.98241427293119898</v>
      </c>
      <c r="V27" s="16">
        <v>9.3173859653990498E-2</v>
      </c>
      <c r="W27" s="14">
        <v>2.16289468461538</v>
      </c>
      <c r="X27" s="15">
        <v>0.91866081195695404</v>
      </c>
      <c r="Y27" s="16">
        <v>5.7933272258847E-2</v>
      </c>
      <c r="Z27" s="14">
        <v>2.2565350500000001</v>
      </c>
      <c r="AA27" s="15">
        <v>0.87866870725438295</v>
      </c>
      <c r="AB27" s="16">
        <v>4.6953552331330098E-2</v>
      </c>
      <c r="AC27" s="14">
        <v>2.3501754153846099</v>
      </c>
      <c r="AD27" s="15">
        <v>0.84474097166703299</v>
      </c>
      <c r="AE27" s="16">
        <v>4.0057624501037697E-2</v>
      </c>
      <c r="AF27" s="14">
        <v>2.47135706470588</v>
      </c>
      <c r="AG27" s="15">
        <v>0.80778915354764502</v>
      </c>
      <c r="AH27" s="16">
        <v>3.4120004673516897E-2</v>
      </c>
      <c r="AI27" s="14">
        <v>2.4940618304878099</v>
      </c>
      <c r="AJ27" s="15">
        <v>0.80158823559963299</v>
      </c>
      <c r="AK27" s="16">
        <v>3.3246078576788601E-2</v>
      </c>
      <c r="AL27" s="15">
        <v>2.4999503234135898</v>
      </c>
      <c r="AM27" s="15">
        <v>0.80001323010966596</v>
      </c>
      <c r="AN27" s="16">
        <v>3.3028979183439902E-2</v>
      </c>
      <c r="AO27" s="15">
        <v>2.49999951209527</v>
      </c>
      <c r="AP27" s="15">
        <v>0.80000012993654201</v>
      </c>
      <c r="AQ27" s="15">
        <v>3.30271815471741E-2</v>
      </c>
      <c r="AR27" s="14">
        <v>2.49999999512973</v>
      </c>
      <c r="AS27" s="15">
        <v>0.80000000129702797</v>
      </c>
      <c r="AT27" s="16">
        <v>3.3027163895619799E-2</v>
      </c>
      <c r="AU27" s="15">
        <v>2.4999999999512998</v>
      </c>
      <c r="AV27" s="15">
        <v>0.800000000012968</v>
      </c>
      <c r="AW27" s="15">
        <v>3.3027163719424803E-2</v>
      </c>
      <c r="AX27" s="14">
        <v>2.5</v>
      </c>
      <c r="AY27" s="15">
        <v>0.8</v>
      </c>
      <c r="AZ27" s="16">
        <v>3.3027163717645303E-2</v>
      </c>
    </row>
    <row r="28" spans="1:52" hidden="1" x14ac:dyDescent="0.25">
      <c r="A28" s="1">
        <v>0.64</v>
      </c>
      <c r="B28" s="14">
        <v>2.0478844999999999</v>
      </c>
      <c r="C28" s="15">
        <v>0.99999760000000004</v>
      </c>
      <c r="D28" s="16">
        <v>0.13733851524542301</v>
      </c>
      <c r="E28" s="15">
        <v>2.0478845000452099</v>
      </c>
      <c r="F28" s="15">
        <v>0.999997599970193</v>
      </c>
      <c r="G28" s="15">
        <v>0.13733851136737699</v>
      </c>
      <c r="H28" s="14">
        <v>2.0478845045220599</v>
      </c>
      <c r="I28" s="15">
        <v>0.99999759701887303</v>
      </c>
      <c r="J28" s="16">
        <v>0.137338127488326</v>
      </c>
      <c r="K28" s="15">
        <v>2.04788495302064</v>
      </c>
      <c r="L28" s="15">
        <v>0.99999730135017895</v>
      </c>
      <c r="M28" s="15">
        <v>0.13730080172737899</v>
      </c>
      <c r="N28" s="14">
        <v>2.0479306248214701</v>
      </c>
      <c r="O28" s="15">
        <v>0.99996719412798996</v>
      </c>
      <c r="P28" s="16">
        <v>0.135664289097811</v>
      </c>
      <c r="Q28" s="14">
        <v>2.0557817139738002</v>
      </c>
      <c r="R28" s="15">
        <v>0.99483563606009195</v>
      </c>
      <c r="S28" s="16">
        <v>0.115606507349963</v>
      </c>
      <c r="T28" s="14">
        <v>2.0744795294117702</v>
      </c>
      <c r="U28" s="15">
        <v>0.98295652385655197</v>
      </c>
      <c r="V28" s="16">
        <v>9.3765116145849398E-2</v>
      </c>
      <c r="W28" s="14">
        <v>2.1869969615384601</v>
      </c>
      <c r="X28" s="15">
        <v>0.92031026920640202</v>
      </c>
      <c r="Y28" s="16">
        <v>5.8491964938325099E-2</v>
      </c>
      <c r="Z28" s="14">
        <v>2.2739422500000002</v>
      </c>
      <c r="AA28" s="15">
        <v>0.880311154582053</v>
      </c>
      <c r="AB28" s="16">
        <v>4.7339721847846399E-2</v>
      </c>
      <c r="AC28" s="14">
        <v>2.3608875384615402</v>
      </c>
      <c r="AD28" s="15">
        <v>0.84594330171292098</v>
      </c>
      <c r="AE28" s="16">
        <v>4.0278798288242802E-2</v>
      </c>
      <c r="AF28" s="14">
        <v>2.4734049705882399</v>
      </c>
      <c r="AG28" s="15">
        <v>0.80804995950743896</v>
      </c>
      <c r="AH28" s="16">
        <v>3.4158144401638502E-2</v>
      </c>
      <c r="AI28" s="14">
        <v>2.4944863963414701</v>
      </c>
      <c r="AJ28" s="15">
        <v>0.80164318984589</v>
      </c>
      <c r="AK28" s="16">
        <v>3.3253832343460701E-2</v>
      </c>
      <c r="AL28" s="15">
        <v>2.4999538751785302</v>
      </c>
      <c r="AM28" s="15">
        <v>0.80001369164288505</v>
      </c>
      <c r="AN28" s="16">
        <v>3.3029043720467499E-2</v>
      </c>
      <c r="AO28" s="15">
        <v>2.4999995469793701</v>
      </c>
      <c r="AP28" s="15">
        <v>0.80000013446969298</v>
      </c>
      <c r="AQ28" s="15">
        <v>3.3027182181005602E-2</v>
      </c>
      <c r="AR28" s="14">
        <v>2.4999999954779399</v>
      </c>
      <c r="AS28" s="15">
        <v>0.800000001342279</v>
      </c>
      <c r="AT28" s="16">
        <v>3.30271639019468E-2</v>
      </c>
      <c r="AU28" s="15">
        <v>2.4999999999547899</v>
      </c>
      <c r="AV28" s="15">
        <v>0.80000000001342098</v>
      </c>
      <c r="AW28" s="15">
        <v>3.3027163719488099E-2</v>
      </c>
      <c r="AX28" s="14">
        <v>2.5</v>
      </c>
      <c r="AY28" s="15">
        <v>0.8</v>
      </c>
      <c r="AZ28" s="16">
        <v>3.3027163717645303E-2</v>
      </c>
    </row>
    <row r="29" spans="1:52" hidden="1" x14ac:dyDescent="0.25">
      <c r="A29" s="1">
        <v>0.65</v>
      </c>
      <c r="B29" s="14">
        <v>2.1078855999999999</v>
      </c>
      <c r="C29" s="15">
        <v>0.99999729999999998</v>
      </c>
      <c r="D29" s="16">
        <v>0.13711619930282701</v>
      </c>
      <c r="E29" s="15">
        <v>2.1078856000392099</v>
      </c>
      <c r="F29" s="15">
        <v>0.99999729997186804</v>
      </c>
      <c r="G29" s="15">
        <v>0.137116195852724</v>
      </c>
      <c r="H29" s="14">
        <v>2.1078856039219298</v>
      </c>
      <c r="I29" s="15">
        <v>0.99999729718617503</v>
      </c>
      <c r="J29" s="16">
        <v>0.13711585431808099</v>
      </c>
      <c r="K29" s="15">
        <v>2.1078859928994098</v>
      </c>
      <c r="L29" s="15">
        <v>0.99999701811076802</v>
      </c>
      <c r="M29" s="15">
        <v>0.137082491861898</v>
      </c>
      <c r="N29" s="14">
        <v>2.1079256035094902</v>
      </c>
      <c r="O29" s="15">
        <v>0.99996860029974299</v>
      </c>
      <c r="P29" s="16">
        <v>0.13552930355842099</v>
      </c>
      <c r="Q29" s="14">
        <v>2.1147347598253301</v>
      </c>
      <c r="R29" s="15">
        <v>0.99511796458377499</v>
      </c>
      <c r="S29" s="16">
        <v>0.11599839686399201</v>
      </c>
      <c r="T29" s="14">
        <v>2.1309511529411802</v>
      </c>
      <c r="U29" s="15">
        <v>0.98383530798880303</v>
      </c>
      <c r="V29" s="16">
        <v>9.4557661465418594E-2</v>
      </c>
      <c r="W29" s="14">
        <v>2.2285361846153799</v>
      </c>
      <c r="X29" s="15">
        <v>0.92306181004766397</v>
      </c>
      <c r="Y29" s="16">
        <v>5.9308661763299797E-2</v>
      </c>
      <c r="Z29" s="14">
        <v>2.3039428000000002</v>
      </c>
      <c r="AA29" s="15">
        <v>0.88310195867368002</v>
      </c>
      <c r="AB29" s="16">
        <v>4.7909812230745197E-2</v>
      </c>
      <c r="AC29" s="14">
        <v>2.3793494153846102</v>
      </c>
      <c r="AD29" s="15">
        <v>0.848019000770874</v>
      </c>
      <c r="AE29" s="16">
        <v>4.06055002157917E-2</v>
      </c>
      <c r="AF29" s="14">
        <v>2.4769344470588202</v>
      </c>
      <c r="AG29" s="15">
        <v>0.80850820828569303</v>
      </c>
      <c r="AH29" s="16">
        <v>3.4214100792384197E-2</v>
      </c>
      <c r="AI29" s="14">
        <v>2.4952181170731702</v>
      </c>
      <c r="AJ29" s="15">
        <v>0.80174003565307805</v>
      </c>
      <c r="AK29" s="16">
        <v>3.32651855701201E-2</v>
      </c>
      <c r="AL29" s="15">
        <v>2.4999599964905102</v>
      </c>
      <c r="AM29" s="15">
        <v>0.80001450562012599</v>
      </c>
      <c r="AN29" s="16">
        <v>3.3029138164945897E-2</v>
      </c>
      <c r="AO29" s="15">
        <v>2.4999996071005901</v>
      </c>
      <c r="AP29" s="15">
        <v>0.80000014246457996</v>
      </c>
      <c r="AQ29" s="15">
        <v>3.30271831085601E-2</v>
      </c>
      <c r="AR29" s="14">
        <v>2.4999999960780701</v>
      </c>
      <c r="AS29" s="15">
        <v>0.80000000142208305</v>
      </c>
      <c r="AT29" s="16">
        <v>3.3027163911205602E-2</v>
      </c>
      <c r="AU29" s="15">
        <v>2.49999999996079</v>
      </c>
      <c r="AV29" s="15">
        <v>0.800000000014219</v>
      </c>
      <c r="AW29" s="15">
        <v>3.3027163719580803E-2</v>
      </c>
      <c r="AX29" s="14">
        <v>2.5</v>
      </c>
      <c r="AY29" s="15">
        <v>0.8</v>
      </c>
      <c r="AZ29" s="16">
        <v>3.3027163717645303E-2</v>
      </c>
    </row>
    <row r="30" spans="1:52" hidden="1" x14ac:dyDescent="0.25">
      <c r="A30" s="1">
        <v>0.66</v>
      </c>
      <c r="B30" s="14">
        <v>2.1379454</v>
      </c>
      <c r="C30" s="15">
        <v>0.99999689999999997</v>
      </c>
      <c r="D30" s="16">
        <v>0.13706289356363399</v>
      </c>
      <c r="E30" s="15">
        <v>2.1379454000362101</v>
      </c>
      <c r="F30" s="15">
        <v>0.99999689997265295</v>
      </c>
      <c r="G30" s="15">
        <v>0.13706289043492001</v>
      </c>
      <c r="H30" s="14">
        <v>2.1379454036212699</v>
      </c>
      <c r="I30" s="15">
        <v>0.99999689726475205</v>
      </c>
      <c r="J30" s="16">
        <v>0.13706258069072699</v>
      </c>
      <c r="K30" s="15">
        <v>2.13794576277943</v>
      </c>
      <c r="L30" s="15">
        <v>0.99999662598237904</v>
      </c>
      <c r="M30" s="15">
        <v>0.13703221013880501</v>
      </c>
      <c r="N30" s="14">
        <v>2.1379823368088098</v>
      </c>
      <c r="O30" s="15">
        <v>0.99996900161348201</v>
      </c>
      <c r="P30" s="16">
        <v>0.13553766307786799</v>
      </c>
      <c r="Q30" s="14">
        <v>2.1442694978165902</v>
      </c>
      <c r="R30" s="15">
        <v>0.99525058439176695</v>
      </c>
      <c r="S30" s="16">
        <v>0.116268277725673</v>
      </c>
      <c r="T30" s="14">
        <v>2.1592427294117602</v>
      </c>
      <c r="U30" s="15">
        <v>0.98425069337555204</v>
      </c>
      <c r="V30" s="16">
        <v>9.5020022285222799E-2</v>
      </c>
      <c r="W30" s="14">
        <v>2.2493468153846199</v>
      </c>
      <c r="X30" s="15">
        <v>0.92439776164565202</v>
      </c>
      <c r="Y30" s="16">
        <v>5.97701172102603E-2</v>
      </c>
      <c r="Z30" s="14">
        <v>2.3189727000000002</v>
      </c>
      <c r="AA30" s="15">
        <v>0.88448054185437597</v>
      </c>
      <c r="AB30" s="16">
        <v>4.82358325455036E-2</v>
      </c>
      <c r="AC30" s="14">
        <v>2.3885985846153801</v>
      </c>
      <c r="AD30" s="15">
        <v>0.84905987776707303</v>
      </c>
      <c r="AE30" s="16">
        <v>4.0795062361388197E-2</v>
      </c>
      <c r="AF30" s="14">
        <v>2.4787026705882398</v>
      </c>
      <c r="AG30" s="15">
        <v>0.80874190352452002</v>
      </c>
      <c r="AH30" s="16">
        <v>3.4247204780460401E-2</v>
      </c>
      <c r="AI30" s="14">
        <v>2.4955847000000002</v>
      </c>
      <c r="AJ30" s="15">
        <v>0.80178956674887303</v>
      </c>
      <c r="AK30" s="16">
        <v>3.3271926752247397E-2</v>
      </c>
      <c r="AL30" s="15">
        <v>2.49996306319118</v>
      </c>
      <c r="AM30" s="15">
        <v>0.80001492222802595</v>
      </c>
      <c r="AN30" s="16">
        <v>3.3029194296206002E-2</v>
      </c>
      <c r="AO30" s="15">
        <v>2.4999996372205699</v>
      </c>
      <c r="AP30" s="15">
        <v>0.80000014655652896</v>
      </c>
      <c r="AQ30" s="15">
        <v>3.3027183659838699E-2</v>
      </c>
      <c r="AR30" s="14">
        <v>2.49999999637873</v>
      </c>
      <c r="AS30" s="15">
        <v>0.80000000146292904</v>
      </c>
      <c r="AT30" s="16">
        <v>3.3027163916708499E-2</v>
      </c>
      <c r="AU30" s="15">
        <v>2.4999999999637899</v>
      </c>
      <c r="AV30" s="15">
        <v>0.80000000001462801</v>
      </c>
      <c r="AW30" s="15">
        <v>3.3027163719635703E-2</v>
      </c>
      <c r="AX30" s="14">
        <v>2.5</v>
      </c>
      <c r="AY30" s="15">
        <v>0.8</v>
      </c>
      <c r="AZ30" s="16">
        <v>3.3027163717645303E-2</v>
      </c>
    </row>
    <row r="31" spans="1:52" hidden="1" x14ac:dyDescent="0.25">
      <c r="A31" s="1">
        <v>0.67</v>
      </c>
      <c r="B31" s="14">
        <v>2.1153993999999998</v>
      </c>
      <c r="C31" s="15">
        <v>0.99999649999999995</v>
      </c>
      <c r="D31" s="16">
        <v>0.13702667195806001</v>
      </c>
      <c r="E31" s="15">
        <v>2.1153994000384602</v>
      </c>
      <c r="F31" s="15">
        <v>0.99999649997206697</v>
      </c>
      <c r="G31" s="15">
        <v>0.13702666895135501</v>
      </c>
      <c r="H31" s="14">
        <v>2.1153994038467698</v>
      </c>
      <c r="I31" s="15">
        <v>0.99999649720614103</v>
      </c>
      <c r="J31" s="16">
        <v>0.13702637128703099</v>
      </c>
      <c r="K31" s="15">
        <v>2.1153997853705699</v>
      </c>
      <c r="L31" s="15">
        <v>0.99999622011084099</v>
      </c>
      <c r="M31" s="15">
        <v>0.136997127187826</v>
      </c>
      <c r="N31" s="14">
        <v>2.11543863695164</v>
      </c>
      <c r="O31" s="15">
        <v>0.99996800390264096</v>
      </c>
      <c r="P31" s="16">
        <v>0.13551039893230901</v>
      </c>
      <c r="Q31" s="14">
        <v>2.1221173144104801</v>
      </c>
      <c r="R31" s="15">
        <v>0.99515094643600199</v>
      </c>
      <c r="S31" s="16">
        <v>0.116068128003432</v>
      </c>
      <c r="T31" s="14">
        <v>2.1380229647058799</v>
      </c>
      <c r="U31" s="15">
        <v>0.98393998029415697</v>
      </c>
      <c r="V31" s="16">
        <v>9.46768576887283E-2</v>
      </c>
      <c r="W31" s="14">
        <v>2.2337380461538499</v>
      </c>
      <c r="X31" s="15">
        <v>0.92339793456420605</v>
      </c>
      <c r="Y31" s="16">
        <v>5.94265830620926E-2</v>
      </c>
      <c r="Z31" s="14">
        <v>2.3076997000000001</v>
      </c>
      <c r="AA31" s="15">
        <v>0.88344749526556399</v>
      </c>
      <c r="AB31" s="16">
        <v>4.7992942405723799E-2</v>
      </c>
      <c r="AC31" s="14">
        <v>2.38166135384615</v>
      </c>
      <c r="AD31" s="15">
        <v>0.84827896879772802</v>
      </c>
      <c r="AE31" s="16">
        <v>4.06537908267652E-2</v>
      </c>
      <c r="AF31" s="14">
        <v>2.4773764352941199</v>
      </c>
      <c r="AG31" s="15">
        <v>0.80856633638175401</v>
      </c>
      <c r="AH31" s="16">
        <v>3.4222533943834503E-2</v>
      </c>
      <c r="AI31" s="14">
        <v>2.4953097487804898</v>
      </c>
      <c r="AJ31" s="15">
        <v>0.80175234698069497</v>
      </c>
      <c r="AK31" s="16">
        <v>3.3266903079647497E-2</v>
      </c>
      <c r="AL31" s="15">
        <v>2.4999607630483598</v>
      </c>
      <c r="AM31" s="15">
        <v>0.80001460915233003</v>
      </c>
      <c r="AN31" s="16">
        <v>3.3029152466536399E-2</v>
      </c>
      <c r="AO31" s="15">
        <v>2.4999996146294299</v>
      </c>
      <c r="AP31" s="15">
        <v>0.80000014348147797</v>
      </c>
      <c r="AQ31" s="15">
        <v>3.3027183249019501E-2</v>
      </c>
      <c r="AR31" s="14">
        <v>2.49999999615323</v>
      </c>
      <c r="AS31" s="15">
        <v>0.80000000143223404</v>
      </c>
      <c r="AT31" s="16">
        <v>3.3027163912607703E-2</v>
      </c>
      <c r="AU31" s="15">
        <v>2.4999999999615401</v>
      </c>
      <c r="AV31" s="15">
        <v>0.80000000001432103</v>
      </c>
      <c r="AW31" s="15">
        <v>3.3027163719594702E-2</v>
      </c>
      <c r="AX31" s="14">
        <v>2.5</v>
      </c>
      <c r="AY31" s="15">
        <v>0.8</v>
      </c>
      <c r="AZ31" s="16">
        <v>3.3027163717645303E-2</v>
      </c>
    </row>
    <row r="32" spans="1:52" hidden="1" x14ac:dyDescent="0.25">
      <c r="A32" s="1">
        <v>0.68</v>
      </c>
      <c r="B32" s="14">
        <v>2.0954518000000002</v>
      </c>
      <c r="C32" s="15">
        <v>0.99999610000000005</v>
      </c>
      <c r="D32" s="16">
        <v>0.13712792620012801</v>
      </c>
      <c r="E32" s="15">
        <v>2.0954518000404501</v>
      </c>
      <c r="F32" s="15">
        <v>0.99999609997153305</v>
      </c>
      <c r="G32" s="15">
        <v>0.13712792329815099</v>
      </c>
      <c r="H32" s="14">
        <v>2.0954518040462902</v>
      </c>
      <c r="I32" s="15">
        <v>0.99999609715270199</v>
      </c>
      <c r="J32" s="16">
        <v>0.137127635998821</v>
      </c>
      <c r="K32" s="15">
        <v>2.0954522053581099</v>
      </c>
      <c r="L32" s="15">
        <v>0.99999581475726296</v>
      </c>
      <c r="M32" s="15">
        <v>0.13709936450669</v>
      </c>
      <c r="N32" s="14">
        <v>2.0954930720057101</v>
      </c>
      <c r="O32" s="15">
        <v>0.99996705892180704</v>
      </c>
      <c r="P32" s="16">
        <v>0.13562049602917201</v>
      </c>
      <c r="Q32" s="14">
        <v>2.1025181441048102</v>
      </c>
      <c r="R32" s="15">
        <v>0.99506015064791897</v>
      </c>
      <c r="S32" s="16">
        <v>0.116021622267999</v>
      </c>
      <c r="T32" s="14">
        <v>2.1192487529411799</v>
      </c>
      <c r="U32" s="15">
        <v>0.98365755143080302</v>
      </c>
      <c r="V32" s="16">
        <v>9.44954093132402E-2</v>
      </c>
      <c r="W32" s="14">
        <v>2.2199281692307702</v>
      </c>
      <c r="X32" s="15">
        <v>0.92250017600350298</v>
      </c>
      <c r="Y32" s="16">
        <v>5.9211506017320899E-2</v>
      </c>
      <c r="Z32" s="14">
        <v>2.2977259000000001</v>
      </c>
      <c r="AA32" s="15">
        <v>0.88252732558709701</v>
      </c>
      <c r="AB32" s="16">
        <v>4.7842120718378803E-2</v>
      </c>
      <c r="AC32" s="14">
        <v>2.37552363076923</v>
      </c>
      <c r="AD32" s="15">
        <v>0.84758828488743498</v>
      </c>
      <c r="AE32" s="16">
        <v>4.0568133255723199E-2</v>
      </c>
      <c r="AF32" s="14">
        <v>2.4762030470588199</v>
      </c>
      <c r="AG32" s="15">
        <v>0.80841228853426805</v>
      </c>
      <c r="AH32" s="16">
        <v>3.42081963778458E-2</v>
      </c>
      <c r="AI32" s="14">
        <v>2.49506648536586</v>
      </c>
      <c r="AJ32" s="15">
        <v>0.80171973395249796</v>
      </c>
      <c r="AK32" s="16">
        <v>3.3264010051530901E-2</v>
      </c>
      <c r="AL32" s="15">
        <v>2.4999587279942901</v>
      </c>
      <c r="AM32" s="15">
        <v>0.80001433492225205</v>
      </c>
      <c r="AN32" s="16">
        <v>3.3029128436006298E-2</v>
      </c>
      <c r="AO32" s="15">
        <v>2.4999995946419</v>
      </c>
      <c r="AP32" s="15">
        <v>0.80000014078797899</v>
      </c>
      <c r="AQ32" s="15">
        <v>3.3027183013014702E-2</v>
      </c>
      <c r="AR32" s="14">
        <v>2.49999999595371</v>
      </c>
      <c r="AS32" s="15">
        <v>0.80000000140534799</v>
      </c>
      <c r="AT32" s="16">
        <v>3.3027163910251997E-2</v>
      </c>
      <c r="AU32" s="15">
        <v>2.4999999999595399</v>
      </c>
      <c r="AV32" s="15">
        <v>0.80000000001405203</v>
      </c>
      <c r="AW32" s="15">
        <v>3.3027163719571102E-2</v>
      </c>
      <c r="AX32" s="14">
        <v>2.5</v>
      </c>
      <c r="AY32" s="15">
        <v>0.8</v>
      </c>
      <c r="AZ32" s="16">
        <v>3.3027163717645303E-2</v>
      </c>
    </row>
    <row r="33" spans="1:52" hidden="1" x14ac:dyDescent="0.25">
      <c r="A33" s="1">
        <v>0.69</v>
      </c>
      <c r="B33" s="14">
        <v>2.0809836000000002</v>
      </c>
      <c r="C33" s="15">
        <v>0.99999559999999998</v>
      </c>
      <c r="D33" s="16">
        <v>0.137037966752762</v>
      </c>
      <c r="E33" s="15">
        <v>2.0809836000419</v>
      </c>
      <c r="F33" s="15">
        <v>0.99999559997113496</v>
      </c>
      <c r="G33" s="15">
        <v>0.137037963983454</v>
      </c>
      <c r="H33" s="14">
        <v>2.0809836041910001</v>
      </c>
      <c r="I33" s="15">
        <v>0.99999559711297903</v>
      </c>
      <c r="J33" s="16">
        <v>0.13703768982049899</v>
      </c>
      <c r="K33" s="15">
        <v>2.0809840198552698</v>
      </c>
      <c r="L33" s="15">
        <v>0.99999531077785797</v>
      </c>
      <c r="M33" s="15">
        <v>0.13701066336512099</v>
      </c>
      <c r="N33" s="14">
        <v>2.0810263480514202</v>
      </c>
      <c r="O33" s="15">
        <v>0.99996615383058796</v>
      </c>
      <c r="P33" s="16">
        <v>0.13554878295994399</v>
      </c>
      <c r="Q33" s="14">
        <v>2.08830266375546</v>
      </c>
      <c r="R33" s="15">
        <v>0.99499251236299402</v>
      </c>
      <c r="S33" s="16">
        <v>0.11584297910853</v>
      </c>
      <c r="T33" s="14">
        <v>2.1056316235294101</v>
      </c>
      <c r="U33" s="15">
        <v>0.98344797600606904</v>
      </c>
      <c r="V33" s="16">
        <v>9.4226183270401706E-2</v>
      </c>
      <c r="W33" s="14">
        <v>2.2099117230769201</v>
      </c>
      <c r="X33" s="15">
        <v>0.92184109931339797</v>
      </c>
      <c r="Y33" s="16">
        <v>5.8958630865964201E-2</v>
      </c>
      <c r="Z33" s="14">
        <v>2.2904917999999999</v>
      </c>
      <c r="AA33" s="15">
        <v>0.88185625334513196</v>
      </c>
      <c r="AB33" s="16">
        <v>4.7664705877759297E-2</v>
      </c>
      <c r="AC33" s="14">
        <v>2.3710718769230699</v>
      </c>
      <c r="AD33" s="15">
        <v>0.847087470027588</v>
      </c>
      <c r="AE33" s="16">
        <v>4.0465009626159502E-2</v>
      </c>
      <c r="AF33" s="14">
        <v>2.47535197647059</v>
      </c>
      <c r="AG33" s="15">
        <v>0.80830130742941397</v>
      </c>
      <c r="AH33" s="16">
        <v>3.4190096966826802E-2</v>
      </c>
      <c r="AI33" s="14">
        <v>2.4948900439024402</v>
      </c>
      <c r="AJ33" s="15">
        <v>0.80169626436347297</v>
      </c>
      <c r="AK33" s="16">
        <v>3.3260318956259499E-2</v>
      </c>
      <c r="AL33" s="15">
        <v>2.49995725194858</v>
      </c>
      <c r="AM33" s="15">
        <v>0.80001413763120699</v>
      </c>
      <c r="AN33" s="16">
        <v>3.3029097689254501E-2</v>
      </c>
      <c r="AO33" s="15">
        <v>2.4999995801447299</v>
      </c>
      <c r="AP33" s="15">
        <v>0.80000013885018395</v>
      </c>
      <c r="AQ33" s="15">
        <v>3.3027182711042498E-2</v>
      </c>
      <c r="AR33" s="14">
        <v>2.499999995809</v>
      </c>
      <c r="AS33" s="15">
        <v>0.80000000138600502</v>
      </c>
      <c r="AT33" s="16">
        <v>3.3027163907237603E-2</v>
      </c>
      <c r="AU33" s="15">
        <v>2.4999999999581002</v>
      </c>
      <c r="AV33" s="15">
        <v>0.80000000001385796</v>
      </c>
      <c r="AW33" s="15">
        <v>3.3027163719541001E-2</v>
      </c>
      <c r="AX33" s="14">
        <v>2.5</v>
      </c>
      <c r="AY33" s="15">
        <v>0.8</v>
      </c>
      <c r="AZ33" s="16">
        <v>3.3027163717645303E-2</v>
      </c>
    </row>
    <row r="34" spans="1:52" hidden="1" x14ac:dyDescent="0.25">
      <c r="A34" s="1">
        <v>0.7</v>
      </c>
      <c r="B34" s="14">
        <v>2.0904508000000002</v>
      </c>
      <c r="C34" s="15">
        <v>0.99999479999999996</v>
      </c>
      <c r="D34" s="16">
        <v>0.136998370689392</v>
      </c>
      <c r="E34" s="15">
        <v>2.0904508000409598</v>
      </c>
      <c r="F34" s="15">
        <v>0.99999479997139495</v>
      </c>
      <c r="G34" s="15">
        <v>0.136998368166458</v>
      </c>
      <c r="H34" s="14">
        <v>2.0904508040963101</v>
      </c>
      <c r="I34" s="15">
        <v>0.99999479713908002</v>
      </c>
      <c r="J34" s="16">
        <v>0.13699811837995801</v>
      </c>
      <c r="K34" s="15">
        <v>2.0904512103691202</v>
      </c>
      <c r="L34" s="15">
        <v>0.99999451339271905</v>
      </c>
      <c r="M34" s="15">
        <v>0.13697343210988799</v>
      </c>
      <c r="N34" s="14">
        <v>2.0904925822077201</v>
      </c>
      <c r="O34" s="15">
        <v>0.99996562001522504</v>
      </c>
      <c r="P34" s="16">
        <v>0.13556451789958199</v>
      </c>
      <c r="Q34" s="14">
        <v>2.0976044978165902</v>
      </c>
      <c r="R34" s="15">
        <v>0.99503582430772097</v>
      </c>
      <c r="S34" s="16">
        <v>0.11596414930438199</v>
      </c>
      <c r="T34" s="14">
        <v>2.1145419294117702</v>
      </c>
      <c r="U34" s="15">
        <v>0.98358451304512695</v>
      </c>
      <c r="V34" s="16">
        <v>9.4408362570293294E-2</v>
      </c>
      <c r="W34" s="14">
        <v>2.2164659384615399</v>
      </c>
      <c r="X34" s="15">
        <v>0.92227241838580298</v>
      </c>
      <c r="Y34" s="16">
        <v>5.9128809683087501E-2</v>
      </c>
      <c r="Z34" s="14">
        <v>2.2952254000000001</v>
      </c>
      <c r="AA34" s="15">
        <v>0.88229524079234201</v>
      </c>
      <c r="AB34" s="16">
        <v>4.7784109055598302E-2</v>
      </c>
      <c r="AC34" s="14">
        <v>2.3739848615384598</v>
      </c>
      <c r="AD34" s="15">
        <v>0.84741488773721996</v>
      </c>
      <c r="AE34" s="16">
        <v>4.05344757852905E-2</v>
      </c>
      <c r="AF34" s="14">
        <v>2.4759088705882402</v>
      </c>
      <c r="AG34" s="15">
        <v>0.80837380775053402</v>
      </c>
      <c r="AH34" s="16">
        <v>3.4202310930794899E-2</v>
      </c>
      <c r="AI34" s="14">
        <v>2.4950054975609799</v>
      </c>
      <c r="AJ34" s="15">
        <v>0.80171159416390503</v>
      </c>
      <c r="AK34" s="16">
        <v>3.3262810781286997E-2</v>
      </c>
      <c r="AL34" s="15">
        <v>2.4999582177922899</v>
      </c>
      <c r="AM34" s="15">
        <v>0.80001426649266305</v>
      </c>
      <c r="AN34" s="16">
        <v>3.3029118448269001E-2</v>
      </c>
      <c r="AO34" s="15">
        <v>2.4999995896308902</v>
      </c>
      <c r="AP34" s="15">
        <v>0.80000014011586296</v>
      </c>
      <c r="AQ34" s="15">
        <v>3.3027182914922702E-2</v>
      </c>
      <c r="AR34" s="14">
        <v>2.49999999590369</v>
      </c>
      <c r="AS34" s="15">
        <v>0.80000000139863903</v>
      </c>
      <c r="AT34" s="16">
        <v>3.3027163909272697E-2</v>
      </c>
      <c r="AU34" s="15">
        <v>2.4999999999590399</v>
      </c>
      <c r="AV34" s="15">
        <v>0.80000000001398497</v>
      </c>
      <c r="AW34" s="15">
        <v>3.3027163719561402E-2</v>
      </c>
      <c r="AX34" s="14">
        <v>2.5</v>
      </c>
      <c r="AY34" s="15">
        <v>0.8</v>
      </c>
      <c r="AZ34" s="16">
        <v>3.3027163717645303E-2</v>
      </c>
    </row>
    <row r="35" spans="1:52" hidden="1" x14ac:dyDescent="0.25">
      <c r="A35" s="1">
        <v>0.71</v>
      </c>
      <c r="B35" s="14">
        <v>2.0973239000000001</v>
      </c>
      <c r="C35" s="15">
        <v>0.99999389999999999</v>
      </c>
      <c r="D35" s="16">
        <v>0.136876770319975</v>
      </c>
      <c r="E35" s="15">
        <v>2.0973239000402701</v>
      </c>
      <c r="F35" s="15">
        <v>0.99999389997158405</v>
      </c>
      <c r="G35" s="15">
        <v>0.13687676800715901</v>
      </c>
      <c r="H35" s="14">
        <v>2.09732390402757</v>
      </c>
      <c r="I35" s="15">
        <v>0.99999389715781295</v>
      </c>
      <c r="J35" s="16">
        <v>0.136876539015166</v>
      </c>
      <c r="K35" s="15">
        <v>2.0973243034822602</v>
      </c>
      <c r="L35" s="15">
        <v>0.99999361526938901</v>
      </c>
      <c r="M35" s="15">
        <v>0.136853861670648</v>
      </c>
      <c r="N35" s="14">
        <v>2.09736498101408</v>
      </c>
      <c r="O35" s="15">
        <v>0.99996491105497098</v>
      </c>
      <c r="P35" s="16">
        <v>0.135495177561229</v>
      </c>
      <c r="Q35" s="14">
        <v>2.1043575436681201</v>
      </c>
      <c r="R35" s="15">
        <v>0.99506659570733802</v>
      </c>
      <c r="S35" s="16">
        <v>0.11598169021235601</v>
      </c>
      <c r="T35" s="14">
        <v>2.1210107294117599</v>
      </c>
      <c r="U35" s="15">
        <v>0.98368230797441802</v>
      </c>
      <c r="V35" s="16">
        <v>9.4474385087905094E-2</v>
      </c>
      <c r="W35" s="14">
        <v>2.2212242384615402</v>
      </c>
      <c r="X35" s="15">
        <v>0.92258358815845898</v>
      </c>
      <c r="Y35" s="16">
        <v>5.9205727806762601E-2</v>
      </c>
      <c r="Z35" s="14">
        <v>2.2986619500000001</v>
      </c>
      <c r="AA35" s="15">
        <v>0.88261300402989096</v>
      </c>
      <c r="AB35" s="16">
        <v>4.7837982569320099E-2</v>
      </c>
      <c r="AC35" s="14">
        <v>2.37609966153846</v>
      </c>
      <c r="AD35" s="15">
        <v>0.84765256090038998</v>
      </c>
      <c r="AE35" s="16">
        <v>4.0565114714364497E-2</v>
      </c>
      <c r="AF35" s="14">
        <v>2.4763131705882402</v>
      </c>
      <c r="AG35" s="15">
        <v>0.80842660020359403</v>
      </c>
      <c r="AH35" s="16">
        <v>3.4207462749027501E-2</v>
      </c>
      <c r="AI35" s="14">
        <v>2.4950893158536598</v>
      </c>
      <c r="AJ35" s="15">
        <v>0.80172276275150001</v>
      </c>
      <c r="AK35" s="16">
        <v>3.3263851549432802E-2</v>
      </c>
      <c r="AL35" s="15">
        <v>2.4999589189859202</v>
      </c>
      <c r="AM35" s="15">
        <v>0.80001436038784401</v>
      </c>
      <c r="AN35" s="16">
        <v>3.3029127096083202E-2</v>
      </c>
      <c r="AO35" s="15">
        <v>2.4999995965177502</v>
      </c>
      <c r="AP35" s="15">
        <v>0.80000014103810302</v>
      </c>
      <c r="AQ35" s="15">
        <v>3.30271829998533E-2</v>
      </c>
      <c r="AR35" s="14">
        <v>2.4999999959724302</v>
      </c>
      <c r="AS35" s="15">
        <v>0.800000001407844</v>
      </c>
      <c r="AT35" s="16">
        <v>3.3027163910120498E-2</v>
      </c>
      <c r="AU35" s="15">
        <v>2.49999999995973</v>
      </c>
      <c r="AV35" s="15">
        <v>0.80000000001407701</v>
      </c>
      <c r="AW35" s="15">
        <v>3.3027163719569902E-2</v>
      </c>
      <c r="AX35" s="14">
        <v>2.5</v>
      </c>
      <c r="AY35" s="15">
        <v>0.8</v>
      </c>
      <c r="AZ35" s="16">
        <v>3.3027163717645303E-2</v>
      </c>
    </row>
    <row r="36" spans="1:52" hidden="1" x14ac:dyDescent="0.25">
      <c r="A36" s="1">
        <v>0.72</v>
      </c>
      <c r="B36" s="14">
        <v>2.0968664000000001</v>
      </c>
      <c r="C36" s="15">
        <v>0.99999300000000002</v>
      </c>
      <c r="D36" s="16">
        <v>0.136768643387922</v>
      </c>
      <c r="E36" s="15">
        <v>2.0968664000403101</v>
      </c>
      <c r="F36" s="15">
        <v>0.99999299997157198</v>
      </c>
      <c r="G36" s="15">
        <v>0.136768641229156</v>
      </c>
      <c r="H36" s="14">
        <v>2.0968664040321401</v>
      </c>
      <c r="I36" s="15">
        <v>0.99999299715658496</v>
      </c>
      <c r="J36" s="16">
        <v>0.13676842747926601</v>
      </c>
      <c r="K36" s="15">
        <v>2.0968668039406801</v>
      </c>
      <c r="L36" s="15">
        <v>0.99999271514640997</v>
      </c>
      <c r="M36" s="15">
        <v>0.13674722879526699</v>
      </c>
      <c r="N36" s="14">
        <v>2.0969075276882299</v>
      </c>
      <c r="O36" s="15">
        <v>0.99996399853616502</v>
      </c>
      <c r="P36" s="16">
        <v>0.13542731442636399</v>
      </c>
      <c r="Q36" s="14">
        <v>2.1039080349344998</v>
      </c>
      <c r="R36" s="15">
        <v>0.99506362055158704</v>
      </c>
      <c r="S36" s="16">
        <v>0.115937925686356</v>
      </c>
      <c r="T36" s="14">
        <v>2.12058014117647</v>
      </c>
      <c r="U36" s="15">
        <v>0.98367494364514496</v>
      </c>
      <c r="V36" s="16">
        <v>9.44313205132533E-2</v>
      </c>
      <c r="W36" s="14">
        <v>2.2209075076923099</v>
      </c>
      <c r="X36" s="15">
        <v>0.92256233334795101</v>
      </c>
      <c r="Y36" s="16">
        <v>5.9173568108290803E-2</v>
      </c>
      <c r="Z36" s="14">
        <v>2.2984331999999998</v>
      </c>
      <c r="AA36" s="15">
        <v>0.88259147723160603</v>
      </c>
      <c r="AB36" s="16">
        <v>4.7815290210370801E-2</v>
      </c>
      <c r="AC36" s="14">
        <v>2.3759588923076902</v>
      </c>
      <c r="AD36" s="15">
        <v>0.84763651070609902</v>
      </c>
      <c r="AE36" s="16">
        <v>4.0551506519018801E-2</v>
      </c>
      <c r="AF36" s="14">
        <v>2.4762862588235302</v>
      </c>
      <c r="AG36" s="15">
        <v>0.80842304124026299</v>
      </c>
      <c r="AH36" s="16">
        <v>3.4204940131823798E-2</v>
      </c>
      <c r="AI36" s="14">
        <v>2.4950837365853702</v>
      </c>
      <c r="AJ36" s="15">
        <v>0.80172200996478904</v>
      </c>
      <c r="AK36" s="16">
        <v>3.3263331300292201E-2</v>
      </c>
      <c r="AL36" s="15">
        <v>2.4999588723117698</v>
      </c>
      <c r="AM36" s="15">
        <v>0.80001435405937105</v>
      </c>
      <c r="AN36" s="16">
        <v>3.3029122749643203E-2</v>
      </c>
      <c r="AO36" s="15">
        <v>2.4999995960593302</v>
      </c>
      <c r="AP36" s="15">
        <v>0.80000014097594496</v>
      </c>
      <c r="AQ36" s="15">
        <v>3.3027182957164801E-2</v>
      </c>
      <c r="AR36" s="14">
        <v>2.49999999596786</v>
      </c>
      <c r="AS36" s="15">
        <v>0.80000000140722405</v>
      </c>
      <c r="AT36" s="16">
        <v>3.3027163909694401E-2</v>
      </c>
      <c r="AU36" s="15">
        <v>2.4999999999596798</v>
      </c>
      <c r="AV36" s="15">
        <v>0.80000000001407101</v>
      </c>
      <c r="AW36" s="15">
        <v>3.30271637195656E-2</v>
      </c>
      <c r="AX36" s="14">
        <v>2.5</v>
      </c>
      <c r="AY36" s="15">
        <v>0.8</v>
      </c>
      <c r="AZ36" s="16">
        <v>3.3027163717645303E-2</v>
      </c>
    </row>
    <row r="37" spans="1:52" hidden="1" x14ac:dyDescent="0.25">
      <c r="A37" s="1">
        <v>0.73</v>
      </c>
      <c r="B37" s="14">
        <v>2.1035279999999998</v>
      </c>
      <c r="C37" s="15">
        <v>0.99999199999999999</v>
      </c>
      <c r="D37" s="16">
        <v>0.13673124923004301</v>
      </c>
      <c r="E37" s="15">
        <v>2.1035280000396499</v>
      </c>
      <c r="F37" s="15">
        <v>0.99999199997175203</v>
      </c>
      <c r="G37" s="15">
        <v>0.13673124722444499</v>
      </c>
      <c r="H37" s="14">
        <v>2.10352800396551</v>
      </c>
      <c r="I37" s="15">
        <v>0.99999199717458098</v>
      </c>
      <c r="J37" s="16">
        <v>0.13673104864834901</v>
      </c>
      <c r="K37" s="15">
        <v>2.1035283972657401</v>
      </c>
      <c r="L37" s="15">
        <v>0.99999171694915501</v>
      </c>
      <c r="M37" s="15">
        <v>0.13671132927490701</v>
      </c>
      <c r="N37" s="14">
        <v>2.1035684480718202</v>
      </c>
      <c r="O37" s="15">
        <v>0.99996318205071399</v>
      </c>
      <c r="P37" s="16">
        <v>0.13543638333395</v>
      </c>
      <c r="Q37" s="14">
        <v>2.1104532751091698</v>
      </c>
      <c r="R37" s="15">
        <v>0.99509305343966903</v>
      </c>
      <c r="S37" s="16">
        <v>0.116033061709996</v>
      </c>
      <c r="T37" s="14">
        <v>2.12684988235294</v>
      </c>
      <c r="U37" s="15">
        <v>0.98376884471331905</v>
      </c>
      <c r="V37" s="16">
        <v>9.4569297725722604E-2</v>
      </c>
      <c r="W37" s="14">
        <v>2.2255193846153798</v>
      </c>
      <c r="X37" s="15">
        <v>0.92286252872171004</v>
      </c>
      <c r="Y37" s="16">
        <v>5.9301002710508199E-2</v>
      </c>
      <c r="Z37" s="14">
        <v>2.3017639999999999</v>
      </c>
      <c r="AA37" s="15">
        <v>0.88289880090250505</v>
      </c>
      <c r="AB37" s="16">
        <v>4.79050581694885E-2</v>
      </c>
      <c r="AC37" s="14">
        <v>2.3780086153846098</v>
      </c>
      <c r="AD37" s="15">
        <v>0.84786686928166699</v>
      </c>
      <c r="AE37" s="16">
        <v>4.0604002079687597E-2</v>
      </c>
      <c r="AF37" s="14">
        <v>2.4766781176470598</v>
      </c>
      <c r="AG37" s="15">
        <v>0.80847433134743996</v>
      </c>
      <c r="AH37" s="16">
        <v>3.4214236556484402E-2</v>
      </c>
      <c r="AI37" s="14">
        <v>2.49516497560976</v>
      </c>
      <c r="AJ37" s="15">
        <v>0.80173286513971098</v>
      </c>
      <c r="AK37" s="16">
        <v>3.3265230498342201E-2</v>
      </c>
      <c r="AL37" s="15">
        <v>2.4999595519281801</v>
      </c>
      <c r="AM37" s="15">
        <v>0.80001444532913202</v>
      </c>
      <c r="AN37" s="16">
        <v>3.3029138577193598E-2</v>
      </c>
      <c r="AO37" s="15">
        <v>2.4999996027342699</v>
      </c>
      <c r="AP37" s="15">
        <v>0.80000014187239998</v>
      </c>
      <c r="AQ37" s="15">
        <v>3.3027183112612102E-2</v>
      </c>
      <c r="AR37" s="14">
        <v>2.4999999960344899</v>
      </c>
      <c r="AS37" s="15">
        <v>0.800000001416172</v>
      </c>
      <c r="AT37" s="16">
        <v>3.3027163911246098E-2</v>
      </c>
      <c r="AU37" s="15">
        <v>2.4999999999603499</v>
      </c>
      <c r="AV37" s="15">
        <v>0.80000000001416005</v>
      </c>
      <c r="AW37" s="15">
        <v>3.3027163719581101E-2</v>
      </c>
      <c r="AX37" s="14">
        <v>2.5</v>
      </c>
      <c r="AY37" s="15">
        <v>0.8</v>
      </c>
      <c r="AZ37" s="16">
        <v>3.3027163717645303E-2</v>
      </c>
    </row>
    <row r="38" spans="1:52" hidden="1" x14ac:dyDescent="0.25">
      <c r="A38" s="1">
        <v>0.74</v>
      </c>
      <c r="B38" s="14">
        <v>2.0964624999999999</v>
      </c>
      <c r="C38" s="15">
        <v>0.9999903</v>
      </c>
      <c r="D38" s="16">
        <v>0.13659803300522999</v>
      </c>
      <c r="E38" s="15">
        <v>2.0964625000403498</v>
      </c>
      <c r="F38" s="15">
        <v>0.99999029997155997</v>
      </c>
      <c r="G38" s="15">
        <v>0.136598031172985</v>
      </c>
      <c r="H38" s="14">
        <v>2.0964625040361802</v>
      </c>
      <c r="I38" s="15">
        <v>0.99999029715553001</v>
      </c>
      <c r="J38" s="16">
        <v>0.13659784976901099</v>
      </c>
      <c r="K38" s="15">
        <v>2.0964629043453802</v>
      </c>
      <c r="L38" s="15">
        <v>0.99999001504048901</v>
      </c>
      <c r="M38" s="15">
        <v>0.13657980910987999</v>
      </c>
      <c r="N38" s="14">
        <v>2.0965036688941101</v>
      </c>
      <c r="O38" s="15">
        <v>0.99996128775367199</v>
      </c>
      <c r="P38" s="16">
        <v>0.13535670011131001</v>
      </c>
      <c r="Q38" s="14">
        <v>2.1035111899563299</v>
      </c>
      <c r="R38" s="15">
        <v>0.99505913441235805</v>
      </c>
      <c r="S38" s="16">
        <v>0.11594376958604199</v>
      </c>
      <c r="T38" s="14">
        <v>2.1202000000000001</v>
      </c>
      <c r="U38" s="15">
        <v>0.98366668907126797</v>
      </c>
      <c r="V38" s="16">
        <v>9.4438591167156305E-2</v>
      </c>
      <c r="W38" s="14">
        <v>2.22062788461538</v>
      </c>
      <c r="X38" s="15">
        <v>0.92254239587978204</v>
      </c>
      <c r="Y38" s="16">
        <v>5.9178403767012597E-2</v>
      </c>
      <c r="Z38" s="14">
        <v>2.2982312500000002</v>
      </c>
      <c r="AA38" s="15">
        <v>0.88257168342117698</v>
      </c>
      <c r="AB38" s="16">
        <v>4.7818894313770302E-2</v>
      </c>
      <c r="AC38" s="14">
        <v>2.3758346153846102</v>
      </c>
      <c r="AD38" s="15">
        <v>0.84762188745620104</v>
      </c>
      <c r="AE38" s="16">
        <v>4.0553854105851501E-2</v>
      </c>
      <c r="AF38" s="14">
        <v>2.4762624999999998</v>
      </c>
      <c r="AG38" s="15">
        <v>0.80841981957554099</v>
      </c>
      <c r="AH38" s="16">
        <v>3.4205426029216203E-2</v>
      </c>
      <c r="AI38" s="14">
        <v>2.4950788109756101</v>
      </c>
      <c r="AJ38" s="15">
        <v>0.80172132910916105</v>
      </c>
      <c r="AK38" s="16">
        <v>3.3263433515951499E-2</v>
      </c>
      <c r="AL38" s="15">
        <v>2.4999588311059</v>
      </c>
      <c r="AM38" s="15">
        <v>0.80001434833680896</v>
      </c>
      <c r="AN38" s="16">
        <v>3.3029123607961099E-2</v>
      </c>
      <c r="AO38" s="15">
        <v>2.4999995956546202</v>
      </c>
      <c r="AP38" s="15">
        <v>0.80000014091973803</v>
      </c>
      <c r="AQ38" s="15">
        <v>3.3027182965595099E-2</v>
      </c>
      <c r="AR38" s="14">
        <v>2.4999999959638202</v>
      </c>
      <c r="AS38" s="15">
        <v>0.80000000140666305</v>
      </c>
      <c r="AT38" s="16">
        <v>3.3027163909778501E-2</v>
      </c>
      <c r="AU38" s="15">
        <v>2.4999999999596398</v>
      </c>
      <c r="AV38" s="15">
        <v>0.80000000001406502</v>
      </c>
      <c r="AW38" s="15">
        <v>3.3027163719566398E-2</v>
      </c>
      <c r="AX38" s="14">
        <v>2.5</v>
      </c>
      <c r="AY38" s="15">
        <v>0.8</v>
      </c>
      <c r="AZ38" s="16">
        <v>3.3027163717645303E-2</v>
      </c>
    </row>
    <row r="39" spans="1:52" hidden="1" x14ac:dyDescent="0.25">
      <c r="A39" s="1">
        <v>0.75</v>
      </c>
      <c r="B39" s="14">
        <v>2.0980886999999999</v>
      </c>
      <c r="C39" s="15">
        <v>0.99999020000000005</v>
      </c>
      <c r="D39" s="16">
        <v>0.13656960410664501</v>
      </c>
      <c r="E39" s="15">
        <v>2.09808870004019</v>
      </c>
      <c r="F39" s="15">
        <v>0.99999019997160599</v>
      </c>
      <c r="G39" s="15">
        <v>0.136569602286821</v>
      </c>
      <c r="H39" s="14">
        <v>2.0980887040199101</v>
      </c>
      <c r="I39" s="15">
        <v>0.99999019715993998</v>
      </c>
      <c r="J39" s="16">
        <v>0.13656942209898501</v>
      </c>
      <c r="K39" s="15">
        <v>2.0980891027159299</v>
      </c>
      <c r="L39" s="15">
        <v>0.99998991548219596</v>
      </c>
      <c r="M39" s="15">
        <v>0.13655150087138301</v>
      </c>
      <c r="N39" s="14">
        <v>2.0981297029891901</v>
      </c>
      <c r="O39" s="15">
        <v>0.99996123271821102</v>
      </c>
      <c r="P39" s="16">
        <v>0.13533294135201701</v>
      </c>
      <c r="Q39" s="14">
        <v>2.1051089847161601</v>
      </c>
      <c r="R39" s="15">
        <v>0.99506648994618396</v>
      </c>
      <c r="S39" s="16">
        <v>0.11593708347352</v>
      </c>
      <c r="T39" s="14">
        <v>2.1217305411764702</v>
      </c>
      <c r="U39" s="15">
        <v>0.98368983017411205</v>
      </c>
      <c r="V39" s="16">
        <v>9.4443751049621494E-2</v>
      </c>
      <c r="W39" s="14">
        <v>2.2217537153846201</v>
      </c>
      <c r="X39" s="15">
        <v>0.922615914531564</v>
      </c>
      <c r="Y39" s="16">
        <v>5.9189098354440799E-2</v>
      </c>
      <c r="Z39" s="14">
        <v>2.29904435</v>
      </c>
      <c r="AA39" s="15">
        <v>0.88264683315944503</v>
      </c>
      <c r="AB39" s="16">
        <v>4.78263206472479E-2</v>
      </c>
      <c r="AC39" s="14">
        <v>2.3763349846153798</v>
      </c>
      <c r="AD39" s="15">
        <v>0.84767815182200401</v>
      </c>
      <c r="AE39" s="16">
        <v>4.0557874452104598E-2</v>
      </c>
      <c r="AF39" s="14">
        <v>2.4763581588235302</v>
      </c>
      <c r="AG39" s="15">
        <v>0.80843233175604701</v>
      </c>
      <c r="AH39" s="16">
        <v>3.4206034715094501E-2</v>
      </c>
      <c r="AI39" s="14">
        <v>2.49509864268293</v>
      </c>
      <c r="AJ39" s="15">
        <v>0.80172397668135797</v>
      </c>
      <c r="AK39" s="16">
        <v>3.3263553427123498E-2</v>
      </c>
      <c r="AL39" s="15">
        <v>2.4999589970108098</v>
      </c>
      <c r="AM39" s="15">
        <v>0.80001437059631098</v>
      </c>
      <c r="AN39" s="16">
        <v>3.3029124597510701E-2</v>
      </c>
      <c r="AO39" s="15">
        <v>2.4999995972840798</v>
      </c>
      <c r="AP39" s="15">
        <v>0.80000014113837203</v>
      </c>
      <c r="AQ39" s="15">
        <v>3.3027182975312902E-2</v>
      </c>
      <c r="AR39" s="14">
        <v>2.49999999598008</v>
      </c>
      <c r="AS39" s="15">
        <v>0.80000000140884497</v>
      </c>
      <c r="AT39" s="16">
        <v>3.30271639098755E-2</v>
      </c>
      <c r="AU39" s="15">
        <v>2.4999999999598099</v>
      </c>
      <c r="AV39" s="15">
        <v>0.800000000014086</v>
      </c>
      <c r="AW39" s="15">
        <v>3.30271637195673E-2</v>
      </c>
      <c r="AX39" s="14">
        <v>2.5</v>
      </c>
      <c r="AY39" s="15">
        <v>0.8</v>
      </c>
      <c r="AZ39" s="16">
        <v>3.3027163717645303E-2</v>
      </c>
    </row>
    <row r="40" spans="1:52" hidden="1" x14ac:dyDescent="0.25">
      <c r="A40" s="1">
        <v>0.76</v>
      </c>
      <c r="B40" s="14">
        <v>2.1014781</v>
      </c>
      <c r="C40" s="15">
        <v>0.99998730000000002</v>
      </c>
      <c r="D40" s="16">
        <v>0.13648093056949201</v>
      </c>
      <c r="E40" s="15">
        <v>2.1014781000398499</v>
      </c>
      <c r="F40" s="15">
        <v>0.999987299971696</v>
      </c>
      <c r="G40" s="15">
        <v>0.13648092897799199</v>
      </c>
      <c r="H40" s="14">
        <v>2.1014781039860102</v>
      </c>
      <c r="I40" s="15">
        <v>0.99998729716913304</v>
      </c>
      <c r="J40" s="16">
        <v>0.13648077140282</v>
      </c>
      <c r="K40" s="15">
        <v>2.10147849931974</v>
      </c>
      <c r="L40" s="15">
        <v>0.99998701640334497</v>
      </c>
      <c r="M40" s="15">
        <v>0.13646507329327401</v>
      </c>
      <c r="N40" s="14">
        <v>2.1015187572026099</v>
      </c>
      <c r="O40" s="15">
        <v>0.99995842648868605</v>
      </c>
      <c r="P40" s="16">
        <v>0.135329963867453</v>
      </c>
      <c r="Q40" s="14">
        <v>2.1084391812227099</v>
      </c>
      <c r="R40" s="15">
        <v>0.99507914138684594</v>
      </c>
      <c r="S40" s="16">
        <v>0.116044431766094</v>
      </c>
      <c r="T40" s="14">
        <v>2.1249205647058802</v>
      </c>
      <c r="U40" s="15">
        <v>0.98373543453458401</v>
      </c>
      <c r="V40" s="16">
        <v>9.4573771001013093E-2</v>
      </c>
      <c r="W40" s="14">
        <v>2.22410022307692</v>
      </c>
      <c r="X40" s="15">
        <v>0.92276722691610003</v>
      </c>
      <c r="Y40" s="16">
        <v>5.9297782169661202E-2</v>
      </c>
      <c r="Z40" s="14">
        <v>2.3007390499999998</v>
      </c>
      <c r="AA40" s="15">
        <v>0.88280222667002795</v>
      </c>
      <c r="AB40" s="16">
        <v>4.7903187787842999E-2</v>
      </c>
      <c r="AC40" s="14">
        <v>2.3773778769230698</v>
      </c>
      <c r="AD40" s="15">
        <v>0.847794783580615</v>
      </c>
      <c r="AE40" s="16">
        <v>4.0603539262414903E-2</v>
      </c>
      <c r="AF40" s="14">
        <v>2.4765575352941198</v>
      </c>
      <c r="AG40" s="15">
        <v>0.80845832226006198</v>
      </c>
      <c r="AH40" s="16">
        <v>3.4214346557853097E-2</v>
      </c>
      <c r="AI40" s="14">
        <v>2.4951399768292699</v>
      </c>
      <c r="AJ40" s="15">
        <v>0.80172947795925598</v>
      </c>
      <c r="AK40" s="16">
        <v>3.3265261130605198E-2</v>
      </c>
      <c r="AL40" s="15">
        <v>2.4999593427973901</v>
      </c>
      <c r="AM40" s="15">
        <v>0.80001441685194996</v>
      </c>
      <c r="AN40" s="16">
        <v>3.3029138850406002E-2</v>
      </c>
      <c r="AO40" s="15">
        <v>2.4999996006802601</v>
      </c>
      <c r="AP40" s="15">
        <v>0.80000014159269595</v>
      </c>
      <c r="AQ40" s="15">
        <v>3.3027183115296802E-2</v>
      </c>
      <c r="AR40" s="14">
        <v>2.49999999601398</v>
      </c>
      <c r="AS40" s="15">
        <v>0.80000000141338001</v>
      </c>
      <c r="AT40" s="16">
        <v>3.3027163911272799E-2</v>
      </c>
      <c r="AU40" s="15">
        <v>2.4999999999601501</v>
      </c>
      <c r="AV40" s="15">
        <v>0.80000000001413196</v>
      </c>
      <c r="AW40" s="15">
        <v>3.30271637195814E-2</v>
      </c>
      <c r="AX40" s="14">
        <v>2.5</v>
      </c>
      <c r="AY40" s="15">
        <v>0.8</v>
      </c>
      <c r="AZ40" s="16">
        <v>3.3027163717645303E-2</v>
      </c>
    </row>
    <row r="41" spans="1:52" hidden="1" x14ac:dyDescent="0.25">
      <c r="A41" s="1">
        <v>0.77</v>
      </c>
      <c r="B41" s="14">
        <v>2.1019956999999998</v>
      </c>
      <c r="C41" s="15">
        <v>0.99998589999999998</v>
      </c>
      <c r="D41" s="16">
        <v>0.13640634417869901</v>
      </c>
      <c r="E41" s="15">
        <v>2.1019957000398</v>
      </c>
      <c r="F41" s="15">
        <v>0.99998589997171305</v>
      </c>
      <c r="G41" s="15">
        <v>0.13640634266998899</v>
      </c>
      <c r="H41" s="14">
        <v>2.1019957039808399</v>
      </c>
      <c r="I41" s="15">
        <v>0.99998589717054598</v>
      </c>
      <c r="J41" s="16">
        <v>0.13640619327942699</v>
      </c>
      <c r="K41" s="15">
        <v>2.1019960988011102</v>
      </c>
      <c r="L41" s="15">
        <v>0.99998561654497797</v>
      </c>
      <c r="M41" s="15">
        <v>0.13639130235736399</v>
      </c>
      <c r="N41" s="14">
        <v>2.10203630439706</v>
      </c>
      <c r="O41" s="15">
        <v>0.99995704090666404</v>
      </c>
      <c r="P41" s="16">
        <v>0.13528967510241399</v>
      </c>
      <c r="Q41" s="14">
        <v>2.1089477401746701</v>
      </c>
      <c r="R41" s="15">
        <v>0.99508013333559997</v>
      </c>
      <c r="S41" s="16">
        <v>0.11604729171438299</v>
      </c>
      <c r="T41" s="14">
        <v>2.12540771764706</v>
      </c>
      <c r="U41" s="15">
        <v>0.98374150100792801</v>
      </c>
      <c r="V41" s="16">
        <v>9.4582438606643005E-2</v>
      </c>
      <c r="W41" s="14">
        <v>2.22445856153846</v>
      </c>
      <c r="X41" s="15">
        <v>0.92278971436530499</v>
      </c>
      <c r="Y41" s="16">
        <v>5.9306913521733999E-2</v>
      </c>
      <c r="Z41" s="14">
        <v>2.3009978499999999</v>
      </c>
      <c r="AA41" s="15">
        <v>0.88282554565562099</v>
      </c>
      <c r="AB41" s="16">
        <v>4.7909690343365598E-2</v>
      </c>
      <c r="AC41" s="14">
        <v>2.3775371384615398</v>
      </c>
      <c r="AD41" s="15">
        <v>0.84781236619350597</v>
      </c>
      <c r="AE41" s="16">
        <v>4.0607354845841999E-2</v>
      </c>
      <c r="AF41" s="14">
        <v>2.4765879823529402</v>
      </c>
      <c r="AG41" s="15">
        <v>0.80846225382161496</v>
      </c>
      <c r="AH41" s="16">
        <v>3.4215022602698202E-2</v>
      </c>
      <c r="AI41" s="14">
        <v>2.4951462890243898</v>
      </c>
      <c r="AJ41" s="15">
        <v>0.80173031052965005</v>
      </c>
      <c r="AK41" s="16">
        <v>3.3265399218784901E-2</v>
      </c>
      <c r="AL41" s="15">
        <v>2.4999593956029398</v>
      </c>
      <c r="AM41" s="15">
        <v>0.80001442385316102</v>
      </c>
      <c r="AN41" s="16">
        <v>3.3029140001144403E-2</v>
      </c>
      <c r="AO41" s="15">
        <v>2.4999996011988999</v>
      </c>
      <c r="AP41" s="15">
        <v>0.80000014166146205</v>
      </c>
      <c r="AQ41" s="15">
        <v>3.3027183126598601E-2</v>
      </c>
      <c r="AR41" s="14">
        <v>2.4999999960191599</v>
      </c>
      <c r="AS41" s="15">
        <v>0.80000000141406702</v>
      </c>
      <c r="AT41" s="16">
        <v>3.3027163911385597E-2</v>
      </c>
      <c r="AU41" s="15">
        <v>2.4999999999601998</v>
      </c>
      <c r="AV41" s="15">
        <v>0.80000000001413896</v>
      </c>
      <c r="AW41" s="15">
        <v>3.3027163719582503E-2</v>
      </c>
      <c r="AX41" s="14">
        <v>2.5</v>
      </c>
      <c r="AY41" s="15">
        <v>0.8</v>
      </c>
      <c r="AZ41" s="16">
        <v>3.3027163717645303E-2</v>
      </c>
    </row>
    <row r="42" spans="1:52" hidden="1" x14ac:dyDescent="0.25">
      <c r="A42" s="1">
        <v>0.78</v>
      </c>
      <c r="B42" s="14">
        <v>2.1001865999999998</v>
      </c>
      <c r="C42" s="15">
        <v>0.99998379999999998</v>
      </c>
      <c r="D42" s="16">
        <v>0.13623589657952001</v>
      </c>
      <c r="E42" s="15">
        <v>2.1001866000399798</v>
      </c>
      <c r="F42" s="15">
        <v>0.99998379997166298</v>
      </c>
      <c r="G42" s="15">
        <v>0.13623589517067899</v>
      </c>
      <c r="H42" s="14">
        <v>2.1001866039989299</v>
      </c>
      <c r="I42" s="15">
        <v>0.99998379716569896</v>
      </c>
      <c r="J42" s="16">
        <v>0.13623575566998999</v>
      </c>
      <c r="K42" s="15">
        <v>2.1001870006138299</v>
      </c>
      <c r="L42" s="15">
        <v>0.99998351605941305</v>
      </c>
      <c r="M42" s="15">
        <v>0.13622184166467799</v>
      </c>
      <c r="N42" s="14">
        <v>2.1002273889614398</v>
      </c>
      <c r="O42" s="15">
        <v>0.99995489147757799</v>
      </c>
      <c r="P42" s="16">
        <v>0.135162976442814</v>
      </c>
      <c r="Q42" s="14">
        <v>2.1071702401746801</v>
      </c>
      <c r="R42" s="15">
        <v>0.995069837406654</v>
      </c>
      <c r="S42" s="16">
        <v>0.11596283769028499</v>
      </c>
      <c r="T42" s="14">
        <v>2.1237050352941198</v>
      </c>
      <c r="U42" s="15">
        <v>0.98371385176937098</v>
      </c>
      <c r="V42" s="16">
        <v>9.4493504179479798E-2</v>
      </c>
      <c r="W42" s="14">
        <v>2.22320610769231</v>
      </c>
      <c r="X42" s="15">
        <v>0.92270678803640704</v>
      </c>
      <c r="Y42" s="16">
        <v>5.9236845575775202E-2</v>
      </c>
      <c r="Z42" s="14">
        <v>2.3000932999999999</v>
      </c>
      <c r="AA42" s="15">
        <v>0.88274113016018196</v>
      </c>
      <c r="AB42" s="16">
        <v>4.7860295475469099E-2</v>
      </c>
      <c r="AC42" s="14">
        <v>2.3769804923076898</v>
      </c>
      <c r="AD42" s="15">
        <v>0.84774924198503498</v>
      </c>
      <c r="AE42" s="16">
        <v>4.0577958516096198E-2</v>
      </c>
      <c r="AF42" s="14">
        <v>2.47648156470588</v>
      </c>
      <c r="AG42" s="15">
        <v>0.808448220236892</v>
      </c>
      <c r="AH42" s="16">
        <v>3.4209645385568303E-2</v>
      </c>
      <c r="AI42" s="14">
        <v>2.4951242268292702</v>
      </c>
      <c r="AJ42" s="15">
        <v>0.80172734097531595</v>
      </c>
      <c r="AK42" s="16">
        <v>3.3264293235480198E-2</v>
      </c>
      <c r="AL42" s="15">
        <v>2.49995921103856</v>
      </c>
      <c r="AM42" s="15">
        <v>0.80001439888641401</v>
      </c>
      <c r="AN42" s="16">
        <v>3.3029130767669702E-2</v>
      </c>
      <c r="AO42" s="15">
        <v>2.4999995993861801</v>
      </c>
      <c r="AP42" s="15">
        <v>0.80000014141623799</v>
      </c>
      <c r="AQ42" s="15">
        <v>3.30271830359124E-2</v>
      </c>
      <c r="AR42" s="14">
        <v>2.4999999960010699</v>
      </c>
      <c r="AS42" s="15">
        <v>0.80000000141161898</v>
      </c>
      <c r="AT42" s="16">
        <v>3.3027163910480398E-2</v>
      </c>
      <c r="AU42" s="15">
        <v>2.49999999996002</v>
      </c>
      <c r="AV42" s="15">
        <v>0.80000000001411498</v>
      </c>
      <c r="AW42" s="15">
        <v>3.3027163719573503E-2</v>
      </c>
      <c r="AX42" s="14">
        <v>2.5</v>
      </c>
      <c r="AY42" s="15">
        <v>0.8</v>
      </c>
      <c r="AZ42" s="16">
        <v>3.3027163717645303E-2</v>
      </c>
    </row>
    <row r="43" spans="1:52" ht="15.75" hidden="1" thickBot="1" x14ac:dyDescent="0.3">
      <c r="A43" s="1">
        <v>0.79</v>
      </c>
      <c r="B43" s="14">
        <v>2.1049039</v>
      </c>
      <c r="C43" s="15">
        <v>0.99998100000000001</v>
      </c>
      <c r="D43" s="16">
        <v>0.136161191720062</v>
      </c>
      <c r="E43" s="15">
        <v>2.1049039000395098</v>
      </c>
      <c r="F43" s="15">
        <v>0.99998099997179202</v>
      </c>
      <c r="G43" s="15">
        <v>0.136161190426314</v>
      </c>
      <c r="H43" s="14">
        <v>2.1049039039517501</v>
      </c>
      <c r="I43" s="15">
        <v>0.99998099717842903</v>
      </c>
      <c r="J43" s="16">
        <v>0.136161062316183</v>
      </c>
      <c r="K43" s="15">
        <v>2.1049042958870801</v>
      </c>
      <c r="L43" s="15">
        <v>0.99998071733462301</v>
      </c>
      <c r="M43" s="15">
        <v>0.13614827600811499</v>
      </c>
      <c r="N43" s="14">
        <v>2.10494420770251</v>
      </c>
      <c r="O43" s="15">
        <v>0.99995222129047501</v>
      </c>
      <c r="P43" s="16">
        <v>0.13514408621830601</v>
      </c>
      <c r="Q43" s="14">
        <v>2.1118051419213999</v>
      </c>
      <c r="R43" s="15">
        <v>0.99508856835391701</v>
      </c>
      <c r="S43" s="16">
        <v>0.116056989267203</v>
      </c>
      <c r="T43" s="14">
        <v>2.1281448470588198</v>
      </c>
      <c r="U43" s="15">
        <v>0.98377822018142702</v>
      </c>
      <c r="V43" s="16">
        <v>9.46200927215083E-2</v>
      </c>
      <c r="W43" s="14">
        <v>2.2264719307692298</v>
      </c>
      <c r="X43" s="15">
        <v>0.92291772437318997</v>
      </c>
      <c r="Y43" s="16">
        <v>5.9348847323353701E-2</v>
      </c>
      <c r="Z43" s="14">
        <v>2.30245195</v>
      </c>
      <c r="AA43" s="15">
        <v>0.88295771859063299</v>
      </c>
      <c r="AB43" s="16">
        <v>4.7939444976188898E-2</v>
      </c>
      <c r="AC43" s="14">
        <v>2.3784319692307698</v>
      </c>
      <c r="AD43" s="15">
        <v>0.84791186578259203</v>
      </c>
      <c r="AE43" s="16">
        <v>4.0624640590482798E-2</v>
      </c>
      <c r="AF43" s="14">
        <v>2.4767590529411798</v>
      </c>
      <c r="AG43" s="15">
        <v>0.808484483767554</v>
      </c>
      <c r="AH43" s="16">
        <v>3.4218032001572897E-2</v>
      </c>
      <c r="AI43" s="14">
        <v>2.4951817548780499</v>
      </c>
      <c r="AJ43" s="15">
        <v>0.80173501767722399</v>
      </c>
      <c r="AK43" s="16">
        <v>3.3266011639254398E-2</v>
      </c>
      <c r="AL43" s="15">
        <v>2.49995969229749</v>
      </c>
      <c r="AM43" s="15">
        <v>0.80001446343551696</v>
      </c>
      <c r="AN43" s="16">
        <v>3.30291450996585E-2</v>
      </c>
      <c r="AO43" s="15">
        <v>2.49999960411292</v>
      </c>
      <c r="AP43" s="15">
        <v>0.80000014205024195</v>
      </c>
      <c r="AQ43" s="15">
        <v>3.3027183176672303E-2</v>
      </c>
      <c r="AR43" s="14">
        <v>2.49999999604825</v>
      </c>
      <c r="AS43" s="15">
        <v>0.80000000141794703</v>
      </c>
      <c r="AT43" s="16">
        <v>3.3027163911885503E-2</v>
      </c>
      <c r="AU43" s="15">
        <v>2.4999999999604898</v>
      </c>
      <c r="AV43" s="15">
        <v>0.80000000001417804</v>
      </c>
      <c r="AW43" s="15">
        <v>3.3027163719587499E-2</v>
      </c>
      <c r="AX43" s="14">
        <v>2.5</v>
      </c>
      <c r="AY43" s="15">
        <v>0.8</v>
      </c>
      <c r="AZ43" s="16">
        <v>3.3027163717645303E-2</v>
      </c>
    </row>
    <row r="44" spans="1:52" ht="15.75" thickBot="1" x14ac:dyDescent="0.3">
      <c r="A44" s="17" t="s">
        <v>71</v>
      </c>
      <c r="B44" s="18">
        <f>AVERAGE(Table577910[Q(H20)])</f>
        <v>2.0858491150000003</v>
      </c>
      <c r="C44" s="19">
        <f>AVERAGE(Table577910[W(H20)])</f>
        <v>0.99999648500000016</v>
      </c>
      <c r="D44" s="20">
        <f>AVERAGE(Table577910[A(H20)])</f>
        <v>0.13724347580172275</v>
      </c>
      <c r="E44" s="19">
        <f>AVERAGE(Table577910[Qmix])</f>
        <v>2.0858491150414147</v>
      </c>
      <c r="F44" s="19">
        <f>AVERAGE(Table577910[Wmix])</f>
        <v>0.99999648497125759</v>
      </c>
      <c r="G44" s="19">
        <f>AVERAGE(Table577910[Amix])</f>
        <v>0.13724303362620474</v>
      </c>
      <c r="H44" s="18">
        <f>AVERAGE(Table577910[Qmix9])</f>
        <v>2.0858491191423356</v>
      </c>
      <c r="I44" s="19">
        <f>AVERAGE(Table577910[Wmix9])</f>
        <v>0.99999648212520076</v>
      </c>
      <c r="J44" s="20">
        <f>AVERAGE(Table577910[Amix9])</f>
        <v>0.1372386342820249</v>
      </c>
      <c r="K44" s="19">
        <f>AVERAGE(Table577910[Qmix8])</f>
        <v>2.0858495299800177</v>
      </c>
      <c r="L44" s="19">
        <f>AVERAGE(Table577910[Wmix8])</f>
        <v>0.99999619700225373</v>
      </c>
      <c r="M44" s="19">
        <f>AVERAGE(Table577910[Amix8])</f>
        <v>0.13716038209954895</v>
      </c>
      <c r="N44" s="18">
        <f>AVERAGE(Table577910[Qmix2])</f>
        <v>2.085891366671599</v>
      </c>
      <c r="O44" s="19">
        <f>AVERAGE(Table577910[Wmix2])</f>
        <v>0.99996716347260095</v>
      </c>
      <c r="P44" s="20">
        <f>AVERAGE(Table577910[Amix2])</f>
        <v>0.13551303449954125</v>
      </c>
      <c r="Q44" s="18">
        <f>AVERAGE(Table577910[Qmix12])</f>
        <v>2.0930831915938866</v>
      </c>
      <c r="R44" s="19">
        <f>AVERAGE(Table577910[Wmix1])</f>
        <v>0.99501411762868153</v>
      </c>
      <c r="S44" s="20">
        <f>AVERAGE(Table577910[Amix1])</f>
        <v>0.11581450805965013</v>
      </c>
      <c r="T44" s="18">
        <f>AVERAGE(Table577910[Qmix3])</f>
        <v>2.1102109317647058</v>
      </c>
      <c r="U44" s="19">
        <f>AVERAGE(Table577910[Wmix3])</f>
        <v>0.98351383791243896</v>
      </c>
      <c r="V44" s="20">
        <f>AVERAGE(Table577910[Amix3])</f>
        <v>9.4230862025794018E-2</v>
      </c>
      <c r="W44" s="18">
        <f>AVERAGE(Table577910[Qmix4])</f>
        <v>2.2132801565384614</v>
      </c>
      <c r="X44" s="19">
        <f>AVERAGE(Table577910[Wmix4])</f>
        <v>0.92205421562738166</v>
      </c>
      <c r="Y44" s="20">
        <f>AVERAGE(Table577910[Amix4])</f>
        <v>5.8983643659028494E-2</v>
      </c>
      <c r="Z44" s="18">
        <f>AVERAGE(Table577910[Qmix5])</f>
        <v>2.292924557500001</v>
      </c>
      <c r="AA44" s="19">
        <f>AVERAGE(Table577910[Wmix5])</f>
        <v>0.88207815382240662</v>
      </c>
      <c r="AB44" s="20">
        <f>AVERAGE(Table577910[Amix5])</f>
        <v>4.768263542496011E-2</v>
      </c>
      <c r="AC44" s="18">
        <f>AVERAGE(Table577910[Qmix6])</f>
        <v>2.3725689584615361</v>
      </c>
      <c r="AD44" s="19">
        <f>AVERAGE(Table577910[Wmix6])</f>
        <v>0.84725630673773189</v>
      </c>
      <c r="AE44" s="20">
        <f>AVERAGE(Table577910[Amix6])</f>
        <v>4.0474733447828752E-2</v>
      </c>
      <c r="AF44" s="18">
        <f>AVERAGE(Table577910[Qmix7])</f>
        <v>2.4756381832352949</v>
      </c>
      <c r="AG44" s="19">
        <f>AVERAGE(Table577910[Wmix7])</f>
        <v>0.80833952727320235</v>
      </c>
      <c r="AH44" s="19">
        <f>AVERAGE(Table577910[Amix7])</f>
        <v>3.4191530171752416E-2</v>
      </c>
      <c r="AI44" s="18">
        <f>AVERAGE(Table577910[Qmix10])</f>
        <v>2.4949493794512221</v>
      </c>
      <c r="AJ44" s="19">
        <f>AVERAGE(Table577910[Wmix10])</f>
        <v>0.8017043759568887</v>
      </c>
      <c r="AK44" s="20">
        <f>AVERAGE(Table577910[Amix80])</f>
        <v>3.3260598725446899E-2</v>
      </c>
      <c r="AL44" s="18">
        <f>AVERAGE(Table577910[Qmix11])</f>
        <v>2.4999577483284017</v>
      </c>
      <c r="AM44" s="19">
        <f>AVERAGE(Table577910[Wmix11])</f>
        <v>0.80001420588155603</v>
      </c>
      <c r="AN44" s="20">
        <f>AVERAGE(Table577910[Amix77])</f>
        <v>3.3029099991936733E-2</v>
      </c>
      <c r="AO44" s="19">
        <f>AVERAGE(Table577910[Qmix13])</f>
        <v>2.4999995850199879</v>
      </c>
      <c r="AP44" s="19">
        <f>AVERAGE(Table577910[Wmix12])</f>
        <v>0.80000013952054494</v>
      </c>
      <c r="AQ44" s="19">
        <f>AVERAGE(Table577910[Amix74])</f>
        <v>3.3027182733655458E-2</v>
      </c>
      <c r="AR44" s="18">
        <f>AVERAGE(Table577910[Qmix14])</f>
        <v>2.4999999958576633</v>
      </c>
      <c r="AS44" s="19">
        <f>AVERAGE(Table577910[Wmix13])</f>
        <v>0.80000000139269623</v>
      </c>
      <c r="AT44" s="20">
        <f>AVERAGE(Table577910[Amix744])</f>
        <v>3.3027163907463297E-2</v>
      </c>
      <c r="AU44" s="18">
        <f>AVERAGE(Table577910[Qmix15])</f>
        <v>2.4999999999585834</v>
      </c>
      <c r="AV44" s="19">
        <f>AVERAGE(Table577910[Wmix14])</f>
        <v>0.80000000001392524</v>
      </c>
      <c r="AW44" s="20">
        <f>AVERAGE(Table577910[Amix762])</f>
        <v>3.3027163719543284E-2</v>
      </c>
      <c r="AX44" s="21">
        <f>AVERAGE(Table577910[Q(Dust)])</f>
        <v>2.5</v>
      </c>
      <c r="AY44" s="22">
        <f>AVERAGE(Table577910[W(Dust)])</f>
        <v>0.80000000000000038</v>
      </c>
      <c r="AZ44" s="20">
        <f>AVERAGE(Table577910[A(Dust)])</f>
        <v>3.3027163717645337E-2</v>
      </c>
    </row>
    <row r="45" spans="1:52" x14ac:dyDescent="0.25">
      <c r="A45" s="23" t="s">
        <v>72</v>
      </c>
      <c r="B45" s="24"/>
      <c r="C45" s="25"/>
      <c r="D45" s="26"/>
      <c r="E45" s="24"/>
      <c r="F45" s="25"/>
      <c r="G45" s="26">
        <f>G44/D44</f>
        <v>0.99999677816730137</v>
      </c>
      <c r="H45" s="24"/>
      <c r="I45" s="25"/>
      <c r="J45" s="26">
        <f>J44/D44</f>
        <v>0.99996472313405382</v>
      </c>
      <c r="K45" s="25"/>
      <c r="L45" s="25"/>
      <c r="M45" s="25">
        <f>M44/D44</f>
        <v>0.99939455262489962</v>
      </c>
      <c r="N45" s="24"/>
      <c r="O45" s="25"/>
      <c r="P45" s="26">
        <f>P44/D44</f>
        <v>0.98739144945089052</v>
      </c>
      <c r="Q45" s="24"/>
      <c r="R45" s="25"/>
      <c r="S45" s="26">
        <f>S44/D44</f>
        <v>0.84386166543150443</v>
      </c>
      <c r="T45" s="24"/>
      <c r="U45" s="25"/>
      <c r="V45" s="26">
        <f>V44/G44</f>
        <v>0.68659850730523264</v>
      </c>
      <c r="W45" s="24"/>
      <c r="X45" s="25"/>
      <c r="Y45" s="26">
        <f>Y44/D44</f>
        <v>0.42977375291954023</v>
      </c>
      <c r="Z45" s="24"/>
      <c r="AA45" s="25"/>
      <c r="AB45" s="26">
        <f>AB44/D44</f>
        <v>0.3474309809367388</v>
      </c>
      <c r="AC45" s="24"/>
      <c r="AD45" s="25"/>
      <c r="AE45" s="26">
        <f>AE44/D44</f>
        <v>0.2949118944371758</v>
      </c>
      <c r="AF45" s="24"/>
      <c r="AG45" s="25"/>
      <c r="AH45" s="26">
        <f>AH44/D44</f>
        <v>0.24913045936806</v>
      </c>
      <c r="AI45" s="27"/>
      <c r="AJ45" s="28"/>
      <c r="AK45" s="29">
        <f>AK44/D44</f>
        <v>0.24234739415590781</v>
      </c>
      <c r="AL45" s="24"/>
      <c r="AM45" s="25"/>
      <c r="AN45" s="26">
        <f>AN44/D44</f>
        <v>0.24066062010593683</v>
      </c>
      <c r="AO45" s="25"/>
      <c r="AP45" s="25"/>
      <c r="AQ45" s="25">
        <f>AQ44/D44</f>
        <v>0.24064665034693683</v>
      </c>
      <c r="AR45" s="24"/>
      <c r="AS45" s="25"/>
      <c r="AT45" s="26">
        <f>AT44/D44</f>
        <v>0.24064651317326025</v>
      </c>
      <c r="AU45" s="25"/>
      <c r="AV45" s="25"/>
      <c r="AW45" s="25">
        <f>AW44/D44</f>
        <v>0.24064651180401475</v>
      </c>
      <c r="AX45" s="24"/>
      <c r="AY45" s="25"/>
      <c r="AZ45" s="26">
        <f>AZ44/D44</f>
        <v>0.24064651179018567</v>
      </c>
    </row>
    <row r="46" spans="1:52" ht="15.75" thickBot="1" x14ac:dyDescent="0.3">
      <c r="A46" s="23" t="s">
        <v>73</v>
      </c>
      <c r="B46" s="30"/>
      <c r="C46" s="31"/>
      <c r="D46" s="32"/>
      <c r="E46" s="30"/>
      <c r="F46" s="31"/>
      <c r="G46" s="32">
        <f>(G44-D44)/D44</f>
        <v>-3.2218326985903413E-6</v>
      </c>
      <c r="H46" s="30"/>
      <c r="I46" s="31"/>
      <c r="J46" s="32">
        <f>(J44-D44)/D44</f>
        <v>-3.5276865946184149E-5</v>
      </c>
      <c r="K46" s="31"/>
      <c r="L46" s="31"/>
      <c r="M46" s="31">
        <f>(M44-D44)/D44</f>
        <v>-6.0544737510032228E-4</v>
      </c>
      <c r="N46" s="30"/>
      <c r="O46" s="31"/>
      <c r="P46" s="32">
        <f>(P44-D44)/D44</f>
        <v>-1.2608550549109454E-2</v>
      </c>
      <c r="Q46" s="30"/>
      <c r="R46" s="31"/>
      <c r="S46" s="32">
        <f>(S44-D44)/D44</f>
        <v>-0.15613833456849563</v>
      </c>
      <c r="T46" s="30"/>
      <c r="U46" s="31"/>
      <c r="V46" s="32">
        <f>(V44-G44)/G44</f>
        <v>-0.31340149269476741</v>
      </c>
      <c r="W46" s="30"/>
      <c r="X46" s="31"/>
      <c r="Y46" s="32">
        <f>(Y44-D44)/D44</f>
        <v>-0.57022624708045966</v>
      </c>
      <c r="Z46" s="30"/>
      <c r="AA46" s="31"/>
      <c r="AB46" s="32">
        <f>(AB44-D44)/D44</f>
        <v>-0.65256901906326115</v>
      </c>
      <c r="AC46" s="30"/>
      <c r="AD46" s="31"/>
      <c r="AE46" s="32">
        <f>(AE44-D44)/D44</f>
        <v>-0.70508810556282409</v>
      </c>
      <c r="AF46" s="30"/>
      <c r="AG46" s="31"/>
      <c r="AH46" s="32">
        <f>(AH44-D44)/D44</f>
        <v>-0.75086954063194</v>
      </c>
      <c r="AI46" s="30"/>
      <c r="AJ46" s="31"/>
      <c r="AK46" s="32">
        <f>(AK44-D44)/D44</f>
        <v>-0.75765260584409222</v>
      </c>
      <c r="AL46" s="30"/>
      <c r="AM46" s="31"/>
      <c r="AN46" s="32">
        <f>(AN44-D44)/D44</f>
        <v>-0.75933937989406319</v>
      </c>
      <c r="AO46" s="31"/>
      <c r="AP46" s="31"/>
      <c r="AQ46" s="31">
        <f>(AQ44-D44)/D44</f>
        <v>-0.75935334965306323</v>
      </c>
      <c r="AR46" s="30"/>
      <c r="AS46" s="31"/>
      <c r="AT46" s="32">
        <f>(AT44-D44)/D44</f>
        <v>-0.75935348682673975</v>
      </c>
      <c r="AU46" s="31"/>
      <c r="AV46" s="31"/>
      <c r="AW46" s="31">
        <f>(AW44-D44)/D44</f>
        <v>-0.75935348819598525</v>
      </c>
      <c r="AX46" s="30"/>
      <c r="AY46" s="31"/>
      <c r="AZ46" s="32">
        <f>(AZ44-D44)/D44</f>
        <v>-0.75935348820981441</v>
      </c>
    </row>
    <row r="47" spans="1:52" ht="15.75" thickBot="1" x14ac:dyDescent="0.3">
      <c r="A47" s="33" t="s">
        <v>74</v>
      </c>
      <c r="B47" s="34"/>
      <c r="C47" s="35"/>
      <c r="D47" s="36">
        <f>D44*PI()</f>
        <v>0.43116309533182073</v>
      </c>
      <c r="E47" s="34"/>
      <c r="F47" s="35"/>
      <c r="G47" s="36">
        <f>G44*PI()</f>
        <v>0.43116170619646177</v>
      </c>
      <c r="H47" s="34"/>
      <c r="I47" s="35"/>
      <c r="J47" s="36">
        <f>J44*PI()</f>
        <v>0.43114788524910574</v>
      </c>
      <c r="K47" s="35"/>
      <c r="L47" s="35"/>
      <c r="M47" s="35">
        <f>M44*PI()</f>
        <v>0.43090204876751192</v>
      </c>
      <c r="N47" s="34"/>
      <c r="O47" s="35"/>
      <c r="P47" s="36">
        <f>P44*PI()</f>
        <v>0.42572675364941898</v>
      </c>
      <c r="Q47" s="34"/>
      <c r="R47" s="35"/>
      <c r="S47" s="36">
        <f>S44*PI()</f>
        <v>0.36384200769931274</v>
      </c>
      <c r="T47" s="34"/>
      <c r="U47" s="35"/>
      <c r="V47" s="36">
        <f>V44*PI()</f>
        <v>0.29603498388166788</v>
      </c>
      <c r="W47" s="34"/>
      <c r="X47" s="35"/>
      <c r="Y47" s="36">
        <f>Y44*PI()</f>
        <v>0.18530258160116209</v>
      </c>
      <c r="Z47" s="34"/>
      <c r="AA47" s="35"/>
      <c r="AB47" s="36">
        <f>AB44*PI()</f>
        <v>0.14979941715485509</v>
      </c>
      <c r="AC47" s="34"/>
      <c r="AD47" s="35"/>
      <c r="AE47" s="36">
        <f>AE44*PI()</f>
        <v>0.12715512525570388</v>
      </c>
      <c r="AF47" s="34"/>
      <c r="AG47" s="35"/>
      <c r="AH47" s="36">
        <f>AH44*PI()</f>
        <v>0.10741586000257114</v>
      </c>
      <c r="AI47" s="34"/>
      <c r="AJ47" s="35"/>
      <c r="AK47" s="36">
        <f>AK44*PI()</f>
        <v>0.10449125260986201</v>
      </c>
      <c r="AL47" s="34"/>
      <c r="AM47" s="35"/>
      <c r="AN47" s="36">
        <f>AN44*PI()</f>
        <v>0.10376397788935114</v>
      </c>
      <c r="AO47" s="35"/>
      <c r="AP47" s="35"/>
      <c r="AQ47" s="35">
        <f>AQ44*PI()</f>
        <v>0.10375795464481964</v>
      </c>
      <c r="AR47" s="34"/>
      <c r="AS47" s="35"/>
      <c r="AT47" s="36">
        <f>AT44*PI()</f>
        <v>0.10375789550059265</v>
      </c>
      <c r="AU47" s="35"/>
      <c r="AV47" s="35"/>
      <c r="AW47" s="35">
        <f>AW44*PI()</f>
        <v>0.10375789491022452</v>
      </c>
      <c r="AX47" s="34"/>
      <c r="AY47" s="35"/>
      <c r="AZ47" s="36">
        <f>AZ44*PI()</f>
        <v>0.10375789490426195</v>
      </c>
    </row>
    <row r="50" spans="1:52" x14ac:dyDescent="0.25">
      <c r="A50" t="s">
        <v>83</v>
      </c>
    </row>
    <row r="51" spans="1:52" ht="15.75" thickBot="1" x14ac:dyDescent="0.3">
      <c r="A51" s="85" t="s">
        <v>81</v>
      </c>
      <c r="B51" s="85"/>
      <c r="C51" s="85"/>
      <c r="D51" s="85"/>
      <c r="E51" s="86" t="s">
        <v>1</v>
      </c>
      <c r="F51" s="87"/>
      <c r="G51" s="87"/>
      <c r="H51" s="87"/>
      <c r="I51" s="88"/>
      <c r="J51" s="1"/>
      <c r="K51" s="1"/>
      <c r="L51" s="1"/>
      <c r="M51" s="1"/>
    </row>
    <row r="52" spans="1:52" ht="15.75" thickBot="1" x14ac:dyDescent="0.3">
      <c r="A52" s="2"/>
      <c r="B52" s="76" t="s">
        <v>2</v>
      </c>
      <c r="C52" s="77"/>
      <c r="D52" s="78"/>
      <c r="E52" s="79" t="s">
        <v>3</v>
      </c>
      <c r="F52" s="80"/>
      <c r="G52" s="81"/>
      <c r="H52" s="76" t="s">
        <v>4</v>
      </c>
      <c r="I52" s="77"/>
      <c r="J52" s="78"/>
      <c r="K52" s="77" t="s">
        <v>5</v>
      </c>
      <c r="L52" s="77"/>
      <c r="M52" s="78"/>
      <c r="N52" s="76" t="s">
        <v>6</v>
      </c>
      <c r="O52" s="77"/>
      <c r="P52" s="78"/>
      <c r="Q52" s="76" t="s">
        <v>7</v>
      </c>
      <c r="R52" s="77"/>
      <c r="S52" s="78"/>
      <c r="T52" s="76" t="s">
        <v>8</v>
      </c>
      <c r="U52" s="77"/>
      <c r="V52" s="78"/>
      <c r="W52" s="82" t="s">
        <v>9</v>
      </c>
      <c r="X52" s="83"/>
      <c r="Y52" s="84"/>
      <c r="Z52" s="82" t="s">
        <v>10</v>
      </c>
      <c r="AA52" s="83"/>
      <c r="AB52" s="84"/>
      <c r="AC52" s="82" t="s">
        <v>11</v>
      </c>
      <c r="AD52" s="83"/>
      <c r="AE52" s="84"/>
      <c r="AF52" s="82" t="s">
        <v>12</v>
      </c>
      <c r="AG52" s="83"/>
      <c r="AH52" s="84"/>
      <c r="AI52" s="82" t="s">
        <v>13</v>
      </c>
      <c r="AJ52" s="83"/>
      <c r="AK52" s="84"/>
      <c r="AL52" s="83" t="s">
        <v>14</v>
      </c>
      <c r="AM52" s="83"/>
      <c r="AN52" s="84"/>
      <c r="AO52" s="82" t="s">
        <v>15</v>
      </c>
      <c r="AP52" s="83"/>
      <c r="AQ52" s="84"/>
      <c r="AR52" s="82" t="s">
        <v>16</v>
      </c>
      <c r="AS52" s="83"/>
      <c r="AT52" s="84"/>
      <c r="AU52" s="82" t="s">
        <v>17</v>
      </c>
      <c r="AV52" s="83"/>
      <c r="AW52" s="84"/>
      <c r="AX52" s="82" t="s">
        <v>18</v>
      </c>
      <c r="AY52" s="83"/>
      <c r="AZ52" s="84"/>
    </row>
    <row r="53" spans="1:52" ht="15.75" thickBot="1" x14ac:dyDescent="0.3">
      <c r="A53" s="3" t="s">
        <v>19</v>
      </c>
      <c r="B53" s="4" t="s">
        <v>20</v>
      </c>
      <c r="C53" s="5" t="s">
        <v>21</v>
      </c>
      <c r="D53" s="6" t="s">
        <v>22</v>
      </c>
      <c r="E53" s="3" t="s">
        <v>23</v>
      </c>
      <c r="F53" s="3" t="s">
        <v>24</v>
      </c>
      <c r="G53" s="3" t="s">
        <v>25</v>
      </c>
      <c r="H53" s="7" t="s">
        <v>26</v>
      </c>
      <c r="I53" s="3" t="s">
        <v>27</v>
      </c>
      <c r="J53" s="8" t="s">
        <v>28</v>
      </c>
      <c r="K53" s="3" t="s">
        <v>29</v>
      </c>
      <c r="L53" s="3" t="s">
        <v>30</v>
      </c>
      <c r="M53" s="3" t="s">
        <v>31</v>
      </c>
      <c r="N53" s="9" t="s">
        <v>32</v>
      </c>
      <c r="O53" s="10" t="s">
        <v>33</v>
      </c>
      <c r="P53" s="11" t="s">
        <v>34</v>
      </c>
      <c r="Q53" s="9" t="s">
        <v>35</v>
      </c>
      <c r="R53" s="10" t="s">
        <v>36</v>
      </c>
      <c r="S53" s="12" t="s">
        <v>37</v>
      </c>
      <c r="T53" s="9" t="s">
        <v>38</v>
      </c>
      <c r="U53" s="10" t="s">
        <v>39</v>
      </c>
      <c r="V53" s="12" t="s">
        <v>40</v>
      </c>
      <c r="W53" s="9" t="s">
        <v>41</v>
      </c>
      <c r="X53" s="10" t="s">
        <v>42</v>
      </c>
      <c r="Y53" s="12" t="s">
        <v>43</v>
      </c>
      <c r="Z53" s="9" t="s">
        <v>44</v>
      </c>
      <c r="AA53" s="10" t="s">
        <v>45</v>
      </c>
      <c r="AB53" s="12" t="s">
        <v>46</v>
      </c>
      <c r="AC53" s="9" t="s">
        <v>47</v>
      </c>
      <c r="AD53" s="10" t="s">
        <v>48</v>
      </c>
      <c r="AE53" s="12" t="s">
        <v>49</v>
      </c>
      <c r="AF53" s="9" t="s">
        <v>50</v>
      </c>
      <c r="AG53" s="10" t="s">
        <v>51</v>
      </c>
      <c r="AH53" s="12" t="s">
        <v>52</v>
      </c>
      <c r="AI53" s="7" t="s">
        <v>53</v>
      </c>
      <c r="AJ53" s="3" t="s">
        <v>54</v>
      </c>
      <c r="AK53" s="12" t="s">
        <v>55</v>
      </c>
      <c r="AL53" s="3" t="s">
        <v>56</v>
      </c>
      <c r="AM53" s="3" t="s">
        <v>57</v>
      </c>
      <c r="AN53" s="12" t="s">
        <v>58</v>
      </c>
      <c r="AO53" s="3" t="s">
        <v>59</v>
      </c>
      <c r="AP53" s="3" t="s">
        <v>60</v>
      </c>
      <c r="AQ53" s="10" t="s">
        <v>61</v>
      </c>
      <c r="AR53" s="7" t="s">
        <v>62</v>
      </c>
      <c r="AS53" s="3" t="s">
        <v>63</v>
      </c>
      <c r="AT53" s="12" t="s">
        <v>64</v>
      </c>
      <c r="AU53" s="3" t="s">
        <v>65</v>
      </c>
      <c r="AV53" s="3" t="s">
        <v>66</v>
      </c>
      <c r="AW53" s="10" t="s">
        <v>67</v>
      </c>
      <c r="AX53" s="4" t="s">
        <v>68</v>
      </c>
      <c r="AY53" s="5" t="s">
        <v>69</v>
      </c>
      <c r="AZ53" s="13" t="s">
        <v>70</v>
      </c>
    </row>
    <row r="54" spans="1:52" hidden="1" x14ac:dyDescent="0.25">
      <c r="A54" s="1">
        <v>0.4</v>
      </c>
      <c r="B54" s="14">
        <v>2.0640941000000002</v>
      </c>
      <c r="C54" s="15">
        <v>1</v>
      </c>
      <c r="D54" s="16">
        <v>0.137707328637239</v>
      </c>
      <c r="E54" s="15">
        <v>2.0640941000435902</v>
      </c>
      <c r="F54" s="15">
        <v>0.99999999997066102</v>
      </c>
      <c r="G54" s="15">
        <v>0.13770513511002799</v>
      </c>
      <c r="H54" s="14">
        <v>2.0640941043599299</v>
      </c>
      <c r="I54" s="15">
        <v>0.99999999706547404</v>
      </c>
      <c r="J54" s="16">
        <v>0.137685392671691</v>
      </c>
      <c r="K54" s="15">
        <v>2.0640945367785899</v>
      </c>
      <c r="L54" s="15">
        <v>0.99999970601889798</v>
      </c>
      <c r="M54" s="15">
        <v>0.13748792883737901</v>
      </c>
      <c r="N54" s="14">
        <v>2.0641385711181401</v>
      </c>
      <c r="O54" s="15">
        <v>0.99997006938500599</v>
      </c>
      <c r="P54" s="16">
        <v>0.135509468217241</v>
      </c>
      <c r="Q54" s="14">
        <v>2.0717081768558998</v>
      </c>
      <c r="R54" s="15">
        <v>0.99491667930095595</v>
      </c>
      <c r="S54" s="16">
        <v>0.115518027328726</v>
      </c>
      <c r="T54" s="14">
        <v>2.08973562352941</v>
      </c>
      <c r="U54" s="15">
        <v>0.98320293238022904</v>
      </c>
      <c r="V54" s="16">
        <v>9.3792852665676704E-2</v>
      </c>
      <c r="W54" s="14">
        <v>2.19821899230769</v>
      </c>
      <c r="X54" s="15">
        <v>0.92106637444190897</v>
      </c>
      <c r="Y54" s="16">
        <v>5.8578342802397598E-2</v>
      </c>
      <c r="Z54" s="14">
        <v>2.2820470500000001</v>
      </c>
      <c r="AA54" s="15">
        <v>0.88107113373205803</v>
      </c>
      <c r="AB54" s="16">
        <v>4.73982445155769E-2</v>
      </c>
      <c r="AC54" s="14">
        <v>2.3658751076923101</v>
      </c>
      <c r="AD54" s="15">
        <v>0.84650426315026495</v>
      </c>
      <c r="AE54" s="16">
        <v>4.0309132727118099E-2</v>
      </c>
      <c r="AF54" s="14">
        <v>2.4743584764705902</v>
      </c>
      <c r="AG54" s="15">
        <v>0.80817276934014004</v>
      </c>
      <c r="AH54" s="16">
        <v>3.4162370215894799E-2</v>
      </c>
      <c r="AI54" s="14">
        <v>2.4946840743902499</v>
      </c>
      <c r="AJ54" s="15">
        <v>0.80166910752409404</v>
      </c>
      <c r="AK54" s="16">
        <v>3.32546479867575E-2</v>
      </c>
      <c r="AL54" s="15">
        <v>2.49995552888186</v>
      </c>
      <c r="AM54" s="15">
        <v>0.80001390939912198</v>
      </c>
      <c r="AN54" s="16">
        <v>3.3029050413608103E-2</v>
      </c>
      <c r="AO54" s="15">
        <v>2.49999956322142</v>
      </c>
      <c r="AP54" s="15">
        <v>0.80000013660848901</v>
      </c>
      <c r="AQ54" s="15">
        <v>3.3027182246732401E-2</v>
      </c>
      <c r="AR54" s="14">
        <v>2.4999999956400698</v>
      </c>
      <c r="AS54" s="15">
        <v>0.80000000136362803</v>
      </c>
      <c r="AT54" s="16">
        <v>3.3027163902602803E-2</v>
      </c>
      <c r="AU54" s="15">
        <v>2.49999999995641</v>
      </c>
      <c r="AV54" s="15">
        <v>0.80000000001363503</v>
      </c>
      <c r="AW54" s="15">
        <v>3.3027163719494698E-2</v>
      </c>
      <c r="AX54" s="14">
        <v>2.5</v>
      </c>
      <c r="AY54" s="15">
        <v>0.8</v>
      </c>
      <c r="AZ54" s="16">
        <v>3.3027163717645303E-2</v>
      </c>
    </row>
    <row r="55" spans="1:52" hidden="1" x14ac:dyDescent="0.25">
      <c r="A55" s="1">
        <v>0.41</v>
      </c>
      <c r="B55" s="14">
        <v>2.0649524000000001</v>
      </c>
      <c r="C55" s="15">
        <v>1</v>
      </c>
      <c r="D55" s="16">
        <v>0.13770931449274801</v>
      </c>
      <c r="E55" s="15">
        <v>2.0649524000435102</v>
      </c>
      <c r="F55" s="15">
        <v>0.99999999997068401</v>
      </c>
      <c r="G55" s="15">
        <v>0.137707121845561</v>
      </c>
      <c r="H55" s="14">
        <v>2.0649524043513501</v>
      </c>
      <c r="I55" s="15">
        <v>0.99999999706791298</v>
      </c>
      <c r="J55" s="16">
        <v>0.13768738764362201</v>
      </c>
      <c r="K55" s="15">
        <v>2.0649528359185698</v>
      </c>
      <c r="L55" s="15">
        <v>0.99999970626323398</v>
      </c>
      <c r="M55" s="15">
        <v>0.13749000581154999</v>
      </c>
      <c r="N55" s="14">
        <v>2.0649967835543799</v>
      </c>
      <c r="O55" s="15">
        <v>0.99997009425750905</v>
      </c>
      <c r="P55" s="16">
        <v>0.13551235994452901</v>
      </c>
      <c r="Q55" s="14">
        <v>2.0725514847161599</v>
      </c>
      <c r="R55" s="15">
        <v>0.99492079690411495</v>
      </c>
      <c r="S55" s="16">
        <v>0.11552829825085301</v>
      </c>
      <c r="T55" s="14">
        <v>2.0905434352941201</v>
      </c>
      <c r="U55" s="15">
        <v>0.98321572133371804</v>
      </c>
      <c r="V55" s="16">
        <v>9.3808619951615393E-2</v>
      </c>
      <c r="W55" s="14">
        <v>2.1988132</v>
      </c>
      <c r="X55" s="15">
        <v>0.92110609971298696</v>
      </c>
      <c r="Y55" s="16">
        <v>5.85930783797243E-2</v>
      </c>
      <c r="Z55" s="14">
        <v>2.2824762000000001</v>
      </c>
      <c r="AA55" s="15">
        <v>0.88111122105168005</v>
      </c>
      <c r="AB55" s="16">
        <v>4.74085091350906E-2</v>
      </c>
      <c r="AC55" s="14">
        <v>2.3661392000000001</v>
      </c>
      <c r="AD55" s="15">
        <v>0.846533945959417</v>
      </c>
      <c r="AE55" s="16">
        <v>4.03150594632476E-2</v>
      </c>
      <c r="AF55" s="14">
        <v>2.47440896470588</v>
      </c>
      <c r="AG55" s="15">
        <v>0.80817928959607099</v>
      </c>
      <c r="AH55" s="16">
        <v>3.41634021767388E-2</v>
      </c>
      <c r="AI55" s="14">
        <v>2.4946945414634198</v>
      </c>
      <c r="AJ55" s="15">
        <v>0.80167048432636001</v>
      </c>
      <c r="AK55" s="16">
        <v>3.3254858138292702E-2</v>
      </c>
      <c r="AL55" s="15">
        <v>2.4999556164456198</v>
      </c>
      <c r="AM55" s="15">
        <v>0.80001392096844703</v>
      </c>
      <c r="AN55" s="16">
        <v>3.3029052163520901E-2</v>
      </c>
      <c r="AO55" s="15">
        <v>2.4999995640814401</v>
      </c>
      <c r="AP55" s="15">
        <v>0.800000136722123</v>
      </c>
      <c r="AQ55" s="15">
        <v>3.3027182263918702E-2</v>
      </c>
      <c r="AR55" s="14">
        <v>2.4999999956486501</v>
      </c>
      <c r="AS55" s="15">
        <v>0.80000000136476201</v>
      </c>
      <c r="AT55" s="16">
        <v>3.3027163902774402E-2</v>
      </c>
      <c r="AU55" s="15">
        <v>2.4999999999564899</v>
      </c>
      <c r="AV55" s="15">
        <v>0.80000000001364602</v>
      </c>
      <c r="AW55" s="15">
        <v>3.3027163719496398E-2</v>
      </c>
      <c r="AX55" s="14">
        <v>2.5</v>
      </c>
      <c r="AY55" s="15">
        <v>0.8</v>
      </c>
      <c r="AZ55" s="16">
        <v>3.3027163717645303E-2</v>
      </c>
    </row>
    <row r="56" spans="1:52" hidden="1" x14ac:dyDescent="0.25">
      <c r="A56" s="1">
        <v>0.42</v>
      </c>
      <c r="B56" s="14">
        <v>2.0675995</v>
      </c>
      <c r="C56" s="15">
        <v>1</v>
      </c>
      <c r="D56" s="16">
        <v>0.137730269639814</v>
      </c>
      <c r="E56" s="15">
        <v>2.0675995000432401</v>
      </c>
      <c r="F56" s="15">
        <v>0.99999999997075995</v>
      </c>
      <c r="G56" s="15">
        <v>0.13772807981357199</v>
      </c>
      <c r="H56" s="14">
        <v>2.0675995043248698</v>
      </c>
      <c r="I56" s="15">
        <v>0.99999999707541598</v>
      </c>
      <c r="J56" s="16">
        <v>0.13770837086120599</v>
      </c>
      <c r="K56" s="15">
        <v>2.0675999332661701</v>
      </c>
      <c r="L56" s="15">
        <v>0.99999970701487995</v>
      </c>
      <c r="M56" s="15">
        <v>0.13751124148589</v>
      </c>
      <c r="N56" s="14">
        <v>2.0676436134972498</v>
      </c>
      <c r="O56" s="15">
        <v>0.99997017077234196</v>
      </c>
      <c r="P56" s="16">
        <v>0.135536102416529</v>
      </c>
      <c r="Q56" s="14">
        <v>2.0751523471615698</v>
      </c>
      <c r="R56" s="15">
        <v>0.99493346489706602</v>
      </c>
      <c r="S56" s="16">
        <v>0.115574553082629</v>
      </c>
      <c r="T56" s="14">
        <v>2.0930348235294098</v>
      </c>
      <c r="U56" s="15">
        <v>0.98325507493886999</v>
      </c>
      <c r="V56" s="16">
        <v>9.3871007516863003E-2</v>
      </c>
      <c r="W56" s="14">
        <v>2.2006458076923101</v>
      </c>
      <c r="X56" s="15">
        <v>0.92122846940887404</v>
      </c>
      <c r="Y56" s="16">
        <v>5.8648290661135298E-2</v>
      </c>
      <c r="Z56" s="14">
        <v>2.28379975</v>
      </c>
      <c r="AA56" s="15">
        <v>0.88123478983193604</v>
      </c>
      <c r="AB56" s="16">
        <v>4.7447071124918902E-2</v>
      </c>
      <c r="AC56" s="14">
        <v>2.3669536923076899</v>
      </c>
      <c r="AD56" s="15">
        <v>0.84662549665101305</v>
      </c>
      <c r="AE56" s="16">
        <v>4.0337514621385399E-2</v>
      </c>
      <c r="AF56" s="14">
        <v>2.4745646764705902</v>
      </c>
      <c r="AG56" s="15">
        <v>0.80819941312283405</v>
      </c>
      <c r="AH56" s="16">
        <v>3.4167369742552099E-2</v>
      </c>
      <c r="AI56" s="14">
        <v>2.4947268231707298</v>
      </c>
      <c r="AJ56" s="15">
        <v>0.80167473403376199</v>
      </c>
      <c r="AK56" s="16">
        <v>3.3255668563589601E-2</v>
      </c>
      <c r="AL56" s="15">
        <v>2.4999558865027498</v>
      </c>
      <c r="AM56" s="15">
        <v>0.80001395667991704</v>
      </c>
      <c r="AN56" s="16">
        <v>3.3029058917262898E-2</v>
      </c>
      <c r="AO56" s="15">
        <v>2.4999995667338402</v>
      </c>
      <c r="AP56" s="15">
        <v>0.80000013707287998</v>
      </c>
      <c r="AQ56" s="15">
        <v>3.3027182330249302E-2</v>
      </c>
      <c r="AR56" s="14">
        <v>2.4999999956751302</v>
      </c>
      <c r="AS56" s="15">
        <v>0.80000000136826299</v>
      </c>
      <c r="AT56" s="16">
        <v>3.3027163903436497E-2</v>
      </c>
      <c r="AU56" s="15">
        <v>2.4999999999567599</v>
      </c>
      <c r="AV56" s="15">
        <v>0.80000000001368099</v>
      </c>
      <c r="AW56" s="15">
        <v>3.3027163719502997E-2</v>
      </c>
      <c r="AX56" s="14">
        <v>2.5</v>
      </c>
      <c r="AY56" s="15">
        <v>0.8</v>
      </c>
      <c r="AZ56" s="16">
        <v>3.3027163717645303E-2</v>
      </c>
    </row>
    <row r="57" spans="1:52" hidden="1" x14ac:dyDescent="0.25">
      <c r="A57" s="1">
        <v>0.43</v>
      </c>
      <c r="B57" s="14">
        <v>2.0678839999999998</v>
      </c>
      <c r="C57" s="15">
        <v>1</v>
      </c>
      <c r="D57" s="16">
        <v>0.137716016197244</v>
      </c>
      <c r="E57" s="15">
        <v>2.0678840000432102</v>
      </c>
      <c r="F57" s="15">
        <v>0.99999999997076805</v>
      </c>
      <c r="G57" s="15">
        <v>0.13771382667034501</v>
      </c>
      <c r="H57" s="14">
        <v>2.0678840043220199</v>
      </c>
      <c r="I57" s="15">
        <v>0.999999997076221</v>
      </c>
      <c r="J57" s="16">
        <v>0.13769412043270901</v>
      </c>
      <c r="K57" s="15">
        <v>2.0678844329811001</v>
      </c>
      <c r="L57" s="15">
        <v>0.99999970709549302</v>
      </c>
      <c r="M57" s="15">
        <v>0.137497018170402</v>
      </c>
      <c r="N57" s="14">
        <v>2.0679280844725598</v>
      </c>
      <c r="O57" s="15">
        <v>0.99997017897838003</v>
      </c>
      <c r="P57" s="16">
        <v>0.135522150121688</v>
      </c>
      <c r="Q57" s="14">
        <v>2.07543187772926</v>
      </c>
      <c r="R57" s="15">
        <v>0.99493482360686303</v>
      </c>
      <c r="S57" s="16">
        <v>0.11556325343860099</v>
      </c>
      <c r="T57" s="14">
        <v>2.0933025882352898</v>
      </c>
      <c r="U57" s="15">
        <v>0.98325929652296495</v>
      </c>
      <c r="V57" s="16">
        <v>9.3862338091744602E-2</v>
      </c>
      <c r="W57" s="14">
        <v>2.2008427692307699</v>
      </c>
      <c r="X57" s="15">
        <v>0.92124160795146803</v>
      </c>
      <c r="Y57" s="16">
        <v>5.8643344934623698E-2</v>
      </c>
      <c r="Z57" s="14">
        <v>2.2839420000000001</v>
      </c>
      <c r="AA57" s="15">
        <v>0.88124806464725902</v>
      </c>
      <c r="AB57" s="16">
        <v>4.7443541299768799E-2</v>
      </c>
      <c r="AC57" s="14">
        <v>2.3670412307692299</v>
      </c>
      <c r="AD57" s="15">
        <v>0.84663533663761503</v>
      </c>
      <c r="AE57" s="16">
        <v>4.0335293877956299E-2</v>
      </c>
      <c r="AF57" s="14">
        <v>2.47458141176471</v>
      </c>
      <c r="AG57" s="15">
        <v>0.80820157720392705</v>
      </c>
      <c r="AH57" s="16">
        <v>3.4166926512386203E-2</v>
      </c>
      <c r="AI57" s="14">
        <v>2.49473029268293</v>
      </c>
      <c r="AJ57" s="15">
        <v>0.80167519108892704</v>
      </c>
      <c r="AK57" s="16">
        <v>3.3255575878552802E-2</v>
      </c>
      <c r="AL57" s="15">
        <v>2.49995591552744</v>
      </c>
      <c r="AM57" s="15">
        <v>0.80001396052076901</v>
      </c>
      <c r="AN57" s="16">
        <v>3.3029058140150003E-2</v>
      </c>
      <c r="AO57" s="15">
        <v>2.4999995670189099</v>
      </c>
      <c r="AP57" s="15">
        <v>0.80000013711060503</v>
      </c>
      <c r="AQ57" s="15">
        <v>3.3027182322616602E-2</v>
      </c>
      <c r="AR57" s="14">
        <v>2.4999999956779799</v>
      </c>
      <c r="AS57" s="15">
        <v>0.80000000136864002</v>
      </c>
      <c r="AT57" s="16">
        <v>3.3027163903360302E-2</v>
      </c>
      <c r="AU57" s="15">
        <v>2.4999999999567901</v>
      </c>
      <c r="AV57" s="15">
        <v>0.80000000001368499</v>
      </c>
      <c r="AW57" s="15">
        <v>3.3027163719502303E-2</v>
      </c>
      <c r="AX57" s="14">
        <v>2.5</v>
      </c>
      <c r="AY57" s="15">
        <v>0.8</v>
      </c>
      <c r="AZ57" s="16">
        <v>3.3027163717645303E-2</v>
      </c>
    </row>
    <row r="58" spans="1:52" hidden="1" x14ac:dyDescent="0.25">
      <c r="A58" s="1">
        <v>0.44</v>
      </c>
      <c r="B58" s="14">
        <v>2.0669558000000001</v>
      </c>
      <c r="C58" s="15">
        <v>1</v>
      </c>
      <c r="D58" s="16">
        <v>0.13770912882811201</v>
      </c>
      <c r="E58" s="15">
        <v>2.0669558000433099</v>
      </c>
      <c r="F58" s="15">
        <v>0.99999999997074196</v>
      </c>
      <c r="G58" s="15">
        <v>0.13770693832434799</v>
      </c>
      <c r="H58" s="14">
        <v>2.0669558043313101</v>
      </c>
      <c r="I58" s="15">
        <v>0.99999999707359499</v>
      </c>
      <c r="J58" s="16">
        <v>0.137687223232074</v>
      </c>
      <c r="K58" s="15">
        <v>2.06695623391116</v>
      </c>
      <c r="L58" s="15">
        <v>0.99999970683236805</v>
      </c>
      <c r="M58" s="15">
        <v>0.13749003254332601</v>
      </c>
      <c r="N58" s="14">
        <v>2.06699997916752</v>
      </c>
      <c r="O58" s="15">
        <v>0.99997015219313801</v>
      </c>
      <c r="P58" s="16">
        <v>0.135514286400511</v>
      </c>
      <c r="Q58" s="14">
        <v>2.07451989082969</v>
      </c>
      <c r="R58" s="15">
        <v>0.99493038872557005</v>
      </c>
      <c r="S58" s="16">
        <v>0.115547496949269</v>
      </c>
      <c r="T58" s="14">
        <v>2.09242898823529</v>
      </c>
      <c r="U58" s="15">
        <v>0.98324551761050605</v>
      </c>
      <c r="V58" s="16">
        <v>9.3840902513022406E-2</v>
      </c>
      <c r="W58" s="14">
        <v>2.20020016923077</v>
      </c>
      <c r="X58" s="15">
        <v>0.92119873308328204</v>
      </c>
      <c r="Y58" s="16">
        <v>5.8624290534165603E-2</v>
      </c>
      <c r="Z58" s="14">
        <v>2.2834778999999998</v>
      </c>
      <c r="AA58" s="15">
        <v>0.881204750476001</v>
      </c>
      <c r="AB58" s="16">
        <v>4.7430231908443497E-2</v>
      </c>
      <c r="AC58" s="14">
        <v>2.3667556307692301</v>
      </c>
      <c r="AD58" s="15">
        <v>0.84660323337052401</v>
      </c>
      <c r="AE58" s="16">
        <v>4.0327546749320001E-2</v>
      </c>
      <c r="AF58" s="14">
        <v>2.4745268117647101</v>
      </c>
      <c r="AG58" s="15">
        <v>0.80819451766553696</v>
      </c>
      <c r="AH58" s="16">
        <v>3.4165558838546002E-2</v>
      </c>
      <c r="AI58" s="14">
        <v>2.49471897317073</v>
      </c>
      <c r="AJ58" s="15">
        <v>0.80167370014066197</v>
      </c>
      <c r="AK58" s="16">
        <v>3.3255296565393999E-2</v>
      </c>
      <c r="AL58" s="15">
        <v>2.4999558208324801</v>
      </c>
      <c r="AM58" s="15">
        <v>0.80001394799168701</v>
      </c>
      <c r="AN58" s="16">
        <v>3.3029055812585903E-2</v>
      </c>
      <c r="AO58" s="15">
        <v>2.4999995660888499</v>
      </c>
      <c r="AP58" s="15">
        <v>0.80000013698754502</v>
      </c>
      <c r="AQ58" s="15">
        <v>3.3027182299756999E-2</v>
      </c>
      <c r="AR58" s="14">
        <v>2.49999999566869</v>
      </c>
      <c r="AS58" s="15">
        <v>0.80000000136741201</v>
      </c>
      <c r="AT58" s="16">
        <v>3.3027163903132102E-2</v>
      </c>
      <c r="AU58" s="15">
        <v>2.4999999999566902</v>
      </c>
      <c r="AV58" s="15">
        <v>0.800000000013672</v>
      </c>
      <c r="AW58" s="15">
        <v>3.3027163719499902E-2</v>
      </c>
      <c r="AX58" s="14">
        <v>2.5</v>
      </c>
      <c r="AY58" s="15">
        <v>0.8</v>
      </c>
      <c r="AZ58" s="16">
        <v>3.3027163717645303E-2</v>
      </c>
    </row>
    <row r="59" spans="1:52" hidden="1" x14ac:dyDescent="0.25">
      <c r="A59" s="1">
        <v>0.45</v>
      </c>
      <c r="B59" s="14">
        <v>2.070713</v>
      </c>
      <c r="C59" s="15">
        <v>1</v>
      </c>
      <c r="D59" s="16">
        <v>0.13773334334304399</v>
      </c>
      <c r="E59" s="15">
        <v>2.0707130000429301</v>
      </c>
      <c r="F59" s="15">
        <v>0.99999999997084699</v>
      </c>
      <c r="G59" s="15">
        <v>0.13773115680348699</v>
      </c>
      <c r="H59" s="14">
        <v>2.0707130042937298</v>
      </c>
      <c r="I59" s="15">
        <v>0.99999999708420495</v>
      </c>
      <c r="J59" s="16">
        <v>0.13771147748877699</v>
      </c>
      <c r="K59" s="15">
        <v>2.0707134301464398</v>
      </c>
      <c r="L59" s="15">
        <v>0.99999970789527504</v>
      </c>
      <c r="M59" s="15">
        <v>0.13751464425202201</v>
      </c>
      <c r="N59" s="14">
        <v>2.07075679585799</v>
      </c>
      <c r="O59" s="15">
        <v>0.99997026039333703</v>
      </c>
      <c r="P59" s="16">
        <v>0.13554244811748001</v>
      </c>
      <c r="Q59" s="14">
        <v>2.0782114628820998</v>
      </c>
      <c r="R59" s="15">
        <v>0.99494830486137198</v>
      </c>
      <c r="S59" s="16">
        <v>0.115607621607695</v>
      </c>
      <c r="T59" s="14">
        <v>2.0959651764705902</v>
      </c>
      <c r="U59" s="15">
        <v>0.98330119085406897</v>
      </c>
      <c r="V59" s="16">
        <v>9.3924201864775306E-2</v>
      </c>
      <c r="W59" s="14">
        <v>2.2028013076923099</v>
      </c>
      <c r="X59" s="15">
        <v>0.92137211441733302</v>
      </c>
      <c r="Y59" s="16">
        <v>5.8699001068493302E-2</v>
      </c>
      <c r="Z59" s="14">
        <v>2.2853564999999998</v>
      </c>
      <c r="AA59" s="15">
        <v>0.88138000409866601</v>
      </c>
      <c r="AB59" s="16">
        <v>4.7482419423314402E-2</v>
      </c>
      <c r="AC59" s="14">
        <v>2.3679116923076902</v>
      </c>
      <c r="AD59" s="15">
        <v>0.84673318802429998</v>
      </c>
      <c r="AE59" s="16">
        <v>4.0357896164652303E-2</v>
      </c>
      <c r="AF59" s="14">
        <v>2.4747478235294098</v>
      </c>
      <c r="AG59" s="15">
        <v>0.80822310984958901</v>
      </c>
      <c r="AH59" s="16">
        <v>3.4170907017690703E-2</v>
      </c>
      <c r="AI59" s="14">
        <v>2.4947647926829299</v>
      </c>
      <c r="AJ59" s="15">
        <v>0.80167973924315805</v>
      </c>
      <c r="AK59" s="16">
        <v>3.3256388373107799E-2</v>
      </c>
      <c r="AL59" s="15">
        <v>2.49995620414201</v>
      </c>
      <c r="AM59" s="15">
        <v>0.80001399874202495</v>
      </c>
      <c r="AN59" s="16">
        <v>3.3029064909870703E-2</v>
      </c>
      <c r="AO59" s="15">
        <v>2.49999956985357</v>
      </c>
      <c r="AP59" s="15">
        <v>0.80000013748601395</v>
      </c>
      <c r="AQ59" s="15">
        <v>3.3027182389104098E-2</v>
      </c>
      <c r="AR59" s="14">
        <v>2.4999999957062702</v>
      </c>
      <c r="AS59" s="15">
        <v>0.80000000137238703</v>
      </c>
      <c r="AT59" s="16">
        <v>3.3027163904024E-2</v>
      </c>
      <c r="AU59" s="15">
        <v>2.4999999999570699</v>
      </c>
      <c r="AV59" s="15">
        <v>0.80000000001372196</v>
      </c>
      <c r="AW59" s="15">
        <v>3.3027163719508902E-2</v>
      </c>
      <c r="AX59" s="14">
        <v>2.5</v>
      </c>
      <c r="AY59" s="15">
        <v>0.8</v>
      </c>
      <c r="AZ59" s="16">
        <v>3.3027163717645303E-2</v>
      </c>
    </row>
    <row r="60" spans="1:52" hidden="1" x14ac:dyDescent="0.25">
      <c r="A60" s="1">
        <v>0.46</v>
      </c>
      <c r="B60" s="14">
        <v>2.0770862000000001</v>
      </c>
      <c r="C60" s="15">
        <v>1</v>
      </c>
      <c r="D60" s="16">
        <v>0.13781929611520699</v>
      </c>
      <c r="E60" s="15">
        <v>2.0770862000422898</v>
      </c>
      <c r="F60" s="15">
        <v>0.99999999997102595</v>
      </c>
      <c r="G60" s="15">
        <v>0.137817116284986</v>
      </c>
      <c r="H60" s="14">
        <v>2.07708620422998</v>
      </c>
      <c r="I60" s="15">
        <v>0.99999999710206999</v>
      </c>
      <c r="J60" s="16">
        <v>0.137797497346793</v>
      </c>
      <c r="K60" s="15">
        <v>2.0770866237604801</v>
      </c>
      <c r="L60" s="15">
        <v>0.99999970968507301</v>
      </c>
      <c r="M60" s="15">
        <v>0.13760126743329701</v>
      </c>
      <c r="N60" s="14">
        <v>2.07712934566415</v>
      </c>
      <c r="O60" s="15">
        <v>0.99997044258867596</v>
      </c>
      <c r="P60" s="16">
        <v>0.13563505861128999</v>
      </c>
      <c r="Q60" s="14">
        <v>2.0844733406113498</v>
      </c>
      <c r="R60" s="15">
        <v>0.99497848074877004</v>
      </c>
      <c r="S60" s="16">
        <v>0.115753580997854</v>
      </c>
      <c r="T60" s="14">
        <v>2.1019634823529398</v>
      </c>
      <c r="U60" s="15">
        <v>0.983395013842009</v>
      </c>
      <c r="V60" s="16">
        <v>9.4106968963446502E-2</v>
      </c>
      <c r="W60" s="14">
        <v>2.2072135230769199</v>
      </c>
      <c r="X60" s="15">
        <v>0.92166518968427602</v>
      </c>
      <c r="Y60" s="16">
        <v>5.8855348900936799E-2</v>
      </c>
      <c r="Z60" s="14">
        <v>2.2885431000000001</v>
      </c>
      <c r="AA60" s="15">
        <v>0.88167682397588898</v>
      </c>
      <c r="AB60" s="16">
        <v>4.7591980729764602E-2</v>
      </c>
      <c r="AC60" s="14">
        <v>2.3698726769230798</v>
      </c>
      <c r="AD60" s="15">
        <v>0.84695366021193397</v>
      </c>
      <c r="AE60" s="16">
        <v>4.0422149066064901E-2</v>
      </c>
      <c r="AF60" s="14">
        <v>2.4751227176470598</v>
      </c>
      <c r="AG60" s="15">
        <v>0.80827170889607902</v>
      </c>
      <c r="AH60" s="16">
        <v>3.4182388554046497E-2</v>
      </c>
      <c r="AI60" s="14">
        <v>2.4948425146341502</v>
      </c>
      <c r="AJ60" s="15">
        <v>0.80169000738648699</v>
      </c>
      <c r="AK60" s="16">
        <v>3.3258738934029398E-2</v>
      </c>
      <c r="AL60" s="15">
        <v>2.4999568543358501</v>
      </c>
      <c r="AM60" s="15">
        <v>0.800014085038663</v>
      </c>
      <c r="AN60" s="16">
        <v>3.3029084510063998E-2</v>
      </c>
      <c r="AO60" s="15">
        <v>2.4999995762395302</v>
      </c>
      <c r="AP60" s="15">
        <v>0.80000013833362005</v>
      </c>
      <c r="AQ60" s="15">
        <v>3.30271825816046E-2</v>
      </c>
      <c r="AR60" s="14">
        <v>2.4999999957700201</v>
      </c>
      <c r="AS60" s="15">
        <v>0.80000000138084804</v>
      </c>
      <c r="AT60" s="16">
        <v>3.3027163905945497E-2</v>
      </c>
      <c r="AU60" s="15">
        <v>2.4999999999577098</v>
      </c>
      <c r="AV60" s="15">
        <v>0.800000000013807</v>
      </c>
      <c r="AW60" s="15">
        <v>3.3027163719528102E-2</v>
      </c>
      <c r="AX60" s="14">
        <v>2.5</v>
      </c>
      <c r="AY60" s="15">
        <v>0.8</v>
      </c>
      <c r="AZ60" s="16">
        <v>3.3027163717645303E-2</v>
      </c>
    </row>
    <row r="61" spans="1:52" hidden="1" x14ac:dyDescent="0.25">
      <c r="A61" s="1">
        <v>0.47</v>
      </c>
      <c r="B61" s="14">
        <v>2.0744126000000001</v>
      </c>
      <c r="C61" s="15">
        <v>0.99999990000000005</v>
      </c>
      <c r="D61" s="16">
        <v>0.137630030299638</v>
      </c>
      <c r="E61" s="15">
        <v>2.0744126000425598</v>
      </c>
      <c r="F61" s="15">
        <v>0.99999989997095196</v>
      </c>
      <c r="G61" s="15">
        <v>0.13763001171766701</v>
      </c>
      <c r="H61" s="14">
        <v>2.0744126042567199</v>
      </c>
      <c r="I61" s="15">
        <v>0.99999989709459802</v>
      </c>
      <c r="J61" s="16">
        <v>0.13762818497929799</v>
      </c>
      <c r="K61" s="15">
        <v>2.07441302643943</v>
      </c>
      <c r="L61" s="15">
        <v>0.99999960893639495</v>
      </c>
      <c r="M61" s="15">
        <v>0.13750501783920799</v>
      </c>
      <c r="N61" s="14">
        <v>2.0744560184248102</v>
      </c>
      <c r="O61" s="15">
        <v>0.99997026637574105</v>
      </c>
      <c r="P61" s="16">
        <v>0.135567353870784</v>
      </c>
      <c r="Q61" s="14">
        <v>2.08184644104804</v>
      </c>
      <c r="R61" s="15">
        <v>0.99496575700492296</v>
      </c>
      <c r="S61" s="16">
        <v>0.115667264020059</v>
      </c>
      <c r="T61" s="14">
        <v>2.0994471529411798</v>
      </c>
      <c r="U61" s="15">
        <v>0.98335565639421596</v>
      </c>
      <c r="V61" s="16">
        <v>9.4006767892047205E-2</v>
      </c>
      <c r="W61" s="14">
        <v>2.2053625692307701</v>
      </c>
      <c r="X61" s="15">
        <v>0.921542338722801</v>
      </c>
      <c r="Y61" s="16">
        <v>5.87730972520343E-2</v>
      </c>
      <c r="Z61" s="14">
        <v>2.2872062999999998</v>
      </c>
      <c r="AA61" s="15">
        <v>0.88155233531824095</v>
      </c>
      <c r="AB61" s="16">
        <v>4.7534238198754103E-2</v>
      </c>
      <c r="AC61" s="14">
        <v>2.3690500307692299</v>
      </c>
      <c r="AD61" s="15">
        <v>0.84686114202699703</v>
      </c>
      <c r="AE61" s="16">
        <v>4.03880661326593E-2</v>
      </c>
      <c r="AF61" s="14">
        <v>2.4749654470588198</v>
      </c>
      <c r="AG61" s="15">
        <v>0.80825130196116801</v>
      </c>
      <c r="AH61" s="16">
        <v>3.4176231252816103E-2</v>
      </c>
      <c r="AI61" s="14">
        <v>2.4948099097560998</v>
      </c>
      <c r="AJ61" s="15">
        <v>0.80168569527628497</v>
      </c>
      <c r="AK61" s="16">
        <v>3.3257475579787601E-2</v>
      </c>
      <c r="AL61" s="15">
        <v>2.4999565815751899</v>
      </c>
      <c r="AM61" s="15">
        <v>0.80001404879734095</v>
      </c>
      <c r="AN61" s="16">
        <v>3.3029073969436301E-2</v>
      </c>
      <c r="AO61" s="15">
        <v>2.4999995735605798</v>
      </c>
      <c r="AP61" s="15">
        <v>0.80000013797765701</v>
      </c>
      <c r="AQ61" s="15">
        <v>3.3027182478080799E-2</v>
      </c>
      <c r="AR61" s="14">
        <v>2.4999999957432801</v>
      </c>
      <c r="AS61" s="15">
        <v>0.80000000137729499</v>
      </c>
      <c r="AT61" s="16">
        <v>3.3027163904912199E-2</v>
      </c>
      <c r="AU61" s="15">
        <v>2.4999999999574398</v>
      </c>
      <c r="AV61" s="15">
        <v>0.80000000001377103</v>
      </c>
      <c r="AW61" s="15">
        <v>3.3027163719517798E-2</v>
      </c>
      <c r="AX61" s="14">
        <v>2.5</v>
      </c>
      <c r="AY61" s="15">
        <v>0.8</v>
      </c>
      <c r="AZ61" s="16">
        <v>3.3027163717645303E-2</v>
      </c>
    </row>
    <row r="62" spans="1:52" hidden="1" x14ac:dyDescent="0.25">
      <c r="A62" s="1">
        <v>0.48</v>
      </c>
      <c r="B62" s="14">
        <v>2.0742712000000001</v>
      </c>
      <c r="C62" s="15">
        <v>0.99999990000000005</v>
      </c>
      <c r="D62" s="16">
        <v>0.137613086100943</v>
      </c>
      <c r="E62" s="15">
        <v>2.0742712000425798</v>
      </c>
      <c r="F62" s="15">
        <v>0.99999989997094596</v>
      </c>
      <c r="G62" s="15">
        <v>0.13761306751549601</v>
      </c>
      <c r="H62" s="14">
        <v>2.0742712042581402</v>
      </c>
      <c r="I62" s="15">
        <v>0.99999989709420301</v>
      </c>
      <c r="J62" s="16">
        <v>0.13761124053170501</v>
      </c>
      <c r="K62" s="15">
        <v>2.0742716265811101</v>
      </c>
      <c r="L62" s="15">
        <v>0.99999960889671102</v>
      </c>
      <c r="M62" s="15">
        <v>0.137488060835291</v>
      </c>
      <c r="N62" s="14">
        <v>2.0743146328504398</v>
      </c>
      <c r="O62" s="15">
        <v>0.99997026233604203</v>
      </c>
      <c r="P62" s="16">
        <v>0.135550264086437</v>
      </c>
      <c r="Q62" s="14">
        <v>2.0817075109170302</v>
      </c>
      <c r="R62" s="15">
        <v>0.99496508791992999</v>
      </c>
      <c r="S62" s="16">
        <v>0.11564920483645599</v>
      </c>
      <c r="T62" s="14">
        <v>2.0993140705882398</v>
      </c>
      <c r="U62" s="15">
        <v>0.98335357596789497</v>
      </c>
      <c r="V62" s="16">
        <v>9.39887058878357E-2</v>
      </c>
      <c r="W62" s="14">
        <v>2.2052646769230702</v>
      </c>
      <c r="X62" s="15">
        <v>0.92153583835310204</v>
      </c>
      <c r="Y62" s="16">
        <v>5.8759700070193599E-2</v>
      </c>
      <c r="Z62" s="14">
        <v>2.2871356</v>
      </c>
      <c r="AA62" s="15">
        <v>0.88154575076425201</v>
      </c>
      <c r="AB62" s="16">
        <v>4.7524795951795498E-2</v>
      </c>
      <c r="AC62" s="14">
        <v>2.3690065230769202</v>
      </c>
      <c r="AD62" s="15">
        <v>0.846856250420152</v>
      </c>
      <c r="AE62" s="16">
        <v>4.0382402182518297E-2</v>
      </c>
      <c r="AF62" s="14">
        <v>2.47495712941177</v>
      </c>
      <c r="AG62" s="15">
        <v>0.808250223519142</v>
      </c>
      <c r="AH62" s="16">
        <v>3.4175180102717799E-2</v>
      </c>
      <c r="AI62" s="14">
        <v>2.4948081853658599</v>
      </c>
      <c r="AJ62" s="15">
        <v>0.80168546741367097</v>
      </c>
      <c r="AK62" s="16">
        <v>3.3257258743667403E-2</v>
      </c>
      <c r="AL62" s="15">
        <v>2.4999565671495598</v>
      </c>
      <c r="AM62" s="15">
        <v>0.80001404688230005</v>
      </c>
      <c r="AN62" s="16">
        <v>3.3029072157754899E-2</v>
      </c>
      <c r="AO62" s="15">
        <v>2.49999957341889</v>
      </c>
      <c r="AP62" s="15">
        <v>0.80000013795884695</v>
      </c>
      <c r="AQ62" s="15">
        <v>3.3027182460287297E-2</v>
      </c>
      <c r="AR62" s="14">
        <v>2.4999999957418599</v>
      </c>
      <c r="AS62" s="15">
        <v>0.80000000137710703</v>
      </c>
      <c r="AT62" s="16">
        <v>3.3027163904734501E-2</v>
      </c>
      <c r="AU62" s="15">
        <v>2.4999999999574198</v>
      </c>
      <c r="AV62" s="15">
        <v>0.80000000001377003</v>
      </c>
      <c r="AW62" s="15">
        <v>3.3027163719516001E-2</v>
      </c>
      <c r="AX62" s="14">
        <v>2.5</v>
      </c>
      <c r="AY62" s="15">
        <v>0.8</v>
      </c>
      <c r="AZ62" s="16">
        <v>3.3027163717645303E-2</v>
      </c>
    </row>
    <row r="63" spans="1:52" hidden="1" x14ac:dyDescent="0.25">
      <c r="A63" s="1">
        <v>0.49</v>
      </c>
      <c r="B63" s="14">
        <v>2.0792742</v>
      </c>
      <c r="C63" s="15">
        <v>1</v>
      </c>
      <c r="D63" s="16">
        <v>0.137796705493579</v>
      </c>
      <c r="E63" s="15">
        <v>2.0792742000420699</v>
      </c>
      <c r="F63" s="15">
        <v>0.99999999997108802</v>
      </c>
      <c r="G63" s="15">
        <v>0.13779452797408101</v>
      </c>
      <c r="H63" s="14">
        <v>2.0792742042081001</v>
      </c>
      <c r="I63" s="15">
        <v>0.99999999710816601</v>
      </c>
      <c r="J63" s="16">
        <v>0.13777492966211</v>
      </c>
      <c r="K63" s="15">
        <v>2.0792746215680902</v>
      </c>
      <c r="L63" s="15">
        <v>0.99999971029574197</v>
      </c>
      <c r="M63" s="15">
        <v>0.1375789060863</v>
      </c>
      <c r="N63" s="14">
        <v>2.0793171224444</v>
      </c>
      <c r="O63" s="15">
        <v>0.99997050475272997</v>
      </c>
      <c r="P63" s="16">
        <v>0.13561475060456099</v>
      </c>
      <c r="Q63" s="14">
        <v>2.0866231222707401</v>
      </c>
      <c r="R63" s="15">
        <v>0.99498877872160796</v>
      </c>
      <c r="S63" s="16">
        <v>0.115752263069718</v>
      </c>
      <c r="T63" s="14">
        <v>2.1040227764705901</v>
      </c>
      <c r="U63" s="15">
        <v>0.98342704767335198</v>
      </c>
      <c r="V63" s="16">
        <v>9.4121083903448394E-2</v>
      </c>
      <c r="W63" s="14">
        <v>2.2087282923076899</v>
      </c>
      <c r="X63" s="15">
        <v>0.92176550935007895</v>
      </c>
      <c r="Y63" s="16">
        <v>5.8874618972993301E-2</v>
      </c>
      <c r="Z63" s="14">
        <v>2.2896371000000002</v>
      </c>
      <c r="AA63" s="15">
        <v>0.88177859319556495</v>
      </c>
      <c r="AB63" s="16">
        <v>4.7605332876425703E-2</v>
      </c>
      <c r="AC63" s="14">
        <v>2.3705459076922999</v>
      </c>
      <c r="AD63" s="15">
        <v>0.84702936075831103</v>
      </c>
      <c r="AE63" s="16">
        <v>4.0429558968270801E-2</v>
      </c>
      <c r="AF63" s="14">
        <v>2.4752514235294099</v>
      </c>
      <c r="AG63" s="15">
        <v>0.80828842230592202</v>
      </c>
      <c r="AH63" s="16">
        <v>3.41835808238087E-2</v>
      </c>
      <c r="AI63" s="14">
        <v>2.49486919756098</v>
      </c>
      <c r="AJ63" s="15">
        <v>0.80169353959998202</v>
      </c>
      <c r="AK63" s="16">
        <v>3.3258977462186097E-2</v>
      </c>
      <c r="AL63" s="15">
        <v>2.4999570775555999</v>
      </c>
      <c r="AM63" s="15">
        <v>0.80001411472652095</v>
      </c>
      <c r="AN63" s="16">
        <v>3.3029086486851697E-2</v>
      </c>
      <c r="AO63" s="15">
        <v>2.4999995784319098</v>
      </c>
      <c r="AP63" s="15">
        <v>0.80000013862521402</v>
      </c>
      <c r="AQ63" s="15">
        <v>3.30271826010183E-2</v>
      </c>
      <c r="AR63" s="14">
        <v>2.4999999957918999</v>
      </c>
      <c r="AS63" s="15">
        <v>0.80000000138375904</v>
      </c>
      <c r="AT63" s="16">
        <v>3.3027163906139301E-2</v>
      </c>
      <c r="AU63" s="15">
        <v>2.4999999999579199</v>
      </c>
      <c r="AV63" s="15">
        <v>0.80000000001383598</v>
      </c>
      <c r="AW63" s="15">
        <v>3.3027163719530003E-2</v>
      </c>
      <c r="AX63" s="14">
        <v>2.5</v>
      </c>
      <c r="AY63" s="15">
        <v>0.8</v>
      </c>
      <c r="AZ63" s="16">
        <v>3.3027163717645303E-2</v>
      </c>
    </row>
    <row r="64" spans="1:52" hidden="1" x14ac:dyDescent="0.25">
      <c r="A64" s="1">
        <v>0.5</v>
      </c>
      <c r="B64" s="14">
        <v>2.0788422</v>
      </c>
      <c r="C64" s="15">
        <v>0.99999990000000005</v>
      </c>
      <c r="D64" s="16">
        <v>0.137674647922022</v>
      </c>
      <c r="E64" s="15">
        <v>2.0788422000421098</v>
      </c>
      <c r="F64" s="15">
        <v>0.99999989997107497</v>
      </c>
      <c r="G64" s="15">
        <v>0.13767462941951</v>
      </c>
      <c r="H64" s="14">
        <v>2.0788422042124202</v>
      </c>
      <c r="I64" s="15">
        <v>0.99999989710696502</v>
      </c>
      <c r="J64" s="16">
        <v>0.13767281040006599</v>
      </c>
      <c r="K64" s="15">
        <v>2.0788426220009599</v>
      </c>
      <c r="L64" s="15">
        <v>0.99999961017547001</v>
      </c>
      <c r="M64" s="15">
        <v>0.13755003619646999</v>
      </c>
      <c r="N64" s="14">
        <v>2.0788851665170398</v>
      </c>
      <c r="O64" s="15">
        <v>0.99997039250932396</v>
      </c>
      <c r="P64" s="16">
        <v>0.13561658069002799</v>
      </c>
      <c r="Q64" s="14">
        <v>2.08619866812227</v>
      </c>
      <c r="R64" s="15">
        <v>0.994986650480295</v>
      </c>
      <c r="S64" s="16">
        <v>0.115753707061484</v>
      </c>
      <c r="T64" s="14">
        <v>2.1036161882352902</v>
      </c>
      <c r="U64" s="15">
        <v>0.98342063831180004</v>
      </c>
      <c r="V64" s="16">
        <v>9.4119584957921304E-2</v>
      </c>
      <c r="W64" s="14">
        <v>2.2084292153846201</v>
      </c>
      <c r="X64" s="15">
        <v>0.92174565330492597</v>
      </c>
      <c r="Y64" s="16">
        <v>5.88717780452893E-2</v>
      </c>
      <c r="Z64" s="14">
        <v>2.2894211000000002</v>
      </c>
      <c r="AA64" s="15">
        <v>0.88175846432967697</v>
      </c>
      <c r="AB64" s="16">
        <v>4.7603382290085601E-2</v>
      </c>
      <c r="AC64" s="14">
        <v>2.3704129846153799</v>
      </c>
      <c r="AD64" s="15">
        <v>0.84701439051199501</v>
      </c>
      <c r="AE64" s="16">
        <v>4.0428512120039298E-2</v>
      </c>
      <c r="AF64" s="14">
        <v>2.4752260117647098</v>
      </c>
      <c r="AG64" s="15">
        <v>0.80828511709472595</v>
      </c>
      <c r="AH64" s="16">
        <v>3.4183423912456198E-2</v>
      </c>
      <c r="AI64" s="14">
        <v>2.4948639292683001</v>
      </c>
      <c r="AJ64" s="15">
        <v>0.801692841066592</v>
      </c>
      <c r="AK64" s="16">
        <v>3.3258946607667997E-2</v>
      </c>
      <c r="AL64" s="15">
        <v>2.4999570334829602</v>
      </c>
      <c r="AM64" s="15">
        <v>0.80001410885540303</v>
      </c>
      <c r="AN64" s="16">
        <v>3.3029086232351602E-2</v>
      </c>
      <c r="AO64" s="15">
        <v>2.4999995779990498</v>
      </c>
      <c r="AP64" s="15">
        <v>0.80000013856754804</v>
      </c>
      <c r="AQ64" s="15">
        <v>3.3027182598519E-2</v>
      </c>
      <c r="AR64" s="14">
        <v>2.4999999957875798</v>
      </c>
      <c r="AS64" s="15">
        <v>0.80000000138318295</v>
      </c>
      <c r="AT64" s="16">
        <v>3.3027163906114397E-2</v>
      </c>
      <c r="AU64" s="15">
        <v>2.4999999999578799</v>
      </c>
      <c r="AV64" s="15">
        <v>0.80000000001382998</v>
      </c>
      <c r="AW64" s="15">
        <v>3.3027163719529802E-2</v>
      </c>
      <c r="AX64" s="14">
        <v>2.5</v>
      </c>
      <c r="AY64" s="15">
        <v>0.8</v>
      </c>
      <c r="AZ64" s="16">
        <v>3.3027163717645303E-2</v>
      </c>
    </row>
    <row r="65" spans="1:52" hidden="1" x14ac:dyDescent="0.25">
      <c r="A65" s="1">
        <v>0.51</v>
      </c>
      <c r="B65" s="14">
        <v>2.0755110000000001</v>
      </c>
      <c r="C65" s="15">
        <v>0.99999979999999999</v>
      </c>
      <c r="D65" s="16">
        <v>0.13755442868180701</v>
      </c>
      <c r="E65" s="15">
        <v>2.0755110000424501</v>
      </c>
      <c r="F65" s="15">
        <v>0.99999979997098098</v>
      </c>
      <c r="G65" s="15">
        <v>0.137554415560903</v>
      </c>
      <c r="H65" s="14">
        <v>2.0755110042457399</v>
      </c>
      <c r="I65" s="15">
        <v>0.99999979709767395</v>
      </c>
      <c r="J65" s="16">
        <v>0.13755312105451301</v>
      </c>
      <c r="K65" s="15">
        <v>2.07551142533883</v>
      </c>
      <c r="L65" s="15">
        <v>0.99999950924453296</v>
      </c>
      <c r="M65" s="15">
        <v>0.13745201220162401</v>
      </c>
      <c r="N65" s="14">
        <v>2.0755543063660502</v>
      </c>
      <c r="O65" s="15">
        <v>0.99997019774296003</v>
      </c>
      <c r="P65" s="16">
        <v>0.13554223408456101</v>
      </c>
      <c r="Q65" s="14">
        <v>2.08292565502183</v>
      </c>
      <c r="R65" s="15">
        <v>0.99497085249429995</v>
      </c>
      <c r="S65" s="16">
        <v>0.115655234241164</v>
      </c>
      <c r="T65" s="14">
        <v>2.1004809411764702</v>
      </c>
      <c r="U65" s="15">
        <v>0.98337171265805001</v>
      </c>
      <c r="V65" s="16">
        <v>9.4003285050466998E-2</v>
      </c>
      <c r="W65" s="14">
        <v>2.2061229999999998</v>
      </c>
      <c r="X65" s="15">
        <v>0.921592751432734</v>
      </c>
      <c r="Y65" s="16">
        <v>5.8775300496050703E-2</v>
      </c>
      <c r="Z65" s="14">
        <v>2.2877554999999998</v>
      </c>
      <c r="AA65" s="15">
        <v>0.88160343390794305</v>
      </c>
      <c r="AB65" s="16">
        <v>4.7535654068265903E-2</v>
      </c>
      <c r="AC65" s="14">
        <v>2.3693879999999998</v>
      </c>
      <c r="AD65" s="15">
        <v>0.84689911745566104</v>
      </c>
      <c r="AE65" s="16">
        <v>4.0388583404969397E-2</v>
      </c>
      <c r="AF65" s="14">
        <v>2.4750300588235299</v>
      </c>
      <c r="AG65" s="15">
        <v>0.80825967729577097</v>
      </c>
      <c r="AH65" s="16">
        <v>3.4176226640216703E-2</v>
      </c>
      <c r="AI65" s="14">
        <v>2.4948233048780502</v>
      </c>
      <c r="AJ65" s="15">
        <v>0.80168746498819099</v>
      </c>
      <c r="AK65" s="16">
        <v>3.3257470555784999E-2</v>
      </c>
      <c r="AL65" s="15">
        <v>2.4999566936339499</v>
      </c>
      <c r="AM65" s="15">
        <v>0.80001406367085703</v>
      </c>
      <c r="AN65" s="16">
        <v>3.3029073918607203E-2</v>
      </c>
      <c r="AO65" s="15">
        <v>2.4999995746611798</v>
      </c>
      <c r="AP65" s="15">
        <v>0.80000013812374504</v>
      </c>
      <c r="AQ65" s="15">
        <v>3.3027182477580901E-2</v>
      </c>
      <c r="AR65" s="14">
        <v>2.4999999957542598</v>
      </c>
      <c r="AS65" s="15">
        <v>0.80000000137875305</v>
      </c>
      <c r="AT65" s="16">
        <v>3.3027163904907099E-2</v>
      </c>
      <c r="AU65" s="15">
        <v>2.49999999995755</v>
      </c>
      <c r="AV65" s="15">
        <v>0.80000000001378602</v>
      </c>
      <c r="AW65" s="15">
        <v>3.3027163719517701E-2</v>
      </c>
      <c r="AX65" s="14">
        <v>2.5</v>
      </c>
      <c r="AY65" s="15">
        <v>0.8</v>
      </c>
      <c r="AZ65" s="16">
        <v>3.3027163717645303E-2</v>
      </c>
    </row>
    <row r="66" spans="1:52" hidden="1" x14ac:dyDescent="0.25">
      <c r="A66" s="1">
        <v>0.52</v>
      </c>
      <c r="B66" s="14">
        <v>2.0781101999999998</v>
      </c>
      <c r="C66" s="15">
        <v>0.99999979999999999</v>
      </c>
      <c r="D66" s="16">
        <v>0.13755384105907001</v>
      </c>
      <c r="E66" s="15">
        <v>2.07811020004219</v>
      </c>
      <c r="F66" s="15">
        <v>0.99999979997105404</v>
      </c>
      <c r="G66" s="15">
        <v>0.137553827970544</v>
      </c>
      <c r="H66" s="14">
        <v>2.0781102042197399</v>
      </c>
      <c r="I66" s="15">
        <v>0.99999979710492903</v>
      </c>
      <c r="J66" s="16">
        <v>0.137552536688403</v>
      </c>
      <c r="K66" s="15">
        <v>2.0781106227344299</v>
      </c>
      <c r="L66" s="15">
        <v>0.99999950997140097</v>
      </c>
      <c r="M66" s="15">
        <v>0.137451634320268</v>
      </c>
      <c r="N66" s="14">
        <v>2.0781532411956798</v>
      </c>
      <c r="O66" s="15">
        <v>0.99997027173587405</v>
      </c>
      <c r="P66" s="16">
        <v>0.135544349150508</v>
      </c>
      <c r="Q66" s="14">
        <v>2.0854794541484698</v>
      </c>
      <c r="R66" s="15">
        <v>0.99498310920597899</v>
      </c>
      <c r="S66" s="16">
        <v>0.115679566794176</v>
      </c>
      <c r="T66" s="14">
        <v>2.1029272470588198</v>
      </c>
      <c r="U66" s="15">
        <v>0.98340983370245105</v>
      </c>
      <c r="V66" s="16">
        <v>9.4044533791020499E-2</v>
      </c>
      <c r="W66" s="14">
        <v>2.2079224461538498</v>
      </c>
      <c r="X66" s="15">
        <v>0.92171203716863404</v>
      </c>
      <c r="Y66" s="16">
        <v>5.8815498645598097E-2</v>
      </c>
      <c r="Z66" s="14">
        <v>2.2890551000000001</v>
      </c>
      <c r="AA66" s="15">
        <v>0.88172437945433901</v>
      </c>
      <c r="AB66" s="16">
        <v>4.7563712508377397E-2</v>
      </c>
      <c r="AC66" s="14">
        <v>2.37018775384615</v>
      </c>
      <c r="AD66" s="15">
        <v>0.84698904103495798</v>
      </c>
      <c r="AE66" s="16">
        <v>4.0404745691733197E-2</v>
      </c>
      <c r="AF66" s="14">
        <v>2.47518295294118</v>
      </c>
      <c r="AG66" s="15">
        <v>0.80827952078675303</v>
      </c>
      <c r="AH66" s="16">
        <v>3.4179023111954802E-2</v>
      </c>
      <c r="AI66" s="14">
        <v>2.4948550024390301</v>
      </c>
      <c r="AJ66" s="15">
        <v>0.80169165834928002</v>
      </c>
      <c r="AK66" s="16">
        <v>3.3258039199278902E-2</v>
      </c>
      <c r="AL66" s="15">
        <v>2.49995695880432</v>
      </c>
      <c r="AM66" s="15">
        <v>0.80001409891480801</v>
      </c>
      <c r="AN66" s="16">
        <v>3.3029078651779897E-2</v>
      </c>
      <c r="AO66" s="15">
        <v>2.4999995772655801</v>
      </c>
      <c r="AP66" s="15">
        <v>0.80000013846991103</v>
      </c>
      <c r="AQ66" s="15">
        <v>3.3027182524066397E-2</v>
      </c>
      <c r="AR66" s="14">
        <v>2.4999999957802599</v>
      </c>
      <c r="AS66" s="15">
        <v>0.80000000138220895</v>
      </c>
      <c r="AT66" s="16">
        <v>3.30271639053712E-2</v>
      </c>
      <c r="AU66" s="15">
        <v>2.4999999999578102</v>
      </c>
      <c r="AV66" s="15">
        <v>0.80000000001381999</v>
      </c>
      <c r="AW66" s="15">
        <v>3.3027163719522398E-2</v>
      </c>
      <c r="AX66" s="14">
        <v>2.5</v>
      </c>
      <c r="AY66" s="15">
        <v>0.8</v>
      </c>
      <c r="AZ66" s="16">
        <v>3.3027163717645303E-2</v>
      </c>
    </row>
    <row r="67" spans="1:52" hidden="1" x14ac:dyDescent="0.25">
      <c r="A67" s="1">
        <v>0.53</v>
      </c>
      <c r="B67" s="14">
        <v>2.0835105999999999</v>
      </c>
      <c r="C67" s="15">
        <v>0.99999959999999999</v>
      </c>
      <c r="D67" s="16">
        <v>0.137616339383834</v>
      </c>
      <c r="E67" s="15">
        <v>2.0835106000416501</v>
      </c>
      <c r="F67" s="15">
        <v>0.99999959997120402</v>
      </c>
      <c r="G67" s="15">
        <v>0.13761633018201699</v>
      </c>
      <c r="H67" s="14">
        <v>2.0835106041657299</v>
      </c>
      <c r="I67" s="15">
        <v>0.99999959711992004</v>
      </c>
      <c r="J67" s="16">
        <v>0.13761542067093099</v>
      </c>
      <c r="K67" s="15">
        <v>2.0835110173232101</v>
      </c>
      <c r="L67" s="15">
        <v>0.99999931147323096</v>
      </c>
      <c r="M67" s="15">
        <v>0.13753660218047101</v>
      </c>
      <c r="N67" s="14">
        <v>2.0835530902468902</v>
      </c>
      <c r="O67" s="15">
        <v>0.99997022461725305</v>
      </c>
      <c r="P67" s="16">
        <v>0.13568000811748401</v>
      </c>
      <c r="Q67" s="14">
        <v>2.0907855240174702</v>
      </c>
      <c r="R67" s="15">
        <v>0.99500823853945597</v>
      </c>
      <c r="S67" s="16">
        <v>0.11586601814726501</v>
      </c>
      <c r="T67" s="14">
        <v>2.1080099764705902</v>
      </c>
      <c r="U67" s="15">
        <v>0.98348844946889302</v>
      </c>
      <c r="V67" s="16">
        <v>9.4258980432038897E-2</v>
      </c>
      <c r="W67" s="14">
        <v>2.2116611846153802</v>
      </c>
      <c r="X67" s="15">
        <v>0.921959073896087</v>
      </c>
      <c r="Y67" s="16">
        <v>5.8990633212381599E-2</v>
      </c>
      <c r="Z67" s="14">
        <v>2.2917553000000002</v>
      </c>
      <c r="AA67" s="15">
        <v>0.881975281049587</v>
      </c>
      <c r="AB67" s="16">
        <v>4.7686851627727102E-2</v>
      </c>
      <c r="AC67" s="14">
        <v>2.3718494153846099</v>
      </c>
      <c r="AD67" s="15">
        <v>0.84717585095300996</v>
      </c>
      <c r="AE67" s="16">
        <v>4.0477593148782597E-2</v>
      </c>
      <c r="AF67" s="14">
        <v>2.4755006235294101</v>
      </c>
      <c r="AG67" s="15">
        <v>0.80832080784184301</v>
      </c>
      <c r="AH67" s="16">
        <v>3.4192225925016903E-2</v>
      </c>
      <c r="AI67" s="14">
        <v>2.4949208609756099</v>
      </c>
      <c r="AJ67" s="15">
        <v>0.80170038547435196</v>
      </c>
      <c r="AK67" s="16">
        <v>3.3260749827768603E-2</v>
      </c>
      <c r="AL67" s="15">
        <v>2.4999575097531102</v>
      </c>
      <c r="AM67" s="15">
        <v>0.80001417226855398</v>
      </c>
      <c r="AN67" s="16">
        <v>3.30291012711878E-2</v>
      </c>
      <c r="AO67" s="15">
        <v>2.4999995826767898</v>
      </c>
      <c r="AP67" s="15">
        <v>0.80000013919039203</v>
      </c>
      <c r="AQ67" s="15">
        <v>3.3027182746220997E-2</v>
      </c>
      <c r="AR67" s="14">
        <v>2.49999999583427</v>
      </c>
      <c r="AS67" s="15">
        <v>0.80000000138939997</v>
      </c>
      <c r="AT67" s="16">
        <v>3.3027163907588697E-2</v>
      </c>
      <c r="AU67" s="15">
        <v>2.4999999999583502</v>
      </c>
      <c r="AV67" s="15">
        <v>0.80000000001389204</v>
      </c>
      <c r="AW67" s="15">
        <v>3.3027163719544499E-2</v>
      </c>
      <c r="AX67" s="14">
        <v>2.5</v>
      </c>
      <c r="AY67" s="15">
        <v>0.8</v>
      </c>
      <c r="AZ67" s="16">
        <v>3.3027163717645303E-2</v>
      </c>
    </row>
    <row r="68" spans="1:52" hidden="1" x14ac:dyDescent="0.25">
      <c r="A68" s="1">
        <v>0.54</v>
      </c>
      <c r="B68" s="14">
        <v>2.0800046999999999</v>
      </c>
      <c r="C68" s="15">
        <v>0.99999950000000004</v>
      </c>
      <c r="D68" s="16">
        <v>0.13751568759576899</v>
      </c>
      <c r="E68" s="15">
        <v>2.0800047000420001</v>
      </c>
      <c r="F68" s="15">
        <v>0.99999949997110704</v>
      </c>
      <c r="G68" s="15">
        <v>0.137515679339277</v>
      </c>
      <c r="H68" s="14">
        <v>2.0800047042007899</v>
      </c>
      <c r="I68" s="15">
        <v>0.99999949711020397</v>
      </c>
      <c r="J68" s="16">
        <v>0.13751486299110099</v>
      </c>
      <c r="K68" s="15">
        <v>2.0800051208361299</v>
      </c>
      <c r="L68" s="15">
        <v>0.99999921049991902</v>
      </c>
      <c r="M68" s="15">
        <v>0.13744238527183</v>
      </c>
      <c r="N68" s="14">
        <v>2.0800475479187899</v>
      </c>
      <c r="O68" s="15">
        <v>0.999970025537255</v>
      </c>
      <c r="P68" s="16">
        <v>0.13560227891163701</v>
      </c>
      <c r="Q68" s="14">
        <v>2.08734086244541</v>
      </c>
      <c r="R68" s="15">
        <v>0.99499172239718103</v>
      </c>
      <c r="S68" s="16">
        <v>0.11576279960972399</v>
      </c>
      <c r="T68" s="14">
        <v>2.10471030588235</v>
      </c>
      <c r="U68" s="15">
        <v>0.98343726408598597</v>
      </c>
      <c r="V68" s="16">
        <v>9.4137004384190398E-2</v>
      </c>
      <c r="W68" s="14">
        <v>2.2092340230769199</v>
      </c>
      <c r="X68" s="15">
        <v>0.92179866451133796</v>
      </c>
      <c r="Y68" s="16">
        <v>5.8889257985549802E-2</v>
      </c>
      <c r="Z68" s="14">
        <v>2.29000235</v>
      </c>
      <c r="AA68" s="15">
        <v>0.88181235085641096</v>
      </c>
      <c r="AB68" s="16">
        <v>4.7615614599087502E-2</v>
      </c>
      <c r="AC68" s="14">
        <v>2.3707706769230699</v>
      </c>
      <c r="AD68" s="15">
        <v>0.84705451806163901</v>
      </c>
      <c r="AE68" s="16">
        <v>4.04355627473569E-2</v>
      </c>
      <c r="AF68" s="14">
        <v>2.47529439411765</v>
      </c>
      <c r="AG68" s="15">
        <v>0.808293984888106</v>
      </c>
      <c r="AH68" s="16">
        <v>3.41846435093493E-2</v>
      </c>
      <c r="AI68" s="14">
        <v>2.49487810609756</v>
      </c>
      <c r="AJ68" s="15">
        <v>0.80169471545112303</v>
      </c>
      <c r="AK68" s="16">
        <v>3.3259194571208101E-2</v>
      </c>
      <c r="AL68" s="15">
        <v>2.4999571520812101</v>
      </c>
      <c r="AM68" s="15">
        <v>0.80001412460995003</v>
      </c>
      <c r="AN68" s="16">
        <v>3.30290882962277E-2</v>
      </c>
      <c r="AO68" s="15">
        <v>2.4999995791638701</v>
      </c>
      <c r="AP68" s="15">
        <v>0.80000013872228903</v>
      </c>
      <c r="AQ68" s="15">
        <v>3.30271826187888E-2</v>
      </c>
      <c r="AR68" s="14">
        <v>2.4999999957992101</v>
      </c>
      <c r="AS68" s="15">
        <v>0.80000000138472804</v>
      </c>
      <c r="AT68" s="16">
        <v>3.3027163906316701E-2</v>
      </c>
      <c r="AU68" s="15">
        <v>2.4999999999579998</v>
      </c>
      <c r="AV68" s="15">
        <v>0.80000000001384497</v>
      </c>
      <c r="AW68" s="15">
        <v>3.30271637195318E-2</v>
      </c>
      <c r="AX68" s="14">
        <v>2.5</v>
      </c>
      <c r="AY68" s="15">
        <v>0.8</v>
      </c>
      <c r="AZ68" s="16">
        <v>3.3027163717645303E-2</v>
      </c>
    </row>
    <row r="69" spans="1:52" hidden="1" x14ac:dyDescent="0.25">
      <c r="A69" s="1">
        <v>0.55000000000000004</v>
      </c>
      <c r="B69" s="14">
        <v>2.0854764000000001</v>
      </c>
      <c r="C69" s="15">
        <v>0.99999939999999998</v>
      </c>
      <c r="D69" s="16">
        <v>0.13747276759914001</v>
      </c>
      <c r="E69" s="15">
        <v>2.0854764000414501</v>
      </c>
      <c r="F69" s="15">
        <v>0.99999939997125797</v>
      </c>
      <c r="G69" s="15">
        <v>0.13747276010305701</v>
      </c>
      <c r="H69" s="14">
        <v>2.0854764041460601</v>
      </c>
      <c r="I69" s="15">
        <v>0.99999939712535002</v>
      </c>
      <c r="J69" s="16">
        <v>0.137472018751014</v>
      </c>
      <c r="K69" s="15">
        <v>2.0854768153534802</v>
      </c>
      <c r="L69" s="15">
        <v>0.99999911201720104</v>
      </c>
      <c r="M69" s="15">
        <v>0.137405012320892</v>
      </c>
      <c r="N69" s="14">
        <v>2.0855186896959799</v>
      </c>
      <c r="O69" s="15">
        <v>0.99997007999167298</v>
      </c>
      <c r="P69" s="16">
        <v>0.13558861559327001</v>
      </c>
      <c r="Q69" s="14">
        <v>2.0927169868995601</v>
      </c>
      <c r="R69" s="15">
        <v>0.99501721464618198</v>
      </c>
      <c r="S69" s="16">
        <v>0.11579926873706201</v>
      </c>
      <c r="T69" s="14">
        <v>2.1098601411764699</v>
      </c>
      <c r="U69" s="15">
        <v>0.98351681448598705</v>
      </c>
      <c r="V69" s="16">
        <v>9.4209966647564897E-2</v>
      </c>
      <c r="W69" s="14">
        <v>2.2130221230769198</v>
      </c>
      <c r="X69" s="15">
        <v>0.922048691406961</v>
      </c>
      <c r="Y69" s="16">
        <v>5.8964298917854298E-2</v>
      </c>
      <c r="Z69" s="14">
        <v>2.2927382000000001</v>
      </c>
      <c r="AA69" s="15">
        <v>0.88206645632242597</v>
      </c>
      <c r="AB69" s="16">
        <v>4.7668030765309802E-2</v>
      </c>
      <c r="AC69" s="14">
        <v>2.3724542769230701</v>
      </c>
      <c r="AD69" s="15">
        <v>0.84724382839610302</v>
      </c>
      <c r="AE69" s="16">
        <v>4.0465618261033898E-2</v>
      </c>
      <c r="AF69" s="14">
        <v>2.4756162588235302</v>
      </c>
      <c r="AG69" s="15">
        <v>0.80833585360478699</v>
      </c>
      <c r="AH69" s="16">
        <v>3.4189793620372E-2</v>
      </c>
      <c r="AI69" s="14">
        <v>2.4949448341463398</v>
      </c>
      <c r="AJ69" s="15">
        <v>0.80170356658086495</v>
      </c>
      <c r="AK69" s="16">
        <v>3.3260239541399603E-2</v>
      </c>
      <c r="AL69" s="15">
        <v>2.4999577103040198</v>
      </c>
      <c r="AM69" s="15">
        <v>0.80001419900824799</v>
      </c>
      <c r="AN69" s="16">
        <v>3.3029096989128703E-2</v>
      </c>
      <c r="AO69" s="15">
        <v>2.4999995846465302</v>
      </c>
      <c r="AP69" s="15">
        <v>0.80000013945302895</v>
      </c>
      <c r="AQ69" s="15">
        <v>3.3027182704163098E-2</v>
      </c>
      <c r="AR69" s="14">
        <v>2.4999999958539401</v>
      </c>
      <c r="AS69" s="15">
        <v>0.80000000139202199</v>
      </c>
      <c r="AT69" s="16">
        <v>3.3027163907168901E-2</v>
      </c>
      <c r="AU69" s="15">
        <v>2.4999999999585398</v>
      </c>
      <c r="AV69" s="15">
        <v>0.80000000001391902</v>
      </c>
      <c r="AW69" s="15">
        <v>3.3027163719540301E-2</v>
      </c>
      <c r="AX69" s="14">
        <v>2.5</v>
      </c>
      <c r="AY69" s="15">
        <v>0.8</v>
      </c>
      <c r="AZ69" s="16">
        <v>3.3027163717645303E-2</v>
      </c>
    </row>
    <row r="70" spans="1:52" hidden="1" x14ac:dyDescent="0.25">
      <c r="A70" s="1">
        <v>0.56000000000000005</v>
      </c>
      <c r="B70" s="14">
        <v>2.0944213999999999</v>
      </c>
      <c r="C70" s="15">
        <v>0.99999930000000004</v>
      </c>
      <c r="D70" s="16">
        <v>0.137436515150892</v>
      </c>
      <c r="E70" s="15">
        <v>2.0944214000405599</v>
      </c>
      <c r="F70" s="15">
        <v>0.99999929997150405</v>
      </c>
      <c r="G70" s="15">
        <v>0.137436508271569</v>
      </c>
      <c r="H70" s="14">
        <v>2.0944214040565998</v>
      </c>
      <c r="I70" s="15">
        <v>0.99999929714985303</v>
      </c>
      <c r="J70" s="16">
        <v>0.13743582776397001</v>
      </c>
      <c r="K70" s="15">
        <v>2.09442180639057</v>
      </c>
      <c r="L70" s="15">
        <v>0.99999901447196005</v>
      </c>
      <c r="M70" s="15">
        <v>0.137373477966131</v>
      </c>
      <c r="N70" s="14">
        <v>2.09446277712712</v>
      </c>
      <c r="O70" s="15">
        <v>0.99997022987892104</v>
      </c>
      <c r="P70" s="16">
        <v>0.135582906145709</v>
      </c>
      <c r="Q70" s="14">
        <v>2.1015057423580799</v>
      </c>
      <c r="R70" s="15">
        <v>0.99505853369668196</v>
      </c>
      <c r="S70" s="16">
        <v>0.11587273553012099</v>
      </c>
      <c r="T70" s="14">
        <v>2.1182789647058802</v>
      </c>
      <c r="U70" s="15">
        <v>0.98364572439989695</v>
      </c>
      <c r="V70" s="16">
        <v>9.4342006692895095E-2</v>
      </c>
      <c r="W70" s="14">
        <v>2.2192148153846101</v>
      </c>
      <c r="X70" s="15">
        <v>0.92245543635421201</v>
      </c>
      <c r="Y70" s="16">
        <v>5.9096283396402098E-2</v>
      </c>
      <c r="Z70" s="14">
        <v>2.2972106999999999</v>
      </c>
      <c r="AA70" s="15">
        <v>0.88248096637927098</v>
      </c>
      <c r="AB70" s="16">
        <v>4.7760459839456197E-2</v>
      </c>
      <c r="AC70" s="14">
        <v>2.37520658461538</v>
      </c>
      <c r="AD70" s="15">
        <v>0.84755338102913103</v>
      </c>
      <c r="AE70" s="16">
        <v>4.05188966633412E-2</v>
      </c>
      <c r="AF70" s="14">
        <v>2.4761424352941201</v>
      </c>
      <c r="AG70" s="15">
        <v>0.80840449943885395</v>
      </c>
      <c r="AH70" s="16">
        <v>3.4199001529676497E-2</v>
      </c>
      <c r="AI70" s="14">
        <v>2.4950539195122001</v>
      </c>
      <c r="AJ70" s="15">
        <v>0.80171808508793696</v>
      </c>
      <c r="AK70" s="16">
        <v>3.3262111144508701E-2</v>
      </c>
      <c r="AL70" s="15">
        <v>2.4999586228728798</v>
      </c>
      <c r="AM70" s="15">
        <v>0.80001432105799497</v>
      </c>
      <c r="AN70" s="16">
        <v>3.3029112565859997E-2</v>
      </c>
      <c r="AO70" s="15">
        <v>2.4999995936094299</v>
      </c>
      <c r="AP70" s="15">
        <v>0.80000014065180403</v>
      </c>
      <c r="AQ70" s="15">
        <v>3.3027182857145398E-2</v>
      </c>
      <c r="AR70" s="14">
        <v>2.4999999959434001</v>
      </c>
      <c r="AS70" s="15">
        <v>0.80000000140398797</v>
      </c>
      <c r="AT70" s="16">
        <v>3.3027163908695999E-2</v>
      </c>
      <c r="AU70" s="15">
        <v>2.49999999995944</v>
      </c>
      <c r="AV70" s="15">
        <v>0.80000000001403804</v>
      </c>
      <c r="AW70" s="15">
        <v>3.3027163719555601E-2</v>
      </c>
      <c r="AX70" s="14">
        <v>2.5</v>
      </c>
      <c r="AY70" s="15">
        <v>0.8</v>
      </c>
      <c r="AZ70" s="16">
        <v>3.3027163717645303E-2</v>
      </c>
    </row>
    <row r="71" spans="1:52" hidden="1" x14ac:dyDescent="0.25">
      <c r="A71" s="1">
        <v>0.56999999999999995</v>
      </c>
      <c r="B71" s="14">
        <v>2.0766106</v>
      </c>
      <c r="C71" s="15">
        <v>0.99999919999999998</v>
      </c>
      <c r="D71" s="16">
        <v>0.13740106142750499</v>
      </c>
      <c r="E71" s="15">
        <v>2.0766106000423399</v>
      </c>
      <c r="F71" s="15">
        <v>0.99999919997101305</v>
      </c>
      <c r="G71" s="15">
        <v>0.13740105488269899</v>
      </c>
      <c r="H71" s="14">
        <v>2.0766106042347401</v>
      </c>
      <c r="I71" s="15">
        <v>0.99999919710075402</v>
      </c>
      <c r="J71" s="16">
        <v>0.13740040739718301</v>
      </c>
      <c r="K71" s="15">
        <v>2.0766110242370299</v>
      </c>
      <c r="L71" s="15">
        <v>0.999998909553241</v>
      </c>
      <c r="M71" s="15">
        <v>0.13734056235959999</v>
      </c>
      <c r="N71" s="14">
        <v>2.07665379418486</v>
      </c>
      <c r="O71" s="15">
        <v>0.99996962916851795</v>
      </c>
      <c r="P71" s="16">
        <v>0.13554896032906499</v>
      </c>
      <c r="Q71" s="14">
        <v>2.0840060480349298</v>
      </c>
      <c r="R71" s="15">
        <v>0.99497545823601996</v>
      </c>
      <c r="S71" s="16">
        <v>0.115691073521506</v>
      </c>
      <c r="T71" s="14">
        <v>2.1015158588235301</v>
      </c>
      <c r="U71" s="15">
        <v>0.98338730526060403</v>
      </c>
      <c r="V71" s="16">
        <v>9.4045886487213404E-2</v>
      </c>
      <c r="W71" s="14">
        <v>2.2068842615384598</v>
      </c>
      <c r="X71" s="15">
        <v>0.92164287683068302</v>
      </c>
      <c r="Y71" s="16">
        <v>5.8810443466642402E-2</v>
      </c>
      <c r="Z71" s="14">
        <v>2.2883053000000002</v>
      </c>
      <c r="AA71" s="15">
        <v>0.88165436704793199</v>
      </c>
      <c r="AB71" s="16">
        <v>4.7560365916257702E-2</v>
      </c>
      <c r="AC71" s="14">
        <v>2.3697263384615401</v>
      </c>
      <c r="AD71" s="15">
        <v>0.84693701826617296</v>
      </c>
      <c r="AE71" s="16">
        <v>4.0403194840156101E-2</v>
      </c>
      <c r="AF71" s="14">
        <v>2.4750947411764699</v>
      </c>
      <c r="AG71" s="15">
        <v>0.80826804481523196</v>
      </c>
      <c r="AH71" s="16">
        <v>3.4178872325473703E-2</v>
      </c>
      <c r="AI71" s="14">
        <v>2.4948367146341499</v>
      </c>
      <c r="AJ71" s="15">
        <v>0.80168923331665598</v>
      </c>
      <c r="AK71" s="16">
        <v>3.3258013631149899E-2</v>
      </c>
      <c r="AL71" s="15">
        <v>2.49995680581514</v>
      </c>
      <c r="AM71" s="15">
        <v>0.80001407853330797</v>
      </c>
      <c r="AN71" s="16">
        <v>3.3029078450190999E-2</v>
      </c>
      <c r="AO71" s="15">
        <v>2.4999995757629798</v>
      </c>
      <c r="AP71" s="15">
        <v>0.80000013826972405</v>
      </c>
      <c r="AQ71" s="15">
        <v>3.30271825220875E-2</v>
      </c>
      <c r="AR71" s="14">
        <v>2.4999999957652599</v>
      </c>
      <c r="AS71" s="15">
        <v>0.80000000138020999</v>
      </c>
      <c r="AT71" s="16">
        <v>3.3027163905351403E-2</v>
      </c>
      <c r="AU71" s="15">
        <v>2.4999999999576601</v>
      </c>
      <c r="AV71" s="15">
        <v>0.80000000001380001</v>
      </c>
      <c r="AW71" s="15">
        <v>3.3027163719522197E-2</v>
      </c>
      <c r="AX71" s="14">
        <v>2.5</v>
      </c>
      <c r="AY71" s="15">
        <v>0.8</v>
      </c>
      <c r="AZ71" s="16">
        <v>3.3027163717645303E-2</v>
      </c>
    </row>
    <row r="72" spans="1:52" hidden="1" x14ac:dyDescent="0.25">
      <c r="A72" s="1">
        <v>0.57999999999999996</v>
      </c>
      <c r="B72" s="14">
        <v>2.0490065</v>
      </c>
      <c r="C72" s="15">
        <v>0.99999890000000002</v>
      </c>
      <c r="D72" s="16">
        <v>0.13748891513217601</v>
      </c>
      <c r="E72" s="15">
        <v>2.0490065000450999</v>
      </c>
      <c r="F72" s="15">
        <v>0.99999889997022695</v>
      </c>
      <c r="G72" s="15">
        <v>0.13748890940191399</v>
      </c>
      <c r="H72" s="14">
        <v>2.0490065045108299</v>
      </c>
      <c r="I72" s="15">
        <v>0.99999889702211697</v>
      </c>
      <c r="J72" s="16">
        <v>0.13748834237129001</v>
      </c>
      <c r="K72" s="15">
        <v>2.04900695189639</v>
      </c>
      <c r="L72" s="15">
        <v>0.99999860167522103</v>
      </c>
      <c r="M72" s="15">
        <v>0.137434947973196</v>
      </c>
      <c r="N72" s="14">
        <v>2.0490525103550299</v>
      </c>
      <c r="O72" s="15">
        <v>0.99996852721583795</v>
      </c>
      <c r="P72" s="16">
        <v>0.135659658269938</v>
      </c>
      <c r="Q72" s="14">
        <v>2.05688411572052</v>
      </c>
      <c r="R72" s="15">
        <v>0.99484240848231298</v>
      </c>
      <c r="S72" s="16">
        <v>0.11557044284781701</v>
      </c>
      <c r="T72" s="14">
        <v>2.0755355294117601</v>
      </c>
      <c r="U72" s="15">
        <v>0.98297478271664496</v>
      </c>
      <c r="V72" s="16">
        <v>9.3736976304935896E-2</v>
      </c>
      <c r="W72" s="14">
        <v>2.18777373076923</v>
      </c>
      <c r="X72" s="15">
        <v>0.92036355858361996</v>
      </c>
      <c r="Y72" s="16">
        <v>5.8476290701306E-2</v>
      </c>
      <c r="Z72" s="14">
        <v>2.27450325</v>
      </c>
      <c r="AA72" s="15">
        <v>0.88036433215665599</v>
      </c>
      <c r="AB72" s="16">
        <v>4.7328534078838497E-2</v>
      </c>
      <c r="AC72" s="14">
        <v>2.36123276923077</v>
      </c>
      <c r="AD72" s="15">
        <v>0.84598237974695101</v>
      </c>
      <c r="AE72" s="16">
        <v>4.0271736925480799E-2</v>
      </c>
      <c r="AF72" s="14">
        <v>2.4734709705882398</v>
      </c>
      <c r="AG72" s="15">
        <v>0.808058479654444</v>
      </c>
      <c r="AH72" s="16">
        <v>3.4156730132649298E-2</v>
      </c>
      <c r="AI72" s="14">
        <v>2.4945000792682999</v>
      </c>
      <c r="AJ72" s="15">
        <v>0.801644986767859</v>
      </c>
      <c r="AK72" s="16">
        <v>3.3253536475439299E-2</v>
      </c>
      <c r="AL72" s="15">
        <v>2.4999539896449701</v>
      </c>
      <c r="AM72" s="15">
        <v>0.80001370673788297</v>
      </c>
      <c r="AN72" s="16">
        <v>3.3029041239533603E-2</v>
      </c>
      <c r="AO72" s="15">
        <v>2.4999995481036099</v>
      </c>
      <c r="AP72" s="15">
        <v>0.80000013461795605</v>
      </c>
      <c r="AQ72" s="15">
        <v>3.3027182156638302E-2</v>
      </c>
      <c r="AR72" s="14">
        <v>2.4999999954891599</v>
      </c>
      <c r="AS72" s="15">
        <v>0.80000000134375804</v>
      </c>
      <c r="AT72" s="16">
        <v>3.3027163901703502E-2</v>
      </c>
      <c r="AU72" s="15">
        <v>2.4999999999549001</v>
      </c>
      <c r="AV72" s="15">
        <v>0.80000000001343596</v>
      </c>
      <c r="AW72" s="15">
        <v>3.3027163719485698E-2</v>
      </c>
      <c r="AX72" s="14">
        <v>2.5</v>
      </c>
      <c r="AY72" s="15">
        <v>0.8</v>
      </c>
      <c r="AZ72" s="16">
        <v>3.3027163717645303E-2</v>
      </c>
    </row>
    <row r="73" spans="1:52" hidden="1" x14ac:dyDescent="0.25">
      <c r="A73" s="1">
        <v>0.59</v>
      </c>
      <c r="B73" s="14">
        <v>2.0770197000000001</v>
      </c>
      <c r="C73" s="15">
        <v>0.99999899999999997</v>
      </c>
      <c r="D73" s="16">
        <v>0.13741714204161201</v>
      </c>
      <c r="E73" s="15">
        <v>2.0770197000423001</v>
      </c>
      <c r="F73" s="15">
        <v>0.99999899997102504</v>
      </c>
      <c r="G73" s="15">
        <v>0.13741713619172999</v>
      </c>
      <c r="H73" s="14">
        <v>2.0770197042306502</v>
      </c>
      <c r="I73" s="15">
        <v>0.99999899710189999</v>
      </c>
      <c r="J73" s="16">
        <v>0.13741655736453701</v>
      </c>
      <c r="K73" s="15">
        <v>2.07702012382711</v>
      </c>
      <c r="L73" s="15">
        <v>0.99999870966793503</v>
      </c>
      <c r="M73" s="15">
        <v>0.13736226764946499</v>
      </c>
      <c r="N73" s="14">
        <v>2.07706285244848</v>
      </c>
      <c r="O73" s="15">
        <v>0.99996944084404205</v>
      </c>
      <c r="P73" s="16">
        <v>0.135600870993419</v>
      </c>
      <c r="Q73" s="14">
        <v>2.0844080021834102</v>
      </c>
      <c r="R73" s="15">
        <v>0.99497719237846804</v>
      </c>
      <c r="S73" s="16">
        <v>0.115752301567337</v>
      </c>
      <c r="T73" s="14">
        <v>2.1019008941176498</v>
      </c>
      <c r="U73" s="15">
        <v>0.98339312185587702</v>
      </c>
      <c r="V73" s="16">
        <v>9.4106963209851693E-2</v>
      </c>
      <c r="W73" s="14">
        <v>2.2071674846153799</v>
      </c>
      <c r="X73" s="15">
        <v>0.92166152998003903</v>
      </c>
      <c r="Y73" s="16">
        <v>5.8855568756117103E-2</v>
      </c>
      <c r="Z73" s="14">
        <v>2.2885098500000001</v>
      </c>
      <c r="AA73" s="15">
        <v>0.88167332146560595</v>
      </c>
      <c r="AB73" s="16">
        <v>4.7592194178496201E-2</v>
      </c>
      <c r="AC73" s="14">
        <v>2.36985221538461</v>
      </c>
      <c r="AD73" s="15">
        <v>0.84695112475985501</v>
      </c>
      <c r="AE73" s="16">
        <v>4.0422313284995799E-2</v>
      </c>
      <c r="AF73" s="14">
        <v>2.4751188058823499</v>
      </c>
      <c r="AG73" s="15">
        <v>0.80827115979845099</v>
      </c>
      <c r="AH73" s="16">
        <v>3.4182427571509501E-2</v>
      </c>
      <c r="AI73" s="14">
        <v>2.49484170365854</v>
      </c>
      <c r="AJ73" s="15">
        <v>0.80168989163849702</v>
      </c>
      <c r="AK73" s="16">
        <v>3.3258747303896399E-2</v>
      </c>
      <c r="AL73" s="15">
        <v>2.4999568475515201</v>
      </c>
      <c r="AM73" s="15">
        <v>0.80001408406642704</v>
      </c>
      <c r="AN73" s="16">
        <v>3.3029084580686201E-2</v>
      </c>
      <c r="AO73" s="15">
        <v>2.4999995761728999</v>
      </c>
      <c r="AP73" s="15">
        <v>0.80000013832407002</v>
      </c>
      <c r="AQ73" s="15">
        <v>3.3027182582298302E-2</v>
      </c>
      <c r="AR73" s="14">
        <v>2.4999999957693499</v>
      </c>
      <c r="AS73" s="15">
        <v>0.800000001380752</v>
      </c>
      <c r="AT73" s="16">
        <v>3.3027163905952402E-2</v>
      </c>
      <c r="AU73" s="15">
        <v>2.4999999999577001</v>
      </c>
      <c r="AV73" s="15">
        <v>0.800000000013806</v>
      </c>
      <c r="AW73" s="15">
        <v>3.3027163719528199E-2</v>
      </c>
      <c r="AX73" s="14">
        <v>2.5</v>
      </c>
      <c r="AY73" s="15">
        <v>0.8</v>
      </c>
      <c r="AZ73" s="16">
        <v>3.3027163717645303E-2</v>
      </c>
    </row>
    <row r="74" spans="1:52" hidden="1" x14ac:dyDescent="0.25">
      <c r="A74" s="1">
        <v>0.6</v>
      </c>
      <c r="B74" s="14">
        <v>2.1451096999999999</v>
      </c>
      <c r="C74" s="15">
        <v>0.99999859999999996</v>
      </c>
      <c r="D74" s="16">
        <v>0.13721590972974099</v>
      </c>
      <c r="E74" s="15">
        <v>2.1451097000354902</v>
      </c>
      <c r="F74" s="15">
        <v>0.99999859997283502</v>
      </c>
      <c r="G74" s="15">
        <v>0.13721590509718801</v>
      </c>
      <c r="H74" s="14">
        <v>2.1451097035496098</v>
      </c>
      <c r="I74" s="15">
        <v>0.99999859728296703</v>
      </c>
      <c r="J74" s="16">
        <v>0.13721544659985499</v>
      </c>
      <c r="K74" s="15">
        <v>2.14511005560079</v>
      </c>
      <c r="L74" s="15">
        <v>0.99999832780734998</v>
      </c>
      <c r="M74" s="15">
        <v>0.13717155829354999</v>
      </c>
      <c r="N74" s="14">
        <v>2.14514590590696</v>
      </c>
      <c r="O74" s="15">
        <v>0.99997088739264395</v>
      </c>
      <c r="P74" s="16">
        <v>0.135526389200466</v>
      </c>
      <c r="Q74" s="14">
        <v>2.1513086572052398</v>
      </c>
      <c r="R74" s="15">
        <v>0.99528314888963598</v>
      </c>
      <c r="S74" s="16">
        <v>0.116259485410784</v>
      </c>
      <c r="T74" s="14">
        <v>2.1659856</v>
      </c>
      <c r="U74" s="15">
        <v>0.984349047636777</v>
      </c>
      <c r="V74" s="16">
        <v>9.5057320002552098E-2</v>
      </c>
      <c r="W74" s="14">
        <v>2.2543067153846201</v>
      </c>
      <c r="X74" s="15">
        <v>0.92471318416827597</v>
      </c>
      <c r="Y74" s="16">
        <v>5.9827136172171197E-2</v>
      </c>
      <c r="Z74" s="14">
        <v>2.3225548499999999</v>
      </c>
      <c r="AA74" s="15">
        <v>0.88480791171217499</v>
      </c>
      <c r="AB74" s="16">
        <v>4.8275912921770497E-2</v>
      </c>
      <c r="AC74" s="14">
        <v>2.3908029846153802</v>
      </c>
      <c r="AD74" s="15">
        <v>0.84930844934825001</v>
      </c>
      <c r="AE74" s="16">
        <v>4.08173405714806E-2</v>
      </c>
      <c r="AF74" s="14">
        <v>2.4791240999999999</v>
      </c>
      <c r="AG74" s="15">
        <v>0.80879808340611103</v>
      </c>
      <c r="AH74" s="16">
        <v>3.4250740351490602E-2</v>
      </c>
      <c r="AI74" s="14">
        <v>2.4956720695121999</v>
      </c>
      <c r="AJ74" s="15">
        <v>0.80180148769416204</v>
      </c>
      <c r="AK74" s="16">
        <v>3.3272630711937E-2</v>
      </c>
      <c r="AL74" s="15">
        <v>2.4999637940930399</v>
      </c>
      <c r="AM74" s="15">
        <v>0.80001502252515999</v>
      </c>
      <c r="AN74" s="16">
        <v>3.3029200122244903E-2</v>
      </c>
      <c r="AO74" s="15">
        <v>2.4999996443992099</v>
      </c>
      <c r="AP74" s="15">
        <v>0.80000014754165605</v>
      </c>
      <c r="AQ74" s="15">
        <v>3.3027183717054598E-2</v>
      </c>
      <c r="AR74" s="14">
        <v>2.4999999964503901</v>
      </c>
      <c r="AS74" s="15">
        <v>0.80000000147276296</v>
      </c>
      <c r="AT74" s="16">
        <v>3.3027163917279598E-2</v>
      </c>
      <c r="AU74" s="15">
        <v>2.4999999999645102</v>
      </c>
      <c r="AV74" s="15">
        <v>0.80000000001472604</v>
      </c>
      <c r="AW74" s="15">
        <v>3.30271637196414E-2</v>
      </c>
      <c r="AX74" s="14">
        <v>2.5</v>
      </c>
      <c r="AY74" s="15">
        <v>0.8</v>
      </c>
      <c r="AZ74" s="16">
        <v>3.3027163717645303E-2</v>
      </c>
    </row>
    <row r="75" spans="1:52" hidden="1" x14ac:dyDescent="0.25">
      <c r="A75" s="1">
        <v>0.61</v>
      </c>
      <c r="B75" s="14">
        <v>2.1453316</v>
      </c>
      <c r="C75" s="15">
        <v>0.99999859999999996</v>
      </c>
      <c r="D75" s="16">
        <v>0.137178950770628</v>
      </c>
      <c r="E75" s="15">
        <v>2.1453316000354699</v>
      </c>
      <c r="F75" s="15">
        <v>0.99999859997284002</v>
      </c>
      <c r="G75" s="15">
        <v>0.137178946138552</v>
      </c>
      <c r="H75" s="14">
        <v>2.1453316035473899</v>
      </c>
      <c r="I75" s="15">
        <v>0.99999859728353002</v>
      </c>
      <c r="J75" s="16">
        <v>0.13717848773674499</v>
      </c>
      <c r="K75" s="15">
        <v>2.1453319553784498</v>
      </c>
      <c r="L75" s="15">
        <v>0.99999832786365594</v>
      </c>
      <c r="M75" s="15">
        <v>0.13713460815821099</v>
      </c>
      <c r="N75" s="14">
        <v>2.1453677832687199</v>
      </c>
      <c r="O75" s="15">
        <v>0.99997089312440002</v>
      </c>
      <c r="P75" s="16">
        <v>0.13548964612383199</v>
      </c>
      <c r="Q75" s="14">
        <v>2.1515266812227098</v>
      </c>
      <c r="R75" s="15">
        <v>0.99528410132077305</v>
      </c>
      <c r="S75" s="16">
        <v>0.116225027760316</v>
      </c>
      <c r="T75" s="14">
        <v>2.1661944470588201</v>
      </c>
      <c r="U75" s="15">
        <v>0.98435203159885198</v>
      </c>
      <c r="V75" s="16">
        <v>9.5026134810457505E-2</v>
      </c>
      <c r="W75" s="14">
        <v>2.25446033846154</v>
      </c>
      <c r="X75" s="15">
        <v>0.9247228959853</v>
      </c>
      <c r="Y75" s="16">
        <v>5.9805578727883703E-2</v>
      </c>
      <c r="Z75" s="14">
        <v>2.3226657999999998</v>
      </c>
      <c r="AA75" s="15">
        <v>0.88481801700585605</v>
      </c>
      <c r="AB75" s="16">
        <v>4.8260462646418797E-2</v>
      </c>
      <c r="AC75" s="14">
        <v>2.39087126153846</v>
      </c>
      <c r="AD75" s="15">
        <v>0.849316135648709</v>
      </c>
      <c r="AE75" s="16">
        <v>4.0807807095539897E-2</v>
      </c>
      <c r="AF75" s="14">
        <v>2.4791371529411799</v>
      </c>
      <c r="AG75" s="15">
        <v>0.80879982363542902</v>
      </c>
      <c r="AH75" s="16">
        <v>3.4248895562135701E-2</v>
      </c>
      <c r="AI75" s="14">
        <v>2.4956747756097601</v>
      </c>
      <c r="AJ75" s="15">
        <v>0.80180185706372897</v>
      </c>
      <c r="AK75" s="16">
        <v>3.32722470752842E-2</v>
      </c>
      <c r="AL75" s="15">
        <v>2.4999638167312801</v>
      </c>
      <c r="AM75" s="15">
        <v>0.80001502563308602</v>
      </c>
      <c r="AN75" s="16">
        <v>3.3029196910194902E-2</v>
      </c>
      <c r="AO75" s="15">
        <v>2.49999964462156</v>
      </c>
      <c r="AP75" s="15">
        <v>0.80000014757218196</v>
      </c>
      <c r="AQ75" s="15">
        <v>3.3027183685506903E-2</v>
      </c>
      <c r="AR75" s="14">
        <v>2.4999999964526101</v>
      </c>
      <c r="AS75" s="15">
        <v>0.80000000147306805</v>
      </c>
      <c r="AT75" s="16">
        <v>3.3027163916964697E-2</v>
      </c>
      <c r="AU75" s="15">
        <v>2.4999999999645302</v>
      </c>
      <c r="AV75" s="15">
        <v>0.80000000001472904</v>
      </c>
      <c r="AW75" s="15">
        <v>3.3027163719638299E-2</v>
      </c>
      <c r="AX75" s="14">
        <v>2.5</v>
      </c>
      <c r="AY75" s="15">
        <v>0.8</v>
      </c>
      <c r="AZ75" s="16">
        <v>3.3027163717645303E-2</v>
      </c>
    </row>
    <row r="76" spans="1:52" hidden="1" x14ac:dyDescent="0.25">
      <c r="A76" s="1">
        <v>0.62</v>
      </c>
      <c r="B76" s="14">
        <v>2.0678619999999999</v>
      </c>
      <c r="C76" s="15">
        <v>0.99999819999999995</v>
      </c>
      <c r="D76" s="16">
        <v>0.137186197911571</v>
      </c>
      <c r="E76" s="15">
        <v>2.0678620000432102</v>
      </c>
      <c r="F76" s="15">
        <v>0.999998199970768</v>
      </c>
      <c r="G76" s="15">
        <v>0.137186193517253</v>
      </c>
      <c r="H76" s="14">
        <v>2.0678620043222402</v>
      </c>
      <c r="I76" s="15">
        <v>0.99999819707618498</v>
      </c>
      <c r="J76" s="16">
        <v>0.13718575855384199</v>
      </c>
      <c r="K76" s="15">
        <v>2.0678624330031399</v>
      </c>
      <c r="L76" s="15">
        <v>0.99999790709189595</v>
      </c>
      <c r="M76" s="15">
        <v>0.13714383049301901</v>
      </c>
      <c r="N76" s="14">
        <v>2.067906086717</v>
      </c>
      <c r="O76" s="15">
        <v>0.99996837861233201</v>
      </c>
      <c r="P76" s="16">
        <v>0.135469866658226</v>
      </c>
      <c r="Q76" s="14">
        <v>2.07541026200873</v>
      </c>
      <c r="R76" s="15">
        <v>0.99493296414653798</v>
      </c>
      <c r="S76" s="16">
        <v>0.115570228036958</v>
      </c>
      <c r="T76" s="14">
        <v>2.0932818823529402</v>
      </c>
      <c r="U76" s="15">
        <v>0.98325732079807004</v>
      </c>
      <c r="V76" s="16">
        <v>9.3871764564728399E-2</v>
      </c>
      <c r="W76" s="14">
        <v>2.2008275384615401</v>
      </c>
      <c r="X76" s="15">
        <v>0.921239500892296</v>
      </c>
      <c r="Y76" s="16">
        <v>5.8650829124458903E-2</v>
      </c>
      <c r="Z76" s="14">
        <v>2.2839309999999999</v>
      </c>
      <c r="AA76" s="15">
        <v>0.88124630694112505</v>
      </c>
      <c r="AB76" s="16">
        <v>4.7448914888510899E-2</v>
      </c>
      <c r="AC76" s="14">
        <v>2.3670344615384602</v>
      </c>
      <c r="AD76" s="15">
        <v>0.84663415601033198</v>
      </c>
      <c r="AE76" s="16">
        <v>4.0338573258785697E-2</v>
      </c>
      <c r="AF76" s="14">
        <v>2.4745801176470601</v>
      </c>
      <c r="AG76" s="15">
        <v>0.80820133603689503</v>
      </c>
      <c r="AH76" s="16">
        <v>3.4167547843956897E-2</v>
      </c>
      <c r="AI76" s="14">
        <v>2.4947300243902499</v>
      </c>
      <c r="AJ76" s="15">
        <v>0.80167514066690004</v>
      </c>
      <c r="AK76" s="16">
        <v>3.3255704520578702E-2</v>
      </c>
      <c r="AL76" s="15">
        <v>2.4999559132829998</v>
      </c>
      <c r="AM76" s="15">
        <v>0.8000139600981</v>
      </c>
      <c r="AN76" s="16">
        <v>3.30290592159743E-2</v>
      </c>
      <c r="AO76" s="15">
        <v>2.49999956699686</v>
      </c>
      <c r="AP76" s="15">
        <v>0.80000013710645401</v>
      </c>
      <c r="AQ76" s="15">
        <v>3.3027182333182997E-2</v>
      </c>
      <c r="AR76" s="14">
        <v>2.4999999956777601</v>
      </c>
      <c r="AS76" s="15">
        <v>0.80000000136859795</v>
      </c>
      <c r="AT76" s="16">
        <v>3.30271639034658E-2</v>
      </c>
      <c r="AU76" s="15">
        <v>2.4999999999567799</v>
      </c>
      <c r="AV76" s="15">
        <v>0.80000000001368399</v>
      </c>
      <c r="AW76" s="15">
        <v>3.3027163719503302E-2</v>
      </c>
      <c r="AX76" s="14">
        <v>2.5</v>
      </c>
      <c r="AY76" s="15">
        <v>0.8</v>
      </c>
      <c r="AZ76" s="16">
        <v>3.3027163717645303E-2</v>
      </c>
    </row>
    <row r="77" spans="1:52" hidden="1" x14ac:dyDescent="0.25">
      <c r="A77" s="1">
        <v>0.63</v>
      </c>
      <c r="B77" s="14">
        <v>2.0130701000000002</v>
      </c>
      <c r="C77" s="15">
        <v>0.99999760000000004</v>
      </c>
      <c r="D77" s="16">
        <v>0.137324901705762</v>
      </c>
      <c r="E77" s="15">
        <v>2.0130701000486901</v>
      </c>
      <c r="F77" s="15">
        <v>0.99999759996915405</v>
      </c>
      <c r="G77" s="15">
        <v>0.13732489769242501</v>
      </c>
      <c r="H77" s="14">
        <v>2.0130701048702702</v>
      </c>
      <c r="I77" s="15">
        <v>0.999997596914866</v>
      </c>
      <c r="J77" s="16">
        <v>0.137324500424923</v>
      </c>
      <c r="K77" s="15">
        <v>2.0130705879047301</v>
      </c>
      <c r="L77" s="15">
        <v>0.99999729093106504</v>
      </c>
      <c r="M77" s="15">
        <v>0.13728591135944401</v>
      </c>
      <c r="N77" s="14">
        <v>2.0131197765864099</v>
      </c>
      <c r="O77" s="15">
        <v>0.999966133511487</v>
      </c>
      <c r="P77" s="16">
        <v>0.13561410335149199</v>
      </c>
      <c r="Q77" s="14">
        <v>2.02157542576419</v>
      </c>
      <c r="R77" s="15">
        <v>0.99466035421184495</v>
      </c>
      <c r="S77" s="16">
        <v>0.11524572780822499</v>
      </c>
      <c r="T77" s="14">
        <v>2.0417130352941202</v>
      </c>
      <c r="U77" s="15">
        <v>0.98241427293119898</v>
      </c>
      <c r="V77" s="16">
        <v>9.3173859653990498E-2</v>
      </c>
      <c r="W77" s="14">
        <v>2.16289468461538</v>
      </c>
      <c r="X77" s="15">
        <v>0.91866081195695404</v>
      </c>
      <c r="Y77" s="16">
        <v>5.7933272258847E-2</v>
      </c>
      <c r="Z77" s="14">
        <v>2.2565350500000001</v>
      </c>
      <c r="AA77" s="15">
        <v>0.87866870725438295</v>
      </c>
      <c r="AB77" s="16">
        <v>4.6953552331330098E-2</v>
      </c>
      <c r="AC77" s="14">
        <v>2.3501754153846099</v>
      </c>
      <c r="AD77" s="15">
        <v>0.84474097166703299</v>
      </c>
      <c r="AE77" s="16">
        <v>4.0057624501037697E-2</v>
      </c>
      <c r="AF77" s="14">
        <v>2.47135706470588</v>
      </c>
      <c r="AG77" s="15">
        <v>0.80778915354764502</v>
      </c>
      <c r="AH77" s="16">
        <v>3.4120004673516897E-2</v>
      </c>
      <c r="AI77" s="14">
        <v>2.4940618304878099</v>
      </c>
      <c r="AJ77" s="15">
        <v>0.80158823559963299</v>
      </c>
      <c r="AK77" s="16">
        <v>3.3246078576788601E-2</v>
      </c>
      <c r="AL77" s="15">
        <v>2.4999503234135898</v>
      </c>
      <c r="AM77" s="15">
        <v>0.80001323010966596</v>
      </c>
      <c r="AN77" s="16">
        <v>3.3028979183439902E-2</v>
      </c>
      <c r="AO77" s="15">
        <v>2.49999951209527</v>
      </c>
      <c r="AP77" s="15">
        <v>0.80000012993654201</v>
      </c>
      <c r="AQ77" s="15">
        <v>3.30271815471741E-2</v>
      </c>
      <c r="AR77" s="14">
        <v>2.49999999512973</v>
      </c>
      <c r="AS77" s="15">
        <v>0.80000000129702797</v>
      </c>
      <c r="AT77" s="16">
        <v>3.3027163895619799E-2</v>
      </c>
      <c r="AU77" s="15">
        <v>2.4999999999512998</v>
      </c>
      <c r="AV77" s="15">
        <v>0.800000000012968</v>
      </c>
      <c r="AW77" s="15">
        <v>3.3027163719424803E-2</v>
      </c>
      <c r="AX77" s="14">
        <v>2.5</v>
      </c>
      <c r="AY77" s="15">
        <v>0.8</v>
      </c>
      <c r="AZ77" s="16">
        <v>3.3027163717645303E-2</v>
      </c>
    </row>
    <row r="78" spans="1:52" hidden="1" x14ac:dyDescent="0.25">
      <c r="A78" s="1">
        <v>0.64</v>
      </c>
      <c r="B78" s="14">
        <v>2.0478844999999999</v>
      </c>
      <c r="C78" s="15">
        <v>0.99999760000000004</v>
      </c>
      <c r="D78" s="16">
        <v>0.13733851524542301</v>
      </c>
      <c r="E78" s="15">
        <v>2.0478845000452099</v>
      </c>
      <c r="F78" s="15">
        <v>0.999997599970193</v>
      </c>
      <c r="G78" s="15">
        <v>0.13733851136737699</v>
      </c>
      <c r="H78" s="14">
        <v>2.0478845045220599</v>
      </c>
      <c r="I78" s="15">
        <v>0.99999759701887303</v>
      </c>
      <c r="J78" s="16">
        <v>0.137338127488326</v>
      </c>
      <c r="K78" s="15">
        <v>2.04788495302064</v>
      </c>
      <c r="L78" s="15">
        <v>0.99999730135017895</v>
      </c>
      <c r="M78" s="15">
        <v>0.13730080172737899</v>
      </c>
      <c r="N78" s="14">
        <v>2.0479306248214701</v>
      </c>
      <c r="O78" s="15">
        <v>0.99996719412798996</v>
      </c>
      <c r="P78" s="16">
        <v>0.135664289097811</v>
      </c>
      <c r="Q78" s="14">
        <v>2.0557817139738002</v>
      </c>
      <c r="R78" s="15">
        <v>0.99483563606009195</v>
      </c>
      <c r="S78" s="16">
        <v>0.115606507349963</v>
      </c>
      <c r="T78" s="14">
        <v>2.0744795294117702</v>
      </c>
      <c r="U78" s="15">
        <v>0.98295652385655197</v>
      </c>
      <c r="V78" s="16">
        <v>9.3765116145849398E-2</v>
      </c>
      <c r="W78" s="14">
        <v>2.1869969615384601</v>
      </c>
      <c r="X78" s="15">
        <v>0.92031026920640202</v>
      </c>
      <c r="Y78" s="16">
        <v>5.8491964938325099E-2</v>
      </c>
      <c r="Z78" s="14">
        <v>2.2739422500000002</v>
      </c>
      <c r="AA78" s="15">
        <v>0.880311154582053</v>
      </c>
      <c r="AB78" s="16">
        <v>4.7339721847846399E-2</v>
      </c>
      <c r="AC78" s="14">
        <v>2.3608875384615402</v>
      </c>
      <c r="AD78" s="15">
        <v>0.84594330171292098</v>
      </c>
      <c r="AE78" s="16">
        <v>4.0278798288242802E-2</v>
      </c>
      <c r="AF78" s="14">
        <v>2.4734049705882399</v>
      </c>
      <c r="AG78" s="15">
        <v>0.80804995950743896</v>
      </c>
      <c r="AH78" s="16">
        <v>3.4158144401638502E-2</v>
      </c>
      <c r="AI78" s="14">
        <v>2.4944863963414701</v>
      </c>
      <c r="AJ78" s="15">
        <v>0.80164318984589</v>
      </c>
      <c r="AK78" s="16">
        <v>3.3253832343460701E-2</v>
      </c>
      <c r="AL78" s="15">
        <v>2.4999538751785302</v>
      </c>
      <c r="AM78" s="15">
        <v>0.80001369164288505</v>
      </c>
      <c r="AN78" s="16">
        <v>3.3029043720467499E-2</v>
      </c>
      <c r="AO78" s="15">
        <v>2.4999995469793701</v>
      </c>
      <c r="AP78" s="15">
        <v>0.80000013446969298</v>
      </c>
      <c r="AQ78" s="15">
        <v>3.3027182181005602E-2</v>
      </c>
      <c r="AR78" s="14">
        <v>2.4999999954779399</v>
      </c>
      <c r="AS78" s="15">
        <v>0.800000001342279</v>
      </c>
      <c r="AT78" s="16">
        <v>3.30271639019468E-2</v>
      </c>
      <c r="AU78" s="15">
        <v>2.4999999999547899</v>
      </c>
      <c r="AV78" s="15">
        <v>0.80000000001342098</v>
      </c>
      <c r="AW78" s="15">
        <v>3.3027163719488099E-2</v>
      </c>
      <c r="AX78" s="14">
        <v>2.5</v>
      </c>
      <c r="AY78" s="15">
        <v>0.8</v>
      </c>
      <c r="AZ78" s="16">
        <v>3.3027163717645303E-2</v>
      </c>
    </row>
    <row r="79" spans="1:52" hidden="1" x14ac:dyDescent="0.25">
      <c r="A79" s="1">
        <v>0.65</v>
      </c>
      <c r="B79" s="14">
        <v>2.1078855999999999</v>
      </c>
      <c r="C79" s="15">
        <v>0.99999729999999998</v>
      </c>
      <c r="D79" s="16">
        <v>0.13711619930282701</v>
      </c>
      <c r="E79" s="15">
        <v>2.1078856000392099</v>
      </c>
      <c r="F79" s="15">
        <v>0.99999729997186804</v>
      </c>
      <c r="G79" s="15">
        <v>0.137116195852724</v>
      </c>
      <c r="H79" s="14">
        <v>2.1078856039219298</v>
      </c>
      <c r="I79" s="15">
        <v>0.99999729718617503</v>
      </c>
      <c r="J79" s="16">
        <v>0.13711585431808099</v>
      </c>
      <c r="K79" s="15">
        <v>2.1078859928994098</v>
      </c>
      <c r="L79" s="15">
        <v>0.99999701811076802</v>
      </c>
      <c r="M79" s="15">
        <v>0.137082491861898</v>
      </c>
      <c r="N79" s="14">
        <v>2.1079256035094902</v>
      </c>
      <c r="O79" s="15">
        <v>0.99996860029974299</v>
      </c>
      <c r="P79" s="16">
        <v>0.13552930355842099</v>
      </c>
      <c r="Q79" s="14">
        <v>2.1147347598253301</v>
      </c>
      <c r="R79" s="15">
        <v>0.99511796458377499</v>
      </c>
      <c r="S79" s="16">
        <v>0.11599839686399201</v>
      </c>
      <c r="T79" s="14">
        <v>2.1309511529411802</v>
      </c>
      <c r="U79" s="15">
        <v>0.98383530798880303</v>
      </c>
      <c r="V79" s="16">
        <v>9.4557661465418594E-2</v>
      </c>
      <c r="W79" s="14">
        <v>2.2285361846153799</v>
      </c>
      <c r="X79" s="15">
        <v>0.92306181004766397</v>
      </c>
      <c r="Y79" s="16">
        <v>5.9308661763299797E-2</v>
      </c>
      <c r="Z79" s="14">
        <v>2.3039428000000002</v>
      </c>
      <c r="AA79" s="15">
        <v>0.88310195867368002</v>
      </c>
      <c r="AB79" s="16">
        <v>4.7909812230745197E-2</v>
      </c>
      <c r="AC79" s="14">
        <v>2.3793494153846102</v>
      </c>
      <c r="AD79" s="15">
        <v>0.848019000770874</v>
      </c>
      <c r="AE79" s="16">
        <v>4.06055002157917E-2</v>
      </c>
      <c r="AF79" s="14">
        <v>2.4769344470588202</v>
      </c>
      <c r="AG79" s="15">
        <v>0.80850820828569303</v>
      </c>
      <c r="AH79" s="16">
        <v>3.4214100792384197E-2</v>
      </c>
      <c r="AI79" s="14">
        <v>2.4952181170731702</v>
      </c>
      <c r="AJ79" s="15">
        <v>0.80174003565307805</v>
      </c>
      <c r="AK79" s="16">
        <v>3.32651855701201E-2</v>
      </c>
      <c r="AL79" s="15">
        <v>2.4999599964905102</v>
      </c>
      <c r="AM79" s="15">
        <v>0.80001450562012599</v>
      </c>
      <c r="AN79" s="16">
        <v>3.3029138164945897E-2</v>
      </c>
      <c r="AO79" s="15">
        <v>2.4999996071005901</v>
      </c>
      <c r="AP79" s="15">
        <v>0.80000014246457996</v>
      </c>
      <c r="AQ79" s="15">
        <v>3.30271831085601E-2</v>
      </c>
      <c r="AR79" s="14">
        <v>2.4999999960780701</v>
      </c>
      <c r="AS79" s="15">
        <v>0.80000000142208305</v>
      </c>
      <c r="AT79" s="16">
        <v>3.3027163911205602E-2</v>
      </c>
      <c r="AU79" s="15">
        <v>2.49999999996079</v>
      </c>
      <c r="AV79" s="15">
        <v>0.800000000014219</v>
      </c>
      <c r="AW79" s="15">
        <v>3.3027163719580803E-2</v>
      </c>
      <c r="AX79" s="14">
        <v>2.5</v>
      </c>
      <c r="AY79" s="15">
        <v>0.8</v>
      </c>
      <c r="AZ79" s="16">
        <v>3.3027163717645303E-2</v>
      </c>
    </row>
    <row r="80" spans="1:52" hidden="1" x14ac:dyDescent="0.25">
      <c r="A80" s="1">
        <v>0.66</v>
      </c>
      <c r="B80" s="14">
        <v>2.1379454</v>
      </c>
      <c r="C80" s="15">
        <v>0.99999689999999997</v>
      </c>
      <c r="D80" s="16">
        <v>0.13706289356363399</v>
      </c>
      <c r="E80" s="15">
        <v>2.1379454000362101</v>
      </c>
      <c r="F80" s="15">
        <v>0.99999689997265295</v>
      </c>
      <c r="G80" s="15">
        <v>0.13706289043492001</v>
      </c>
      <c r="H80" s="14">
        <v>2.1379454036212699</v>
      </c>
      <c r="I80" s="15">
        <v>0.99999689726475205</v>
      </c>
      <c r="J80" s="16">
        <v>0.13706258069072699</v>
      </c>
      <c r="K80" s="15">
        <v>2.13794576277943</v>
      </c>
      <c r="L80" s="15">
        <v>0.99999662598237904</v>
      </c>
      <c r="M80" s="15">
        <v>0.13703221013880501</v>
      </c>
      <c r="N80" s="14">
        <v>2.1379823368088098</v>
      </c>
      <c r="O80" s="15">
        <v>0.99996900161348201</v>
      </c>
      <c r="P80" s="16">
        <v>0.13553766307786799</v>
      </c>
      <c r="Q80" s="14">
        <v>2.1442694978165902</v>
      </c>
      <c r="R80" s="15">
        <v>0.99525058439176695</v>
      </c>
      <c r="S80" s="16">
        <v>0.116268277725673</v>
      </c>
      <c r="T80" s="14">
        <v>2.1592427294117602</v>
      </c>
      <c r="U80" s="15">
        <v>0.98425069337555204</v>
      </c>
      <c r="V80" s="16">
        <v>9.5020022285222799E-2</v>
      </c>
      <c r="W80" s="14">
        <v>2.2493468153846199</v>
      </c>
      <c r="X80" s="15">
        <v>0.92439776164565202</v>
      </c>
      <c r="Y80" s="16">
        <v>5.97701172102603E-2</v>
      </c>
      <c r="Z80" s="14">
        <v>2.3189727000000002</v>
      </c>
      <c r="AA80" s="15">
        <v>0.88448054185437597</v>
      </c>
      <c r="AB80" s="16">
        <v>4.82358325455036E-2</v>
      </c>
      <c r="AC80" s="14">
        <v>2.3885985846153801</v>
      </c>
      <c r="AD80" s="15">
        <v>0.84905987776707303</v>
      </c>
      <c r="AE80" s="16">
        <v>4.0795062361388197E-2</v>
      </c>
      <c r="AF80" s="14">
        <v>2.4787026705882398</v>
      </c>
      <c r="AG80" s="15">
        <v>0.80874190352452002</v>
      </c>
      <c r="AH80" s="16">
        <v>3.4247204780460401E-2</v>
      </c>
      <c r="AI80" s="14">
        <v>2.4955847000000002</v>
      </c>
      <c r="AJ80" s="15">
        <v>0.80178956674887303</v>
      </c>
      <c r="AK80" s="16">
        <v>3.3271926752247397E-2</v>
      </c>
      <c r="AL80" s="15">
        <v>2.49996306319118</v>
      </c>
      <c r="AM80" s="15">
        <v>0.80001492222802595</v>
      </c>
      <c r="AN80" s="16">
        <v>3.3029194296206002E-2</v>
      </c>
      <c r="AO80" s="15">
        <v>2.4999996372205699</v>
      </c>
      <c r="AP80" s="15">
        <v>0.80000014655652896</v>
      </c>
      <c r="AQ80" s="15">
        <v>3.3027183659838699E-2</v>
      </c>
      <c r="AR80" s="14">
        <v>2.49999999637873</v>
      </c>
      <c r="AS80" s="15">
        <v>0.80000000146292904</v>
      </c>
      <c r="AT80" s="16">
        <v>3.3027163916708499E-2</v>
      </c>
      <c r="AU80" s="15">
        <v>2.4999999999637899</v>
      </c>
      <c r="AV80" s="15">
        <v>0.80000000001462801</v>
      </c>
      <c r="AW80" s="15">
        <v>3.3027163719635703E-2</v>
      </c>
      <c r="AX80" s="14">
        <v>2.5</v>
      </c>
      <c r="AY80" s="15">
        <v>0.8</v>
      </c>
      <c r="AZ80" s="16">
        <v>3.3027163717645303E-2</v>
      </c>
    </row>
    <row r="81" spans="1:52" hidden="1" x14ac:dyDescent="0.25">
      <c r="A81" s="1">
        <v>0.67</v>
      </c>
      <c r="B81" s="14">
        <v>2.1153993999999998</v>
      </c>
      <c r="C81" s="15">
        <v>0.99999649999999995</v>
      </c>
      <c r="D81" s="16">
        <v>0.13702667195806001</v>
      </c>
      <c r="E81" s="15">
        <v>2.1153994000384602</v>
      </c>
      <c r="F81" s="15">
        <v>0.99999649997206697</v>
      </c>
      <c r="G81" s="15">
        <v>0.13702666895135501</v>
      </c>
      <c r="H81" s="14">
        <v>2.1153994038467698</v>
      </c>
      <c r="I81" s="15">
        <v>0.99999649720614103</v>
      </c>
      <c r="J81" s="16">
        <v>0.13702637128703099</v>
      </c>
      <c r="K81" s="15">
        <v>2.1153997853705699</v>
      </c>
      <c r="L81" s="15">
        <v>0.99999622011084099</v>
      </c>
      <c r="M81" s="15">
        <v>0.136997127187826</v>
      </c>
      <c r="N81" s="14">
        <v>2.11543863695164</v>
      </c>
      <c r="O81" s="15">
        <v>0.99996800390264096</v>
      </c>
      <c r="P81" s="16">
        <v>0.13551039893230901</v>
      </c>
      <c r="Q81" s="14">
        <v>2.1221173144104801</v>
      </c>
      <c r="R81" s="15">
        <v>0.99515094643600199</v>
      </c>
      <c r="S81" s="16">
        <v>0.116068128003432</v>
      </c>
      <c r="T81" s="14">
        <v>2.1380229647058799</v>
      </c>
      <c r="U81" s="15">
        <v>0.98393998029415697</v>
      </c>
      <c r="V81" s="16">
        <v>9.46768576887283E-2</v>
      </c>
      <c r="W81" s="14">
        <v>2.2337380461538499</v>
      </c>
      <c r="X81" s="15">
        <v>0.92339793456420605</v>
      </c>
      <c r="Y81" s="16">
        <v>5.94265830620926E-2</v>
      </c>
      <c r="Z81" s="14">
        <v>2.3076997000000001</v>
      </c>
      <c r="AA81" s="15">
        <v>0.88344749526556399</v>
      </c>
      <c r="AB81" s="16">
        <v>4.7992942405723799E-2</v>
      </c>
      <c r="AC81" s="14">
        <v>2.38166135384615</v>
      </c>
      <c r="AD81" s="15">
        <v>0.84827896879772802</v>
      </c>
      <c r="AE81" s="16">
        <v>4.06537908267652E-2</v>
      </c>
      <c r="AF81" s="14">
        <v>2.4773764352941199</v>
      </c>
      <c r="AG81" s="15">
        <v>0.80856633638175401</v>
      </c>
      <c r="AH81" s="16">
        <v>3.4222533943834503E-2</v>
      </c>
      <c r="AI81" s="14">
        <v>2.4953097487804898</v>
      </c>
      <c r="AJ81" s="15">
        <v>0.80175234698069497</v>
      </c>
      <c r="AK81" s="16">
        <v>3.3266903079647497E-2</v>
      </c>
      <c r="AL81" s="15">
        <v>2.4999607630483598</v>
      </c>
      <c r="AM81" s="15">
        <v>0.80001460915233003</v>
      </c>
      <c r="AN81" s="16">
        <v>3.3029152466536399E-2</v>
      </c>
      <c r="AO81" s="15">
        <v>2.4999996146294299</v>
      </c>
      <c r="AP81" s="15">
        <v>0.80000014348147797</v>
      </c>
      <c r="AQ81" s="15">
        <v>3.3027183249019501E-2</v>
      </c>
      <c r="AR81" s="14">
        <v>2.49999999615323</v>
      </c>
      <c r="AS81" s="15">
        <v>0.80000000143223404</v>
      </c>
      <c r="AT81" s="16">
        <v>3.3027163912607703E-2</v>
      </c>
      <c r="AU81" s="15">
        <v>2.4999999999615401</v>
      </c>
      <c r="AV81" s="15">
        <v>0.80000000001432103</v>
      </c>
      <c r="AW81" s="15">
        <v>3.3027163719594702E-2</v>
      </c>
      <c r="AX81" s="14">
        <v>2.5</v>
      </c>
      <c r="AY81" s="15">
        <v>0.8</v>
      </c>
      <c r="AZ81" s="16">
        <v>3.3027163717645303E-2</v>
      </c>
    </row>
    <row r="82" spans="1:52" hidden="1" x14ac:dyDescent="0.25">
      <c r="A82" s="1">
        <v>0.68</v>
      </c>
      <c r="B82" s="14">
        <v>2.0954518000000002</v>
      </c>
      <c r="C82" s="15">
        <v>0.99999610000000005</v>
      </c>
      <c r="D82" s="16">
        <v>0.13712792620012801</v>
      </c>
      <c r="E82" s="15">
        <v>2.0954518000404501</v>
      </c>
      <c r="F82" s="15">
        <v>0.99999609997153305</v>
      </c>
      <c r="G82" s="15">
        <v>0.13712792329815099</v>
      </c>
      <c r="H82" s="14">
        <v>2.0954518040462902</v>
      </c>
      <c r="I82" s="15">
        <v>0.99999609715270199</v>
      </c>
      <c r="J82" s="16">
        <v>0.137127635998821</v>
      </c>
      <c r="K82" s="15">
        <v>2.0954522053581099</v>
      </c>
      <c r="L82" s="15">
        <v>0.99999581475726296</v>
      </c>
      <c r="M82" s="15">
        <v>0.13709936450669</v>
      </c>
      <c r="N82" s="14">
        <v>2.0954930720057101</v>
      </c>
      <c r="O82" s="15">
        <v>0.99996705892180704</v>
      </c>
      <c r="P82" s="16">
        <v>0.13562049602917201</v>
      </c>
      <c r="Q82" s="14">
        <v>2.1025181441048102</v>
      </c>
      <c r="R82" s="15">
        <v>0.99506015064791897</v>
      </c>
      <c r="S82" s="16">
        <v>0.116021622267999</v>
      </c>
      <c r="T82" s="14">
        <v>2.1192487529411799</v>
      </c>
      <c r="U82" s="15">
        <v>0.98365755143080302</v>
      </c>
      <c r="V82" s="16">
        <v>9.44954093132402E-2</v>
      </c>
      <c r="W82" s="14">
        <v>2.2199281692307702</v>
      </c>
      <c r="X82" s="15">
        <v>0.92250017600350298</v>
      </c>
      <c r="Y82" s="16">
        <v>5.9211506017320899E-2</v>
      </c>
      <c r="Z82" s="14">
        <v>2.2977259000000001</v>
      </c>
      <c r="AA82" s="15">
        <v>0.88252732558709701</v>
      </c>
      <c r="AB82" s="16">
        <v>4.7842120718378803E-2</v>
      </c>
      <c r="AC82" s="14">
        <v>2.37552363076923</v>
      </c>
      <c r="AD82" s="15">
        <v>0.84758828488743498</v>
      </c>
      <c r="AE82" s="16">
        <v>4.0568133255723199E-2</v>
      </c>
      <c r="AF82" s="14">
        <v>2.4762030470588199</v>
      </c>
      <c r="AG82" s="15">
        <v>0.80841228853426805</v>
      </c>
      <c r="AH82" s="16">
        <v>3.42081963778458E-2</v>
      </c>
      <c r="AI82" s="14">
        <v>2.49506648536586</v>
      </c>
      <c r="AJ82" s="15">
        <v>0.80171973395249796</v>
      </c>
      <c r="AK82" s="16">
        <v>3.3264010051530901E-2</v>
      </c>
      <c r="AL82" s="15">
        <v>2.4999587279942901</v>
      </c>
      <c r="AM82" s="15">
        <v>0.80001433492225205</v>
      </c>
      <c r="AN82" s="16">
        <v>3.3029128436006298E-2</v>
      </c>
      <c r="AO82" s="15">
        <v>2.4999995946419</v>
      </c>
      <c r="AP82" s="15">
        <v>0.80000014078797899</v>
      </c>
      <c r="AQ82" s="15">
        <v>3.3027183013014702E-2</v>
      </c>
      <c r="AR82" s="14">
        <v>2.49999999595371</v>
      </c>
      <c r="AS82" s="15">
        <v>0.80000000140534799</v>
      </c>
      <c r="AT82" s="16">
        <v>3.3027163910251997E-2</v>
      </c>
      <c r="AU82" s="15">
        <v>2.4999999999595399</v>
      </c>
      <c r="AV82" s="15">
        <v>0.80000000001405203</v>
      </c>
      <c r="AW82" s="15">
        <v>3.3027163719571102E-2</v>
      </c>
      <c r="AX82" s="14">
        <v>2.5</v>
      </c>
      <c r="AY82" s="15">
        <v>0.8</v>
      </c>
      <c r="AZ82" s="16">
        <v>3.3027163717645303E-2</v>
      </c>
    </row>
    <row r="83" spans="1:52" hidden="1" x14ac:dyDescent="0.25">
      <c r="A83" s="1">
        <v>0.69</v>
      </c>
      <c r="B83" s="14">
        <v>2.0809836000000002</v>
      </c>
      <c r="C83" s="15">
        <v>0.99999559999999998</v>
      </c>
      <c r="D83" s="16">
        <v>0.137037966752762</v>
      </c>
      <c r="E83" s="15">
        <v>2.0809836000419</v>
      </c>
      <c r="F83" s="15">
        <v>0.99999559997113496</v>
      </c>
      <c r="G83" s="15">
        <v>0.137037963983454</v>
      </c>
      <c r="H83" s="14">
        <v>2.0809836041910001</v>
      </c>
      <c r="I83" s="15">
        <v>0.99999559711297903</v>
      </c>
      <c r="J83" s="16">
        <v>0.13703768982049899</v>
      </c>
      <c r="K83" s="15">
        <v>2.0809840198552698</v>
      </c>
      <c r="L83" s="15">
        <v>0.99999531077785797</v>
      </c>
      <c r="M83" s="15">
        <v>0.13701066336512099</v>
      </c>
      <c r="N83" s="14">
        <v>2.0810263480514202</v>
      </c>
      <c r="O83" s="15">
        <v>0.99996615383058796</v>
      </c>
      <c r="P83" s="16">
        <v>0.13554878295994399</v>
      </c>
      <c r="Q83" s="14">
        <v>2.08830266375546</v>
      </c>
      <c r="R83" s="15">
        <v>0.99499251236299402</v>
      </c>
      <c r="S83" s="16">
        <v>0.11584297910853</v>
      </c>
      <c r="T83" s="14">
        <v>2.1056316235294101</v>
      </c>
      <c r="U83" s="15">
        <v>0.98344797600606904</v>
      </c>
      <c r="V83" s="16">
        <v>9.4226183270401706E-2</v>
      </c>
      <c r="W83" s="14">
        <v>2.2099117230769201</v>
      </c>
      <c r="X83" s="15">
        <v>0.92184109931339797</v>
      </c>
      <c r="Y83" s="16">
        <v>5.8958630865964201E-2</v>
      </c>
      <c r="Z83" s="14">
        <v>2.2904917999999999</v>
      </c>
      <c r="AA83" s="15">
        <v>0.88185625334513196</v>
      </c>
      <c r="AB83" s="16">
        <v>4.7664705877759297E-2</v>
      </c>
      <c r="AC83" s="14">
        <v>2.3710718769230699</v>
      </c>
      <c r="AD83" s="15">
        <v>0.847087470027588</v>
      </c>
      <c r="AE83" s="16">
        <v>4.0465009626159502E-2</v>
      </c>
      <c r="AF83" s="14">
        <v>2.47535197647059</v>
      </c>
      <c r="AG83" s="15">
        <v>0.80830130742941397</v>
      </c>
      <c r="AH83" s="16">
        <v>3.4190096966826802E-2</v>
      </c>
      <c r="AI83" s="14">
        <v>2.4948900439024402</v>
      </c>
      <c r="AJ83" s="15">
        <v>0.80169626436347297</v>
      </c>
      <c r="AK83" s="16">
        <v>3.3260318956259499E-2</v>
      </c>
      <c r="AL83" s="15">
        <v>2.49995725194858</v>
      </c>
      <c r="AM83" s="15">
        <v>0.80001413763120699</v>
      </c>
      <c r="AN83" s="16">
        <v>3.3029097689254501E-2</v>
      </c>
      <c r="AO83" s="15">
        <v>2.4999995801447299</v>
      </c>
      <c r="AP83" s="15">
        <v>0.80000013885018395</v>
      </c>
      <c r="AQ83" s="15">
        <v>3.3027182711042498E-2</v>
      </c>
      <c r="AR83" s="14">
        <v>2.499999995809</v>
      </c>
      <c r="AS83" s="15">
        <v>0.80000000138600502</v>
      </c>
      <c r="AT83" s="16">
        <v>3.3027163907237603E-2</v>
      </c>
      <c r="AU83" s="15">
        <v>2.4999999999581002</v>
      </c>
      <c r="AV83" s="15">
        <v>0.80000000001385796</v>
      </c>
      <c r="AW83" s="15">
        <v>3.3027163719541001E-2</v>
      </c>
      <c r="AX83" s="14">
        <v>2.5</v>
      </c>
      <c r="AY83" s="15">
        <v>0.8</v>
      </c>
      <c r="AZ83" s="16">
        <v>3.3027163717645303E-2</v>
      </c>
    </row>
    <row r="84" spans="1:52" hidden="1" x14ac:dyDescent="0.25">
      <c r="A84" s="1">
        <v>0.7</v>
      </c>
      <c r="B84" s="14">
        <v>2.0904508000000002</v>
      </c>
      <c r="C84" s="15">
        <v>0.99999479999999996</v>
      </c>
      <c r="D84" s="16">
        <v>0.136998370689392</v>
      </c>
      <c r="E84" s="15">
        <v>2.0904508000409598</v>
      </c>
      <c r="F84" s="15">
        <v>0.99999479997139495</v>
      </c>
      <c r="G84" s="15">
        <v>0.136998368166458</v>
      </c>
      <c r="H84" s="14">
        <v>2.0904508040963101</v>
      </c>
      <c r="I84" s="15">
        <v>0.99999479713908002</v>
      </c>
      <c r="J84" s="16">
        <v>0.13699811837995801</v>
      </c>
      <c r="K84" s="15">
        <v>2.0904512103691202</v>
      </c>
      <c r="L84" s="15">
        <v>0.99999451339271905</v>
      </c>
      <c r="M84" s="15">
        <v>0.13697343210988799</v>
      </c>
      <c r="N84" s="14">
        <v>2.0904925822077201</v>
      </c>
      <c r="O84" s="15">
        <v>0.99996562001522504</v>
      </c>
      <c r="P84" s="16">
        <v>0.13556451789958199</v>
      </c>
      <c r="Q84" s="14">
        <v>2.0976044978165902</v>
      </c>
      <c r="R84" s="15">
        <v>0.99503582430772097</v>
      </c>
      <c r="S84" s="16">
        <v>0.11596414930438199</v>
      </c>
      <c r="T84" s="14">
        <v>2.1145419294117702</v>
      </c>
      <c r="U84" s="15">
        <v>0.98358451304512695</v>
      </c>
      <c r="V84" s="16">
        <v>9.4408362570293294E-2</v>
      </c>
      <c r="W84" s="14">
        <v>2.2164659384615399</v>
      </c>
      <c r="X84" s="15">
        <v>0.92227241838580298</v>
      </c>
      <c r="Y84" s="16">
        <v>5.9128809683087501E-2</v>
      </c>
      <c r="Z84" s="14">
        <v>2.2952254000000001</v>
      </c>
      <c r="AA84" s="15">
        <v>0.88229524079234201</v>
      </c>
      <c r="AB84" s="16">
        <v>4.7784109055598302E-2</v>
      </c>
      <c r="AC84" s="14">
        <v>2.3739848615384598</v>
      </c>
      <c r="AD84" s="15">
        <v>0.84741488773721996</v>
      </c>
      <c r="AE84" s="16">
        <v>4.05344757852905E-2</v>
      </c>
      <c r="AF84" s="14">
        <v>2.4759088705882402</v>
      </c>
      <c r="AG84" s="15">
        <v>0.80837380775053402</v>
      </c>
      <c r="AH84" s="16">
        <v>3.4202310930794899E-2</v>
      </c>
      <c r="AI84" s="14">
        <v>2.4950054975609799</v>
      </c>
      <c r="AJ84" s="15">
        <v>0.80171159416390503</v>
      </c>
      <c r="AK84" s="16">
        <v>3.3262810781286997E-2</v>
      </c>
      <c r="AL84" s="15">
        <v>2.4999582177922899</v>
      </c>
      <c r="AM84" s="15">
        <v>0.80001426649266305</v>
      </c>
      <c r="AN84" s="16">
        <v>3.3029118448269001E-2</v>
      </c>
      <c r="AO84" s="15">
        <v>2.4999995896308902</v>
      </c>
      <c r="AP84" s="15">
        <v>0.80000014011586296</v>
      </c>
      <c r="AQ84" s="15">
        <v>3.3027182914922702E-2</v>
      </c>
      <c r="AR84" s="14">
        <v>2.49999999590369</v>
      </c>
      <c r="AS84" s="15">
        <v>0.80000000139863903</v>
      </c>
      <c r="AT84" s="16">
        <v>3.3027163909272697E-2</v>
      </c>
      <c r="AU84" s="15">
        <v>2.4999999999590399</v>
      </c>
      <c r="AV84" s="15">
        <v>0.80000000001398497</v>
      </c>
      <c r="AW84" s="15">
        <v>3.3027163719561402E-2</v>
      </c>
      <c r="AX84" s="14">
        <v>2.5</v>
      </c>
      <c r="AY84" s="15">
        <v>0.8</v>
      </c>
      <c r="AZ84" s="16">
        <v>3.3027163717645303E-2</v>
      </c>
    </row>
    <row r="85" spans="1:52" hidden="1" x14ac:dyDescent="0.25">
      <c r="A85" s="1">
        <v>0.71</v>
      </c>
      <c r="B85" s="14">
        <v>2.0973239000000001</v>
      </c>
      <c r="C85" s="15">
        <v>0.99999389999999999</v>
      </c>
      <c r="D85" s="16">
        <v>0.136876770319975</v>
      </c>
      <c r="E85" s="15">
        <v>2.0973239000402701</v>
      </c>
      <c r="F85" s="15">
        <v>0.99999389997158405</v>
      </c>
      <c r="G85" s="15">
        <v>0.13687676800715901</v>
      </c>
      <c r="H85" s="14">
        <v>2.09732390402757</v>
      </c>
      <c r="I85" s="15">
        <v>0.99999389715781295</v>
      </c>
      <c r="J85" s="16">
        <v>0.136876539015166</v>
      </c>
      <c r="K85" s="15">
        <v>2.0973243034822602</v>
      </c>
      <c r="L85" s="15">
        <v>0.99999361526938901</v>
      </c>
      <c r="M85" s="15">
        <v>0.136853861670648</v>
      </c>
      <c r="N85" s="14">
        <v>2.09736498101408</v>
      </c>
      <c r="O85" s="15">
        <v>0.99996491105497098</v>
      </c>
      <c r="P85" s="16">
        <v>0.135495177561229</v>
      </c>
      <c r="Q85" s="14">
        <v>2.1043575436681201</v>
      </c>
      <c r="R85" s="15">
        <v>0.99506659570733802</v>
      </c>
      <c r="S85" s="16">
        <v>0.11598169021235601</v>
      </c>
      <c r="T85" s="14">
        <v>2.1210107294117599</v>
      </c>
      <c r="U85" s="15">
        <v>0.98368230797441802</v>
      </c>
      <c r="V85" s="16">
        <v>9.4474385087905094E-2</v>
      </c>
      <c r="W85" s="14">
        <v>2.2212242384615402</v>
      </c>
      <c r="X85" s="15">
        <v>0.92258358815845898</v>
      </c>
      <c r="Y85" s="16">
        <v>5.9205727806762601E-2</v>
      </c>
      <c r="Z85" s="14">
        <v>2.2986619500000001</v>
      </c>
      <c r="AA85" s="15">
        <v>0.88261300402989096</v>
      </c>
      <c r="AB85" s="16">
        <v>4.7837982569320099E-2</v>
      </c>
      <c r="AC85" s="14">
        <v>2.37609966153846</v>
      </c>
      <c r="AD85" s="15">
        <v>0.84765256090038998</v>
      </c>
      <c r="AE85" s="16">
        <v>4.0565114714364497E-2</v>
      </c>
      <c r="AF85" s="14">
        <v>2.4763131705882402</v>
      </c>
      <c r="AG85" s="15">
        <v>0.80842660020359403</v>
      </c>
      <c r="AH85" s="16">
        <v>3.4207462749027501E-2</v>
      </c>
      <c r="AI85" s="14">
        <v>2.4950893158536598</v>
      </c>
      <c r="AJ85" s="15">
        <v>0.80172276275150001</v>
      </c>
      <c r="AK85" s="16">
        <v>3.3263851549432802E-2</v>
      </c>
      <c r="AL85" s="15">
        <v>2.4999589189859202</v>
      </c>
      <c r="AM85" s="15">
        <v>0.80001436038784401</v>
      </c>
      <c r="AN85" s="16">
        <v>3.3029127096083202E-2</v>
      </c>
      <c r="AO85" s="15">
        <v>2.4999995965177502</v>
      </c>
      <c r="AP85" s="15">
        <v>0.80000014103810302</v>
      </c>
      <c r="AQ85" s="15">
        <v>3.30271829998533E-2</v>
      </c>
      <c r="AR85" s="14">
        <v>2.4999999959724302</v>
      </c>
      <c r="AS85" s="15">
        <v>0.800000001407844</v>
      </c>
      <c r="AT85" s="16">
        <v>3.3027163910120498E-2</v>
      </c>
      <c r="AU85" s="15">
        <v>2.49999999995973</v>
      </c>
      <c r="AV85" s="15">
        <v>0.80000000001407701</v>
      </c>
      <c r="AW85" s="15">
        <v>3.3027163719569902E-2</v>
      </c>
      <c r="AX85" s="14">
        <v>2.5</v>
      </c>
      <c r="AY85" s="15">
        <v>0.8</v>
      </c>
      <c r="AZ85" s="16">
        <v>3.3027163717645303E-2</v>
      </c>
    </row>
    <row r="86" spans="1:52" hidden="1" x14ac:dyDescent="0.25">
      <c r="A86" s="1">
        <v>0.72</v>
      </c>
      <c r="B86" s="14">
        <v>2.0968664000000001</v>
      </c>
      <c r="C86" s="15">
        <v>0.99999300000000002</v>
      </c>
      <c r="D86" s="16">
        <v>0.136768643387922</v>
      </c>
      <c r="E86" s="15">
        <v>2.0968664000403101</v>
      </c>
      <c r="F86" s="15">
        <v>0.99999299997157198</v>
      </c>
      <c r="G86" s="15">
        <v>0.136768641229156</v>
      </c>
      <c r="H86" s="14">
        <v>2.0968664040321401</v>
      </c>
      <c r="I86" s="15">
        <v>0.99999299715658496</v>
      </c>
      <c r="J86" s="16">
        <v>0.13676842747926601</v>
      </c>
      <c r="K86" s="15">
        <v>2.0968668039406801</v>
      </c>
      <c r="L86" s="15">
        <v>0.99999271514640997</v>
      </c>
      <c r="M86" s="15">
        <v>0.13674722879526699</v>
      </c>
      <c r="N86" s="14">
        <v>2.0969075276882299</v>
      </c>
      <c r="O86" s="15">
        <v>0.99996399853616502</v>
      </c>
      <c r="P86" s="16">
        <v>0.13542731442636399</v>
      </c>
      <c r="Q86" s="14">
        <v>2.1039080349344998</v>
      </c>
      <c r="R86" s="15">
        <v>0.99506362055158704</v>
      </c>
      <c r="S86" s="16">
        <v>0.115937925686356</v>
      </c>
      <c r="T86" s="14">
        <v>2.12058014117647</v>
      </c>
      <c r="U86" s="15">
        <v>0.98367494364514496</v>
      </c>
      <c r="V86" s="16">
        <v>9.44313205132533E-2</v>
      </c>
      <c r="W86" s="14">
        <v>2.2209075076923099</v>
      </c>
      <c r="X86" s="15">
        <v>0.92256233334795101</v>
      </c>
      <c r="Y86" s="16">
        <v>5.9173568108290803E-2</v>
      </c>
      <c r="Z86" s="14">
        <v>2.2984331999999998</v>
      </c>
      <c r="AA86" s="15">
        <v>0.88259147723160603</v>
      </c>
      <c r="AB86" s="16">
        <v>4.7815290210370801E-2</v>
      </c>
      <c r="AC86" s="14">
        <v>2.3759588923076902</v>
      </c>
      <c r="AD86" s="15">
        <v>0.84763651070609902</v>
      </c>
      <c r="AE86" s="16">
        <v>4.0551506519018801E-2</v>
      </c>
      <c r="AF86" s="14">
        <v>2.4762862588235302</v>
      </c>
      <c r="AG86" s="15">
        <v>0.80842304124026299</v>
      </c>
      <c r="AH86" s="16">
        <v>3.4204940131823798E-2</v>
      </c>
      <c r="AI86" s="14">
        <v>2.4950837365853702</v>
      </c>
      <c r="AJ86" s="15">
        <v>0.80172200996478904</v>
      </c>
      <c r="AK86" s="16">
        <v>3.3263331300292201E-2</v>
      </c>
      <c r="AL86" s="15">
        <v>2.4999588723117698</v>
      </c>
      <c r="AM86" s="15">
        <v>0.80001435405937105</v>
      </c>
      <c r="AN86" s="16">
        <v>3.3029122749643203E-2</v>
      </c>
      <c r="AO86" s="15">
        <v>2.4999995960593302</v>
      </c>
      <c r="AP86" s="15">
        <v>0.80000014097594496</v>
      </c>
      <c r="AQ86" s="15">
        <v>3.3027182957164801E-2</v>
      </c>
      <c r="AR86" s="14">
        <v>2.49999999596786</v>
      </c>
      <c r="AS86" s="15">
        <v>0.80000000140722405</v>
      </c>
      <c r="AT86" s="16">
        <v>3.3027163909694401E-2</v>
      </c>
      <c r="AU86" s="15">
        <v>2.4999999999596798</v>
      </c>
      <c r="AV86" s="15">
        <v>0.80000000001407101</v>
      </c>
      <c r="AW86" s="15">
        <v>3.30271637195656E-2</v>
      </c>
      <c r="AX86" s="14">
        <v>2.5</v>
      </c>
      <c r="AY86" s="15">
        <v>0.8</v>
      </c>
      <c r="AZ86" s="16">
        <v>3.3027163717645303E-2</v>
      </c>
    </row>
    <row r="87" spans="1:52" hidden="1" x14ac:dyDescent="0.25">
      <c r="A87" s="1">
        <v>0.73</v>
      </c>
      <c r="B87" s="14">
        <v>2.1035279999999998</v>
      </c>
      <c r="C87" s="15">
        <v>0.99999199999999999</v>
      </c>
      <c r="D87" s="16">
        <v>0.13673124923004301</v>
      </c>
      <c r="E87" s="15">
        <v>2.1035280000396499</v>
      </c>
      <c r="F87" s="15">
        <v>0.99999199997175203</v>
      </c>
      <c r="G87" s="15">
        <v>0.13673124722444499</v>
      </c>
      <c r="H87" s="14">
        <v>2.10352800396551</v>
      </c>
      <c r="I87" s="15">
        <v>0.99999199717458098</v>
      </c>
      <c r="J87" s="16">
        <v>0.13673104864834901</v>
      </c>
      <c r="K87" s="15">
        <v>2.1035283972657401</v>
      </c>
      <c r="L87" s="15">
        <v>0.99999171694915501</v>
      </c>
      <c r="M87" s="15">
        <v>0.13671132927490701</v>
      </c>
      <c r="N87" s="14">
        <v>2.1035684480718202</v>
      </c>
      <c r="O87" s="15">
        <v>0.99996318205071399</v>
      </c>
      <c r="P87" s="16">
        <v>0.13543638333395</v>
      </c>
      <c r="Q87" s="14">
        <v>2.1104532751091698</v>
      </c>
      <c r="R87" s="15">
        <v>0.99509305343966903</v>
      </c>
      <c r="S87" s="16">
        <v>0.116033061709996</v>
      </c>
      <c r="T87" s="14">
        <v>2.12684988235294</v>
      </c>
      <c r="U87" s="15">
        <v>0.98376884471331905</v>
      </c>
      <c r="V87" s="16">
        <v>9.4569297725722604E-2</v>
      </c>
      <c r="W87" s="14">
        <v>2.2255193846153798</v>
      </c>
      <c r="X87" s="15">
        <v>0.92286252872171004</v>
      </c>
      <c r="Y87" s="16">
        <v>5.9301002710508199E-2</v>
      </c>
      <c r="Z87" s="14">
        <v>2.3017639999999999</v>
      </c>
      <c r="AA87" s="15">
        <v>0.88289880090250505</v>
      </c>
      <c r="AB87" s="16">
        <v>4.79050581694885E-2</v>
      </c>
      <c r="AC87" s="14">
        <v>2.3780086153846098</v>
      </c>
      <c r="AD87" s="15">
        <v>0.84786686928166699</v>
      </c>
      <c r="AE87" s="16">
        <v>4.0604002079687597E-2</v>
      </c>
      <c r="AF87" s="14">
        <v>2.4766781176470598</v>
      </c>
      <c r="AG87" s="15">
        <v>0.80847433134743996</v>
      </c>
      <c r="AH87" s="16">
        <v>3.4214236556484402E-2</v>
      </c>
      <c r="AI87" s="14">
        <v>2.49516497560976</v>
      </c>
      <c r="AJ87" s="15">
        <v>0.80173286513971098</v>
      </c>
      <c r="AK87" s="16">
        <v>3.3265230498342201E-2</v>
      </c>
      <c r="AL87" s="15">
        <v>2.4999595519281801</v>
      </c>
      <c r="AM87" s="15">
        <v>0.80001444532913202</v>
      </c>
      <c r="AN87" s="16">
        <v>3.3029138577193598E-2</v>
      </c>
      <c r="AO87" s="15">
        <v>2.4999996027342699</v>
      </c>
      <c r="AP87" s="15">
        <v>0.80000014187239998</v>
      </c>
      <c r="AQ87" s="15">
        <v>3.3027183112612102E-2</v>
      </c>
      <c r="AR87" s="14">
        <v>2.4999999960344899</v>
      </c>
      <c r="AS87" s="15">
        <v>0.800000001416172</v>
      </c>
      <c r="AT87" s="16">
        <v>3.3027163911246098E-2</v>
      </c>
      <c r="AU87" s="15">
        <v>2.4999999999603499</v>
      </c>
      <c r="AV87" s="15">
        <v>0.80000000001416005</v>
      </c>
      <c r="AW87" s="15">
        <v>3.3027163719581101E-2</v>
      </c>
      <c r="AX87" s="14">
        <v>2.5</v>
      </c>
      <c r="AY87" s="15">
        <v>0.8</v>
      </c>
      <c r="AZ87" s="16">
        <v>3.3027163717645303E-2</v>
      </c>
    </row>
    <row r="88" spans="1:52" hidden="1" x14ac:dyDescent="0.25">
      <c r="A88" s="1">
        <v>0.74</v>
      </c>
      <c r="B88" s="14">
        <v>2.0964624999999999</v>
      </c>
      <c r="C88" s="15">
        <v>0.9999903</v>
      </c>
      <c r="D88" s="16">
        <v>0.13659803300522999</v>
      </c>
      <c r="E88" s="15">
        <v>2.0964625000403498</v>
      </c>
      <c r="F88" s="15">
        <v>0.99999029997155997</v>
      </c>
      <c r="G88" s="15">
        <v>0.136598031172985</v>
      </c>
      <c r="H88" s="14">
        <v>2.0964625040361802</v>
      </c>
      <c r="I88" s="15">
        <v>0.99999029715553001</v>
      </c>
      <c r="J88" s="16">
        <v>0.13659784976901099</v>
      </c>
      <c r="K88" s="15">
        <v>2.0964629043453802</v>
      </c>
      <c r="L88" s="15">
        <v>0.99999001504048901</v>
      </c>
      <c r="M88" s="15">
        <v>0.13657980910987999</v>
      </c>
      <c r="N88" s="14">
        <v>2.0965036688941101</v>
      </c>
      <c r="O88" s="15">
        <v>0.99996128775367199</v>
      </c>
      <c r="P88" s="16">
        <v>0.13535670011131001</v>
      </c>
      <c r="Q88" s="14">
        <v>2.1035111899563299</v>
      </c>
      <c r="R88" s="15">
        <v>0.99505913441235805</v>
      </c>
      <c r="S88" s="16">
        <v>0.11594376958604199</v>
      </c>
      <c r="T88" s="14">
        <v>2.1202000000000001</v>
      </c>
      <c r="U88" s="15">
        <v>0.98366668907126797</v>
      </c>
      <c r="V88" s="16">
        <v>9.4438591167156305E-2</v>
      </c>
      <c r="W88" s="14">
        <v>2.22062788461538</v>
      </c>
      <c r="X88" s="15">
        <v>0.92254239587978204</v>
      </c>
      <c r="Y88" s="16">
        <v>5.9178403767012597E-2</v>
      </c>
      <c r="Z88" s="14">
        <v>2.2982312500000002</v>
      </c>
      <c r="AA88" s="15">
        <v>0.88257168342117698</v>
      </c>
      <c r="AB88" s="16">
        <v>4.7818894313770302E-2</v>
      </c>
      <c r="AC88" s="14">
        <v>2.3758346153846102</v>
      </c>
      <c r="AD88" s="15">
        <v>0.84762188745620104</v>
      </c>
      <c r="AE88" s="16">
        <v>4.0553854105851501E-2</v>
      </c>
      <c r="AF88" s="14">
        <v>2.4762624999999998</v>
      </c>
      <c r="AG88" s="15">
        <v>0.80841981957554099</v>
      </c>
      <c r="AH88" s="16">
        <v>3.4205426029216203E-2</v>
      </c>
      <c r="AI88" s="14">
        <v>2.4950788109756101</v>
      </c>
      <c r="AJ88" s="15">
        <v>0.80172132910916105</v>
      </c>
      <c r="AK88" s="16">
        <v>3.3263433515951499E-2</v>
      </c>
      <c r="AL88" s="15">
        <v>2.4999588311059</v>
      </c>
      <c r="AM88" s="15">
        <v>0.80001434833680896</v>
      </c>
      <c r="AN88" s="16">
        <v>3.3029123607961099E-2</v>
      </c>
      <c r="AO88" s="15">
        <v>2.4999995956546202</v>
      </c>
      <c r="AP88" s="15">
        <v>0.80000014091973803</v>
      </c>
      <c r="AQ88" s="15">
        <v>3.3027182965595099E-2</v>
      </c>
      <c r="AR88" s="14">
        <v>2.4999999959638202</v>
      </c>
      <c r="AS88" s="15">
        <v>0.80000000140666305</v>
      </c>
      <c r="AT88" s="16">
        <v>3.3027163909778501E-2</v>
      </c>
      <c r="AU88" s="15">
        <v>2.4999999999596398</v>
      </c>
      <c r="AV88" s="15">
        <v>0.80000000001406502</v>
      </c>
      <c r="AW88" s="15">
        <v>3.3027163719566398E-2</v>
      </c>
      <c r="AX88" s="14">
        <v>2.5</v>
      </c>
      <c r="AY88" s="15">
        <v>0.8</v>
      </c>
      <c r="AZ88" s="16">
        <v>3.3027163717645303E-2</v>
      </c>
    </row>
    <row r="89" spans="1:52" hidden="1" x14ac:dyDescent="0.25">
      <c r="A89" s="1">
        <v>0.75</v>
      </c>
      <c r="B89" s="14">
        <v>2.0980886999999999</v>
      </c>
      <c r="C89" s="15">
        <v>0.99999020000000005</v>
      </c>
      <c r="D89" s="16">
        <v>0.13656960410664501</v>
      </c>
      <c r="E89" s="15">
        <v>2.09808870004019</v>
      </c>
      <c r="F89" s="15">
        <v>0.99999019997160599</v>
      </c>
      <c r="G89" s="15">
        <v>0.136569602286821</v>
      </c>
      <c r="H89" s="14">
        <v>2.0980887040199101</v>
      </c>
      <c r="I89" s="15">
        <v>0.99999019715993998</v>
      </c>
      <c r="J89" s="16">
        <v>0.13656942209898501</v>
      </c>
      <c r="K89" s="15">
        <v>2.0980891027159299</v>
      </c>
      <c r="L89" s="15">
        <v>0.99998991548219596</v>
      </c>
      <c r="M89" s="15">
        <v>0.13655150087138301</v>
      </c>
      <c r="N89" s="14">
        <v>2.0981297029891901</v>
      </c>
      <c r="O89" s="15">
        <v>0.99996123271821102</v>
      </c>
      <c r="P89" s="16">
        <v>0.13533294135201701</v>
      </c>
      <c r="Q89" s="14">
        <v>2.1051089847161601</v>
      </c>
      <c r="R89" s="15">
        <v>0.99506648994618396</v>
      </c>
      <c r="S89" s="16">
        <v>0.11593708347352</v>
      </c>
      <c r="T89" s="14">
        <v>2.1217305411764702</v>
      </c>
      <c r="U89" s="15">
        <v>0.98368983017411205</v>
      </c>
      <c r="V89" s="16">
        <v>9.4443751049621494E-2</v>
      </c>
      <c r="W89" s="14">
        <v>2.2217537153846201</v>
      </c>
      <c r="X89" s="15">
        <v>0.922615914531564</v>
      </c>
      <c r="Y89" s="16">
        <v>5.9189098354440799E-2</v>
      </c>
      <c r="Z89" s="14">
        <v>2.29904435</v>
      </c>
      <c r="AA89" s="15">
        <v>0.88264683315944503</v>
      </c>
      <c r="AB89" s="16">
        <v>4.78263206472479E-2</v>
      </c>
      <c r="AC89" s="14">
        <v>2.3763349846153798</v>
      </c>
      <c r="AD89" s="15">
        <v>0.84767815182200401</v>
      </c>
      <c r="AE89" s="16">
        <v>4.0557874452104598E-2</v>
      </c>
      <c r="AF89" s="14">
        <v>2.4763581588235302</v>
      </c>
      <c r="AG89" s="15">
        <v>0.80843233175604701</v>
      </c>
      <c r="AH89" s="16">
        <v>3.4206034715094501E-2</v>
      </c>
      <c r="AI89" s="14">
        <v>2.49509864268293</v>
      </c>
      <c r="AJ89" s="15">
        <v>0.80172397668135797</v>
      </c>
      <c r="AK89" s="16">
        <v>3.3263553427123498E-2</v>
      </c>
      <c r="AL89" s="15">
        <v>2.4999589970108098</v>
      </c>
      <c r="AM89" s="15">
        <v>0.80001437059631098</v>
      </c>
      <c r="AN89" s="16">
        <v>3.3029124597510701E-2</v>
      </c>
      <c r="AO89" s="15">
        <v>2.4999995972840798</v>
      </c>
      <c r="AP89" s="15">
        <v>0.80000014113837203</v>
      </c>
      <c r="AQ89" s="15">
        <v>3.3027182975312902E-2</v>
      </c>
      <c r="AR89" s="14">
        <v>2.49999999598008</v>
      </c>
      <c r="AS89" s="15">
        <v>0.80000000140884497</v>
      </c>
      <c r="AT89" s="16">
        <v>3.30271639098755E-2</v>
      </c>
      <c r="AU89" s="15">
        <v>2.4999999999598099</v>
      </c>
      <c r="AV89" s="15">
        <v>0.800000000014086</v>
      </c>
      <c r="AW89" s="15">
        <v>3.30271637195673E-2</v>
      </c>
      <c r="AX89" s="14">
        <v>2.5</v>
      </c>
      <c r="AY89" s="15">
        <v>0.8</v>
      </c>
      <c r="AZ89" s="16">
        <v>3.3027163717645303E-2</v>
      </c>
    </row>
    <row r="90" spans="1:52" hidden="1" x14ac:dyDescent="0.25">
      <c r="A90" s="1">
        <v>0.76</v>
      </c>
      <c r="B90" s="14">
        <v>2.1014781</v>
      </c>
      <c r="C90" s="15">
        <v>0.99998730000000002</v>
      </c>
      <c r="D90" s="16">
        <v>0.13648093056949201</v>
      </c>
      <c r="E90" s="15">
        <v>2.1014781000398499</v>
      </c>
      <c r="F90" s="15">
        <v>0.999987299971696</v>
      </c>
      <c r="G90" s="15">
        <v>0.13648092897799199</v>
      </c>
      <c r="H90" s="14">
        <v>2.1014781039860102</v>
      </c>
      <c r="I90" s="15">
        <v>0.99998729716913304</v>
      </c>
      <c r="J90" s="16">
        <v>0.13648077140282</v>
      </c>
      <c r="K90" s="15">
        <v>2.10147849931974</v>
      </c>
      <c r="L90" s="15">
        <v>0.99998701640334497</v>
      </c>
      <c r="M90" s="15">
        <v>0.13646507329327401</v>
      </c>
      <c r="N90" s="14">
        <v>2.1015187572026099</v>
      </c>
      <c r="O90" s="15">
        <v>0.99995842648868605</v>
      </c>
      <c r="P90" s="16">
        <v>0.135329963867453</v>
      </c>
      <c r="Q90" s="14">
        <v>2.1084391812227099</v>
      </c>
      <c r="R90" s="15">
        <v>0.99507914138684594</v>
      </c>
      <c r="S90" s="16">
        <v>0.116044431766094</v>
      </c>
      <c r="T90" s="14">
        <v>2.1249205647058802</v>
      </c>
      <c r="U90" s="15">
        <v>0.98373543453458401</v>
      </c>
      <c r="V90" s="16">
        <v>9.4573771001013093E-2</v>
      </c>
      <c r="W90" s="14">
        <v>2.22410022307692</v>
      </c>
      <c r="X90" s="15">
        <v>0.92276722691610003</v>
      </c>
      <c r="Y90" s="16">
        <v>5.9297782169661202E-2</v>
      </c>
      <c r="Z90" s="14">
        <v>2.3007390499999998</v>
      </c>
      <c r="AA90" s="15">
        <v>0.88280222667002795</v>
      </c>
      <c r="AB90" s="16">
        <v>4.7903187787842999E-2</v>
      </c>
      <c r="AC90" s="14">
        <v>2.3773778769230698</v>
      </c>
      <c r="AD90" s="15">
        <v>0.847794783580615</v>
      </c>
      <c r="AE90" s="16">
        <v>4.0603539262414903E-2</v>
      </c>
      <c r="AF90" s="14">
        <v>2.4765575352941198</v>
      </c>
      <c r="AG90" s="15">
        <v>0.80845832226006198</v>
      </c>
      <c r="AH90" s="16">
        <v>3.4214346557853097E-2</v>
      </c>
      <c r="AI90" s="14">
        <v>2.4951399768292699</v>
      </c>
      <c r="AJ90" s="15">
        <v>0.80172947795925598</v>
      </c>
      <c r="AK90" s="16">
        <v>3.3265261130605198E-2</v>
      </c>
      <c r="AL90" s="15">
        <v>2.4999593427973901</v>
      </c>
      <c r="AM90" s="15">
        <v>0.80001441685194996</v>
      </c>
      <c r="AN90" s="16">
        <v>3.3029138850406002E-2</v>
      </c>
      <c r="AO90" s="15">
        <v>2.4999996006802601</v>
      </c>
      <c r="AP90" s="15">
        <v>0.80000014159269595</v>
      </c>
      <c r="AQ90" s="15">
        <v>3.3027183115296802E-2</v>
      </c>
      <c r="AR90" s="14">
        <v>2.49999999601398</v>
      </c>
      <c r="AS90" s="15">
        <v>0.80000000141338001</v>
      </c>
      <c r="AT90" s="16">
        <v>3.3027163911272799E-2</v>
      </c>
      <c r="AU90" s="15">
        <v>2.4999999999601501</v>
      </c>
      <c r="AV90" s="15">
        <v>0.80000000001413196</v>
      </c>
      <c r="AW90" s="15">
        <v>3.30271637195814E-2</v>
      </c>
      <c r="AX90" s="14">
        <v>2.5</v>
      </c>
      <c r="AY90" s="15">
        <v>0.8</v>
      </c>
      <c r="AZ90" s="16">
        <v>3.3027163717645303E-2</v>
      </c>
    </row>
    <row r="91" spans="1:52" hidden="1" x14ac:dyDescent="0.25">
      <c r="A91" s="1">
        <v>0.77</v>
      </c>
      <c r="B91" s="14">
        <v>2.1019956999999998</v>
      </c>
      <c r="C91" s="15">
        <v>0.99998589999999998</v>
      </c>
      <c r="D91" s="16">
        <v>0.13640634417869901</v>
      </c>
      <c r="E91" s="15">
        <v>2.1019957000398</v>
      </c>
      <c r="F91" s="15">
        <v>0.99998589997171305</v>
      </c>
      <c r="G91" s="15">
        <v>0.13640634266998899</v>
      </c>
      <c r="H91" s="14">
        <v>2.1019957039808399</v>
      </c>
      <c r="I91" s="15">
        <v>0.99998589717054598</v>
      </c>
      <c r="J91" s="16">
        <v>0.13640619327942699</v>
      </c>
      <c r="K91" s="15">
        <v>2.1019960988011102</v>
      </c>
      <c r="L91" s="15">
        <v>0.99998561654497797</v>
      </c>
      <c r="M91" s="15">
        <v>0.13639130235736399</v>
      </c>
      <c r="N91" s="14">
        <v>2.10203630439706</v>
      </c>
      <c r="O91" s="15">
        <v>0.99995704090666404</v>
      </c>
      <c r="P91" s="16">
        <v>0.13528967510241399</v>
      </c>
      <c r="Q91" s="14">
        <v>2.1089477401746701</v>
      </c>
      <c r="R91" s="15">
        <v>0.99508013333559997</v>
      </c>
      <c r="S91" s="16">
        <v>0.11604729171438299</v>
      </c>
      <c r="T91" s="14">
        <v>2.12540771764706</v>
      </c>
      <c r="U91" s="15">
        <v>0.98374150100792801</v>
      </c>
      <c r="V91" s="16">
        <v>9.4582438606643005E-2</v>
      </c>
      <c r="W91" s="14">
        <v>2.22445856153846</v>
      </c>
      <c r="X91" s="15">
        <v>0.92278971436530499</v>
      </c>
      <c r="Y91" s="16">
        <v>5.9306913521733999E-2</v>
      </c>
      <c r="Z91" s="14">
        <v>2.3009978499999999</v>
      </c>
      <c r="AA91" s="15">
        <v>0.88282554565562099</v>
      </c>
      <c r="AB91" s="16">
        <v>4.7909690343365598E-2</v>
      </c>
      <c r="AC91" s="14">
        <v>2.3775371384615398</v>
      </c>
      <c r="AD91" s="15">
        <v>0.84781236619350597</v>
      </c>
      <c r="AE91" s="16">
        <v>4.0607354845841999E-2</v>
      </c>
      <c r="AF91" s="14">
        <v>2.4765879823529402</v>
      </c>
      <c r="AG91" s="15">
        <v>0.80846225382161496</v>
      </c>
      <c r="AH91" s="16">
        <v>3.4215022602698202E-2</v>
      </c>
      <c r="AI91" s="14">
        <v>2.4951462890243898</v>
      </c>
      <c r="AJ91" s="15">
        <v>0.80173031052965005</v>
      </c>
      <c r="AK91" s="16">
        <v>3.3265399218784901E-2</v>
      </c>
      <c r="AL91" s="15">
        <v>2.4999593956029398</v>
      </c>
      <c r="AM91" s="15">
        <v>0.80001442385316102</v>
      </c>
      <c r="AN91" s="16">
        <v>3.3029140001144403E-2</v>
      </c>
      <c r="AO91" s="15">
        <v>2.4999996011988999</v>
      </c>
      <c r="AP91" s="15">
        <v>0.80000014166146205</v>
      </c>
      <c r="AQ91" s="15">
        <v>3.3027183126598601E-2</v>
      </c>
      <c r="AR91" s="14">
        <v>2.4999999960191599</v>
      </c>
      <c r="AS91" s="15">
        <v>0.80000000141406702</v>
      </c>
      <c r="AT91" s="16">
        <v>3.3027163911385597E-2</v>
      </c>
      <c r="AU91" s="15">
        <v>2.4999999999601998</v>
      </c>
      <c r="AV91" s="15">
        <v>0.80000000001413896</v>
      </c>
      <c r="AW91" s="15">
        <v>3.3027163719582503E-2</v>
      </c>
      <c r="AX91" s="14">
        <v>2.5</v>
      </c>
      <c r="AY91" s="15">
        <v>0.8</v>
      </c>
      <c r="AZ91" s="16">
        <v>3.3027163717645303E-2</v>
      </c>
    </row>
    <row r="92" spans="1:52" hidden="1" x14ac:dyDescent="0.25">
      <c r="A92" s="1">
        <v>0.78</v>
      </c>
      <c r="B92" s="14">
        <v>2.1001865999999998</v>
      </c>
      <c r="C92" s="15">
        <v>0.99998379999999998</v>
      </c>
      <c r="D92" s="16">
        <v>0.13623589657952001</v>
      </c>
      <c r="E92" s="15">
        <v>2.1001866000399798</v>
      </c>
      <c r="F92" s="15">
        <v>0.99998379997166298</v>
      </c>
      <c r="G92" s="15">
        <v>0.13623589517067899</v>
      </c>
      <c r="H92" s="14">
        <v>2.1001866039989299</v>
      </c>
      <c r="I92" s="15">
        <v>0.99998379716569896</v>
      </c>
      <c r="J92" s="16">
        <v>0.13623575566998999</v>
      </c>
      <c r="K92" s="15">
        <v>2.1001870006138299</v>
      </c>
      <c r="L92" s="15">
        <v>0.99998351605941305</v>
      </c>
      <c r="M92" s="15">
        <v>0.13622184166467799</v>
      </c>
      <c r="N92" s="14">
        <v>2.1002273889614398</v>
      </c>
      <c r="O92" s="15">
        <v>0.99995489147757799</v>
      </c>
      <c r="P92" s="16">
        <v>0.135162976442814</v>
      </c>
      <c r="Q92" s="14">
        <v>2.1071702401746801</v>
      </c>
      <c r="R92" s="15">
        <v>0.995069837406654</v>
      </c>
      <c r="S92" s="16">
        <v>0.11596283769028499</v>
      </c>
      <c r="T92" s="14">
        <v>2.1237050352941198</v>
      </c>
      <c r="U92" s="15">
        <v>0.98371385176937098</v>
      </c>
      <c r="V92" s="16">
        <v>9.4493504179479798E-2</v>
      </c>
      <c r="W92" s="14">
        <v>2.22320610769231</v>
      </c>
      <c r="X92" s="15">
        <v>0.92270678803640704</v>
      </c>
      <c r="Y92" s="16">
        <v>5.9236845575775202E-2</v>
      </c>
      <c r="Z92" s="14">
        <v>2.3000932999999999</v>
      </c>
      <c r="AA92" s="15">
        <v>0.88274113016018196</v>
      </c>
      <c r="AB92" s="16">
        <v>4.7860295475469099E-2</v>
      </c>
      <c r="AC92" s="14">
        <v>2.3769804923076898</v>
      </c>
      <c r="AD92" s="15">
        <v>0.84774924198503498</v>
      </c>
      <c r="AE92" s="16">
        <v>4.0577958516096198E-2</v>
      </c>
      <c r="AF92" s="14">
        <v>2.47648156470588</v>
      </c>
      <c r="AG92" s="15">
        <v>0.808448220236892</v>
      </c>
      <c r="AH92" s="16">
        <v>3.4209645385568303E-2</v>
      </c>
      <c r="AI92" s="14">
        <v>2.4951242268292702</v>
      </c>
      <c r="AJ92" s="15">
        <v>0.80172734097531595</v>
      </c>
      <c r="AK92" s="16">
        <v>3.3264293235480198E-2</v>
      </c>
      <c r="AL92" s="15">
        <v>2.49995921103856</v>
      </c>
      <c r="AM92" s="15">
        <v>0.80001439888641401</v>
      </c>
      <c r="AN92" s="16">
        <v>3.3029130767669702E-2</v>
      </c>
      <c r="AO92" s="15">
        <v>2.4999995993861801</v>
      </c>
      <c r="AP92" s="15">
        <v>0.80000014141623799</v>
      </c>
      <c r="AQ92" s="15">
        <v>3.30271830359124E-2</v>
      </c>
      <c r="AR92" s="14">
        <v>2.4999999960010699</v>
      </c>
      <c r="AS92" s="15">
        <v>0.80000000141161898</v>
      </c>
      <c r="AT92" s="16">
        <v>3.3027163910480398E-2</v>
      </c>
      <c r="AU92" s="15">
        <v>2.49999999996002</v>
      </c>
      <c r="AV92" s="15">
        <v>0.80000000001411498</v>
      </c>
      <c r="AW92" s="15">
        <v>3.3027163719573503E-2</v>
      </c>
      <c r="AX92" s="14">
        <v>2.5</v>
      </c>
      <c r="AY92" s="15">
        <v>0.8</v>
      </c>
      <c r="AZ92" s="16">
        <v>3.3027163717645303E-2</v>
      </c>
    </row>
    <row r="93" spans="1:52" ht="15.75" hidden="1" thickBot="1" x14ac:dyDescent="0.3">
      <c r="A93" s="1">
        <v>0.79</v>
      </c>
      <c r="B93" s="14">
        <v>2.1049039</v>
      </c>
      <c r="C93" s="15">
        <v>0.99998100000000001</v>
      </c>
      <c r="D93" s="16">
        <v>0.136161191720062</v>
      </c>
      <c r="E93" s="15">
        <v>2.1049039000395098</v>
      </c>
      <c r="F93" s="15">
        <v>0.99998099997179202</v>
      </c>
      <c r="G93" s="15">
        <v>0.136161190426314</v>
      </c>
      <c r="H93" s="14">
        <v>2.1049039039517501</v>
      </c>
      <c r="I93" s="15">
        <v>0.99998099717842903</v>
      </c>
      <c r="J93" s="16">
        <v>0.136161062316183</v>
      </c>
      <c r="K93" s="15">
        <v>2.1049042958870801</v>
      </c>
      <c r="L93" s="15">
        <v>0.99998071733462301</v>
      </c>
      <c r="M93" s="15">
        <v>0.13614827600811499</v>
      </c>
      <c r="N93" s="14">
        <v>2.10494420770251</v>
      </c>
      <c r="O93" s="15">
        <v>0.99995222129047501</v>
      </c>
      <c r="P93" s="16">
        <v>0.13514408621830601</v>
      </c>
      <c r="Q93" s="14">
        <v>2.1118051419213999</v>
      </c>
      <c r="R93" s="15">
        <v>0.99508856835391701</v>
      </c>
      <c r="S93" s="16">
        <v>0.116056989267203</v>
      </c>
      <c r="T93" s="14">
        <v>2.1281448470588198</v>
      </c>
      <c r="U93" s="15">
        <v>0.98377822018142702</v>
      </c>
      <c r="V93" s="16">
        <v>9.46200927215083E-2</v>
      </c>
      <c r="W93" s="14">
        <v>2.2264719307692298</v>
      </c>
      <c r="X93" s="15">
        <v>0.92291772437318997</v>
      </c>
      <c r="Y93" s="16">
        <v>5.9348847323353701E-2</v>
      </c>
      <c r="Z93" s="14">
        <v>2.30245195</v>
      </c>
      <c r="AA93" s="15">
        <v>0.88295771859063299</v>
      </c>
      <c r="AB93" s="16">
        <v>4.7939444976188898E-2</v>
      </c>
      <c r="AC93" s="14">
        <v>2.3784319692307698</v>
      </c>
      <c r="AD93" s="15">
        <v>0.84791186578259203</v>
      </c>
      <c r="AE93" s="16">
        <v>4.0624640590482798E-2</v>
      </c>
      <c r="AF93" s="14">
        <v>2.4767590529411798</v>
      </c>
      <c r="AG93" s="15">
        <v>0.808484483767554</v>
      </c>
      <c r="AH93" s="16">
        <v>3.4218032001572897E-2</v>
      </c>
      <c r="AI93" s="14">
        <v>2.4951817548780499</v>
      </c>
      <c r="AJ93" s="15">
        <v>0.80173501767722399</v>
      </c>
      <c r="AK93" s="16">
        <v>3.3266011639254398E-2</v>
      </c>
      <c r="AL93" s="15">
        <v>2.49995969229749</v>
      </c>
      <c r="AM93" s="15">
        <v>0.80001446343551696</v>
      </c>
      <c r="AN93" s="16">
        <v>3.30291450996585E-2</v>
      </c>
      <c r="AO93" s="15">
        <v>2.49999960411292</v>
      </c>
      <c r="AP93" s="15">
        <v>0.80000014205024195</v>
      </c>
      <c r="AQ93" s="15">
        <v>3.3027183176672303E-2</v>
      </c>
      <c r="AR93" s="14">
        <v>2.49999999604825</v>
      </c>
      <c r="AS93" s="15">
        <v>0.80000000141794703</v>
      </c>
      <c r="AT93" s="16">
        <v>3.3027163911885503E-2</v>
      </c>
      <c r="AU93" s="15">
        <v>2.4999999999604898</v>
      </c>
      <c r="AV93" s="15">
        <v>0.80000000001417804</v>
      </c>
      <c r="AW93" s="15">
        <v>3.3027163719587499E-2</v>
      </c>
      <c r="AX93" s="14">
        <v>2.5</v>
      </c>
      <c r="AY93" s="15">
        <v>0.8</v>
      </c>
      <c r="AZ93" s="16">
        <v>3.3027163717645303E-2</v>
      </c>
    </row>
    <row r="94" spans="1:52" ht="15.75" thickBot="1" x14ac:dyDescent="0.3">
      <c r="A94" s="42">
        <v>0.48</v>
      </c>
      <c r="B94" s="37">
        <v>2.0742712000000001</v>
      </c>
      <c r="C94" s="38">
        <v>0.99999990000000005</v>
      </c>
      <c r="D94" s="20">
        <v>0.137613086100801</v>
      </c>
      <c r="E94" s="37">
        <v>2.074275457288</v>
      </c>
      <c r="F94" s="38">
        <v>0.99999748952096601</v>
      </c>
      <c r="G94" s="20">
        <v>0.137100927468219</v>
      </c>
      <c r="H94" s="37">
        <v>2.0743137728800001</v>
      </c>
      <c r="I94" s="38">
        <v>0.99997579565491301</v>
      </c>
      <c r="J94" s="20">
        <v>0.13576304612099899</v>
      </c>
      <c r="K94" s="37">
        <v>2.0746969287999999</v>
      </c>
      <c r="L94" s="38">
        <v>0.99975890106513898</v>
      </c>
      <c r="M94" s="20">
        <v>0.13159373302297001</v>
      </c>
      <c r="N94" s="37">
        <v>2.0785284879999999</v>
      </c>
      <c r="O94" s="38">
        <v>0.99759435322550705</v>
      </c>
      <c r="P94" s="20">
        <v>0.11922584129927601</v>
      </c>
      <c r="Q94" s="37">
        <v>2.1168440799999999</v>
      </c>
      <c r="R94" s="38">
        <v>0.97637984433675995</v>
      </c>
      <c r="S94" s="20">
        <v>8.7258777486834097E-2</v>
      </c>
      <c r="T94" s="37">
        <v>2.1594169600000002</v>
      </c>
      <c r="U94" s="38">
        <v>0.95369112691339797</v>
      </c>
      <c r="V94" s="20">
        <v>7.2244096755656906E-2</v>
      </c>
      <c r="W94" s="37">
        <v>2.2445627199999998</v>
      </c>
      <c r="X94" s="38">
        <v>0.91089572918850203</v>
      </c>
      <c r="Y94" s="20">
        <v>5.53806074026965E-2</v>
      </c>
      <c r="Z94" s="37">
        <v>2.2871356</v>
      </c>
      <c r="AA94" s="38">
        <v>0.890692924497542</v>
      </c>
      <c r="AB94" s="20">
        <v>4.9790200776122701E-2</v>
      </c>
      <c r="AC94" s="37">
        <v>2.3297084799999999</v>
      </c>
      <c r="AD94" s="38">
        <v>0.87122848822233401</v>
      </c>
      <c r="AE94" s="20">
        <v>4.5246230266722899E-2</v>
      </c>
      <c r="AF94" s="37">
        <v>2.4148542399999999</v>
      </c>
      <c r="AG94" s="38">
        <v>0.83435851536719496</v>
      </c>
      <c r="AH94" s="20">
        <v>3.82332034269144E-2</v>
      </c>
      <c r="AI94" s="37">
        <v>2.4574271200000002</v>
      </c>
      <c r="AJ94" s="38">
        <v>0.81688164133929198</v>
      </c>
      <c r="AK94" s="20">
        <v>3.54532711875227E-2</v>
      </c>
      <c r="AL94" s="37">
        <v>2.4957427120000002</v>
      </c>
      <c r="AM94" s="38">
        <v>0.80166224679562603</v>
      </c>
      <c r="AN94" s="20">
        <v>3.3255855385356199E-2</v>
      </c>
      <c r="AO94" s="37">
        <v>2.4995742712000002</v>
      </c>
      <c r="AP94" s="38">
        <v>0.80016596987629196</v>
      </c>
      <c r="AQ94" s="20">
        <v>3.3049902670706802E-2</v>
      </c>
      <c r="AR94" s="37">
        <v>2.49995742712</v>
      </c>
      <c r="AS94" s="38">
        <v>0.80001659444389195</v>
      </c>
      <c r="AT94" s="20">
        <v>3.3029436319167799E-2</v>
      </c>
      <c r="AU94" s="37">
        <v>3.3029436319167799E-2</v>
      </c>
      <c r="AV94" s="38">
        <v>0.80000165941895596</v>
      </c>
      <c r="AW94" s="20">
        <v>3.3027390964868002E-2</v>
      </c>
      <c r="AX94" s="21">
        <f>AVERAGE(Table577910[Q(Dust)])</f>
        <v>2.5</v>
      </c>
      <c r="AY94" s="22">
        <f>AVERAGE(Table577910[W(Dust)])</f>
        <v>0.80000000000000038</v>
      </c>
      <c r="AZ94" s="20">
        <f>AVERAGE(Table577910[A(Dust)])</f>
        <v>3.3027163717645337E-2</v>
      </c>
    </row>
    <row r="95" spans="1:52" x14ac:dyDescent="0.25">
      <c r="A95" s="23" t="s">
        <v>72</v>
      </c>
      <c r="B95" s="24"/>
      <c r="C95" s="25"/>
      <c r="D95" s="26"/>
      <c r="E95" s="24"/>
      <c r="F95" s="25"/>
      <c r="G95" s="26">
        <f>G94/D94</f>
        <v>0.99627827086003407</v>
      </c>
      <c r="H95" s="24"/>
      <c r="I95" s="25"/>
      <c r="J95" s="26">
        <f>J94/D94</f>
        <v>0.98655622054397596</v>
      </c>
      <c r="K95" s="25"/>
      <c r="L95" s="25"/>
      <c r="M95" s="25">
        <f>M94/D94</f>
        <v>0.95625886135987204</v>
      </c>
      <c r="N95" s="24"/>
      <c r="O95" s="25"/>
      <c r="P95" s="26">
        <f>P94/D94</f>
        <v>0.8663844745981758</v>
      </c>
      <c r="Q95" s="24"/>
      <c r="R95" s="25"/>
      <c r="S95" s="26">
        <f>S94/D94</f>
        <v>0.63408778888162864</v>
      </c>
      <c r="T95" s="24"/>
      <c r="U95" s="25"/>
      <c r="V95" s="26">
        <f>V94/G94</f>
        <v>0.52694097764147962</v>
      </c>
      <c r="W95" s="24"/>
      <c r="X95" s="25"/>
      <c r="Y95" s="26">
        <f>Y94/D94</f>
        <v>0.40243707173408233</v>
      </c>
      <c r="Z95" s="24"/>
      <c r="AA95" s="25"/>
      <c r="AB95" s="26">
        <f>AB94/D94</f>
        <v>0.36181298005083318</v>
      </c>
      <c r="AC95" s="24"/>
      <c r="AD95" s="25"/>
      <c r="AE95" s="26">
        <f>AE94/D94</f>
        <v>0.32879307883248998</v>
      </c>
      <c r="AF95" s="24"/>
      <c r="AG95" s="25"/>
      <c r="AH95" s="26">
        <f>AH94/D94</f>
        <v>0.277831160612943</v>
      </c>
      <c r="AI95" s="27"/>
      <c r="AJ95" s="28"/>
      <c r="AK95" s="29">
        <f>AK94/D94</f>
        <v>0.25763008585937336</v>
      </c>
      <c r="AL95" s="24"/>
      <c r="AM95" s="25"/>
      <c r="AN95" s="26">
        <f>AN94/D94</f>
        <v>0.24166201287715056</v>
      </c>
      <c r="AO95" s="25"/>
      <c r="AP95" s="25"/>
      <c r="AQ95" s="25">
        <f>AQ94/D94</f>
        <v>0.24016540582846815</v>
      </c>
      <c r="AR95" s="24"/>
      <c r="AS95" s="25"/>
      <c r="AT95" s="26">
        <f>AT94/D94</f>
        <v>0.24001668195257156</v>
      </c>
      <c r="AU95" s="25"/>
      <c r="AV95" s="25"/>
      <c r="AW95" s="25">
        <f>AW94/D94</f>
        <v>0.24000181887262945</v>
      </c>
      <c r="AX95" s="24"/>
      <c r="AY95" s="25"/>
      <c r="AZ95" s="26">
        <f>AZ94/D94</f>
        <v>0.24000016752369815</v>
      </c>
    </row>
    <row r="96" spans="1:52" ht="15.75" thickBot="1" x14ac:dyDescent="0.3">
      <c r="A96" s="23" t="s">
        <v>73</v>
      </c>
      <c r="B96" s="30"/>
      <c r="C96" s="31"/>
      <c r="D96" s="32"/>
      <c r="E96" s="30"/>
      <c r="F96" s="31"/>
      <c r="G96" s="32">
        <f>(G94-D94)/D94</f>
        <v>-3.7217291399659863E-3</v>
      </c>
      <c r="H96" s="30"/>
      <c r="I96" s="31"/>
      <c r="J96" s="32">
        <f>(J94-D94)/D94</f>
        <v>-1.3443779456024034E-2</v>
      </c>
      <c r="K96" s="31"/>
      <c r="L96" s="31"/>
      <c r="M96" s="31">
        <f>(M94-D94)/D94</f>
        <v>-4.3741138640127915E-2</v>
      </c>
      <c r="N96" s="30"/>
      <c r="O96" s="31"/>
      <c r="P96" s="32">
        <f>(P94-D94)/D94</f>
        <v>-0.1336155254018242</v>
      </c>
      <c r="Q96" s="30"/>
      <c r="R96" s="31"/>
      <c r="S96" s="32">
        <f>(S94-D94)/D94</f>
        <v>-0.3659122111183713</v>
      </c>
      <c r="T96" s="30"/>
      <c r="U96" s="31"/>
      <c r="V96" s="32">
        <f>(V94-G94)/G94</f>
        <v>-0.47305902235852038</v>
      </c>
      <c r="W96" s="30"/>
      <c r="X96" s="31"/>
      <c r="Y96" s="32">
        <f>(Y94-D94)/D94</f>
        <v>-0.59756292826591773</v>
      </c>
      <c r="Z96" s="30"/>
      <c r="AA96" s="31"/>
      <c r="AB96" s="32">
        <f>(AB94-D94)/D94</f>
        <v>-0.63818701994916682</v>
      </c>
      <c r="AC96" s="30"/>
      <c r="AD96" s="31"/>
      <c r="AE96" s="32">
        <f>(AE94-D94)/D94</f>
        <v>-0.67120692116751002</v>
      </c>
      <c r="AF96" s="30"/>
      <c r="AG96" s="31"/>
      <c r="AH96" s="32">
        <f>(AH94-D94)/D94</f>
        <v>-0.722168839387057</v>
      </c>
      <c r="AI96" s="30"/>
      <c r="AJ96" s="31"/>
      <c r="AK96" s="32">
        <f>(AK94-D94)/D94</f>
        <v>-0.7423699141406267</v>
      </c>
      <c r="AL96" s="30"/>
      <c r="AM96" s="31"/>
      <c r="AN96" s="32">
        <f>(AN94-D94)/D94</f>
        <v>-0.7583379871228495</v>
      </c>
      <c r="AO96" s="31"/>
      <c r="AP96" s="31"/>
      <c r="AQ96" s="31">
        <f>(AQ94-D94)/D94</f>
        <v>-0.75983459417153187</v>
      </c>
      <c r="AR96" s="30"/>
      <c r="AS96" s="31"/>
      <c r="AT96" s="32">
        <f>(AT94-D94)/D94</f>
        <v>-0.75998331804742847</v>
      </c>
      <c r="AU96" s="31"/>
      <c r="AV96" s="31"/>
      <c r="AW96" s="31">
        <f>(AW94-D94)/D94</f>
        <v>-0.7599981811273705</v>
      </c>
      <c r="AX96" s="30"/>
      <c r="AY96" s="31"/>
      <c r="AZ96" s="32">
        <f>(AZ94-D94)/D94</f>
        <v>-0.75999983247630187</v>
      </c>
    </row>
    <row r="97" spans="1:52" ht="15.75" thickBot="1" x14ac:dyDescent="0.3">
      <c r="A97" s="33" t="s">
        <v>74</v>
      </c>
      <c r="B97" s="34"/>
      <c r="C97" s="35"/>
      <c r="D97" s="36">
        <f>D94*PI()</f>
        <v>0.43232426033209609</v>
      </c>
      <c r="E97" s="34"/>
      <c r="F97" s="35"/>
      <c r="G97" s="36">
        <f>G94*PI()</f>
        <v>0.43071526653450387</v>
      </c>
      <c r="H97" s="34"/>
      <c r="I97" s="35"/>
      <c r="J97" s="36">
        <f>J94*PI()</f>
        <v>0.42651218832270266</v>
      </c>
      <c r="K97" s="35"/>
      <c r="L97" s="35"/>
      <c r="M97" s="35">
        <f>M94*PI()</f>
        <v>0.41341390492341912</v>
      </c>
      <c r="N97" s="34"/>
      <c r="O97" s="35"/>
      <c r="P97" s="36">
        <f>P94*PI()</f>
        <v>0.37455902714386807</v>
      </c>
      <c r="Q97" s="34"/>
      <c r="R97" s="35"/>
      <c r="S97" s="36">
        <f>S94*PI()</f>
        <v>0.27413153431386444</v>
      </c>
      <c r="T97" s="34"/>
      <c r="U97" s="35"/>
      <c r="V97" s="36">
        <f>V94*PI()</f>
        <v>0.22696152363280195</v>
      </c>
      <c r="W97" s="34"/>
      <c r="X97" s="35"/>
      <c r="Y97" s="36">
        <f>Y94*PI()</f>
        <v>0.17398330936765183</v>
      </c>
      <c r="Z97" s="34"/>
      <c r="AA97" s="35"/>
      <c r="AB97" s="36">
        <f>AB94*PI()</f>
        <v>0.15642052897902789</v>
      </c>
      <c r="AC97" s="34"/>
      <c r="AD97" s="35"/>
      <c r="AE97" s="36">
        <f>AE94*PI()</f>
        <v>0.14214522460856879</v>
      </c>
      <c r="AF97" s="34"/>
      <c r="AG97" s="35"/>
      <c r="AH97" s="36">
        <f>AH94*PI()</f>
        <v>0.12011315100919838</v>
      </c>
      <c r="AI97" s="34"/>
      <c r="AJ97" s="35"/>
      <c r="AK97" s="36">
        <f>AK94*PI()</f>
        <v>0.111379736308448</v>
      </c>
      <c r="AL97" s="34"/>
      <c r="AM97" s="35"/>
      <c r="AN97" s="36">
        <f>AN94*PI()</f>
        <v>0.10447635096747959</v>
      </c>
      <c r="AO97" s="35"/>
      <c r="AP97" s="35"/>
      <c r="AQ97" s="35">
        <f>AQ94*PI()</f>
        <v>0.10382933143215017</v>
      </c>
      <c r="AR97" s="34"/>
      <c r="AS97" s="35"/>
      <c r="AT97" s="36">
        <f>AT94*PI()</f>
        <v>0.10376503449250946</v>
      </c>
      <c r="AU97" s="35"/>
      <c r="AV97" s="35"/>
      <c r="AW97" s="35">
        <f>AW94*PI()</f>
        <v>0.10375860882246722</v>
      </c>
      <c r="AX97" s="34"/>
      <c r="AY97" s="35"/>
      <c r="AZ97" s="36">
        <f>AZ94*PI()</f>
        <v>0.10375789490426195</v>
      </c>
    </row>
    <row r="99" spans="1:52" ht="15.75" thickBot="1" x14ac:dyDescent="0.3"/>
    <row r="100" spans="1:52" x14ac:dyDescent="0.25">
      <c r="A100" s="53" t="s">
        <v>84</v>
      </c>
      <c r="B100" s="46" t="s">
        <v>85</v>
      </c>
      <c r="C100" s="47" t="s">
        <v>86</v>
      </c>
      <c r="D100" s="47" t="s">
        <v>87</v>
      </c>
      <c r="E100" s="48" t="s">
        <v>88</v>
      </c>
      <c r="F100" s="54" t="s">
        <v>89</v>
      </c>
      <c r="G100" s="47" t="s">
        <v>90</v>
      </c>
      <c r="H100" s="47" t="s">
        <v>91</v>
      </c>
      <c r="I100" s="48" t="s">
        <v>92</v>
      </c>
    </row>
    <row r="101" spans="1:52" ht="15.75" thickBot="1" x14ac:dyDescent="0.3">
      <c r="A101" s="58">
        <v>0.14005635</v>
      </c>
      <c r="B101" s="55" t="s">
        <v>94</v>
      </c>
      <c r="C101" s="56">
        <v>2.0742712000000001</v>
      </c>
      <c r="D101" s="56">
        <v>0.87508730000000001</v>
      </c>
      <c r="E101" s="57">
        <v>0.99999990000000005</v>
      </c>
      <c r="F101" s="59">
        <v>2.0742712000000001</v>
      </c>
      <c r="G101" s="56">
        <v>0.99999990000000005</v>
      </c>
      <c r="H101" s="56">
        <v>0.87508730000000001</v>
      </c>
      <c r="I101" s="60">
        <v>0.137613086100801</v>
      </c>
    </row>
    <row r="103" spans="1:52" ht="15.75" thickBot="1" x14ac:dyDescent="0.3"/>
    <row r="104" spans="1:52" ht="15.75" thickBot="1" x14ac:dyDescent="0.3">
      <c r="A104" s="2"/>
      <c r="B104" s="76" t="s">
        <v>2</v>
      </c>
      <c r="C104" s="77"/>
      <c r="D104" s="78"/>
      <c r="E104" s="79" t="s">
        <v>95</v>
      </c>
      <c r="F104" s="80"/>
      <c r="G104" s="81"/>
    </row>
    <row r="105" spans="1:52" ht="15.75" thickBot="1" x14ac:dyDescent="0.3">
      <c r="A105" s="3" t="s">
        <v>19</v>
      </c>
      <c r="B105" s="4" t="s">
        <v>20</v>
      </c>
      <c r="C105" s="5" t="s">
        <v>21</v>
      </c>
      <c r="D105" s="65" t="s">
        <v>22</v>
      </c>
      <c r="E105" s="4" t="s">
        <v>23</v>
      </c>
      <c r="F105" s="5" t="s">
        <v>24</v>
      </c>
      <c r="G105" s="13" t="s">
        <v>25</v>
      </c>
    </row>
    <row r="106" spans="1:52" ht="15.75" thickBot="1" x14ac:dyDescent="0.3">
      <c r="A106" s="42">
        <v>0.48</v>
      </c>
      <c r="B106" s="37">
        <v>2.0742712000000001</v>
      </c>
      <c r="C106" s="38">
        <v>0.99999990000000005</v>
      </c>
      <c r="D106" s="20">
        <v>0.137613086100801</v>
      </c>
      <c r="E106" s="67"/>
      <c r="F106" s="68"/>
      <c r="G106" s="20">
        <v>0.12912931702949099</v>
      </c>
    </row>
    <row r="107" spans="1:52" x14ac:dyDescent="0.25">
      <c r="A107" s="23" t="s">
        <v>72</v>
      </c>
      <c r="B107" s="24"/>
      <c r="C107" s="25"/>
      <c r="D107" s="26"/>
      <c r="E107" s="24"/>
      <c r="F107" s="25"/>
      <c r="G107" s="26">
        <f>G106/D106</f>
        <v>0.9383505645306458</v>
      </c>
    </row>
    <row r="108" spans="1:52" ht="15.75" thickBot="1" x14ac:dyDescent="0.3">
      <c r="A108" s="23" t="s">
        <v>73</v>
      </c>
      <c r="B108" s="30"/>
      <c r="C108" s="31"/>
      <c r="D108" s="32"/>
      <c r="E108" s="30"/>
      <c r="F108" s="31"/>
      <c r="G108" s="32">
        <f>(G106-D106)/D106</f>
        <v>-6.1649435469354204E-2</v>
      </c>
      <c r="H108" s="72">
        <v>-6.6865757843617216E-2</v>
      </c>
    </row>
    <row r="109" spans="1:52" ht="15.75" thickBot="1" x14ac:dyDescent="0.3">
      <c r="A109" s="33" t="s">
        <v>74</v>
      </c>
      <c r="B109" s="34"/>
      <c r="C109" s="35"/>
      <c r="D109" s="36">
        <f>D106*PI()</f>
        <v>0.43232426033209609</v>
      </c>
      <c r="E109" s="34"/>
      <c r="F109" s="35"/>
      <c r="G109" s="36">
        <f>G106*PI()</f>
        <v>0.40567171374291627</v>
      </c>
    </row>
  </sheetData>
  <mergeCells count="40">
    <mergeCell ref="AX2:AZ2"/>
    <mergeCell ref="AF2:AH2"/>
    <mergeCell ref="AI2:AK2"/>
    <mergeCell ref="AL2:AN2"/>
    <mergeCell ref="AO2:AQ2"/>
    <mergeCell ref="AR2:AT2"/>
    <mergeCell ref="AU2:AW2"/>
    <mergeCell ref="AC2:AE2"/>
    <mergeCell ref="A1:D1"/>
    <mergeCell ref="E1:I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51:D51"/>
    <mergeCell ref="E51:I51"/>
    <mergeCell ref="B52:D52"/>
    <mergeCell ref="E52:G52"/>
    <mergeCell ref="H52:J52"/>
    <mergeCell ref="AO52:AQ52"/>
    <mergeCell ref="AR52:AT52"/>
    <mergeCell ref="AU52:AW52"/>
    <mergeCell ref="AX52:AZ52"/>
    <mergeCell ref="B104:D104"/>
    <mergeCell ref="E104:G104"/>
    <mergeCell ref="Z52:AB52"/>
    <mergeCell ref="AC52:AE52"/>
    <mergeCell ref="AF52:AH52"/>
    <mergeCell ref="AI52:AK52"/>
    <mergeCell ref="AL52:AN52"/>
    <mergeCell ref="K52:M52"/>
    <mergeCell ref="N52:P52"/>
    <mergeCell ref="Q52:S52"/>
    <mergeCell ref="T52:V52"/>
    <mergeCell ref="W52:Y5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NiahmModel</vt:lpstr>
      <vt:lpstr>AvagdduModel</vt:lpstr>
      <vt:lpstr>MathModel</vt:lpstr>
      <vt:lpstr>CilixModel</vt:lpstr>
      <vt:lpstr>ManannanModel</vt:lpstr>
      <vt:lpstr>TegidModel</vt:lpstr>
      <vt:lpstr>OisinModel</vt:lpstr>
      <vt:lpstr>UaithneModel</vt:lpstr>
      <vt:lpstr>CallanishModel</vt:lpstr>
      <vt:lpstr>TyreModel</vt:lpstr>
      <vt:lpstr>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Tara Tomlinson</dc:creator>
  <cp:keywords/>
  <dc:description/>
  <cp:lastModifiedBy>Tara Tomlinson</cp:lastModifiedBy>
  <cp:revision/>
  <dcterms:created xsi:type="dcterms:W3CDTF">2018-07-10T16:58:49Z</dcterms:created>
  <dcterms:modified xsi:type="dcterms:W3CDTF">2018-07-20T17:37:49Z</dcterms:modified>
  <cp:category/>
  <cp:contentStatus/>
</cp:coreProperties>
</file>