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23" i="1" l="1"/>
  <c r="C17" i="1"/>
  <c r="S27" i="1"/>
  <c r="N28" i="1" l="1"/>
  <c r="N27" i="1"/>
  <c r="C20" i="1"/>
  <c r="D13" i="1"/>
  <c r="C13" i="1"/>
  <c r="D12" i="1"/>
  <c r="E17" i="1" s="1"/>
  <c r="C12" i="1"/>
  <c r="A17" i="1" s="1"/>
  <c r="E3" i="1"/>
  <c r="E4" i="1"/>
  <c r="E5" i="1"/>
  <c r="E6" i="1"/>
  <c r="E7" i="1"/>
  <c r="E8" i="1"/>
  <c r="E9" i="1"/>
  <c r="E10" i="1"/>
  <c r="E11" i="1"/>
  <c r="E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G12" i="1" l="1"/>
  <c r="B23" i="1"/>
  <c r="C26" i="1"/>
  <c r="G13" i="1"/>
  <c r="S26" i="1" s="1"/>
  <c r="F13" i="1"/>
  <c r="E12" i="1"/>
  <c r="A16" i="1" s="1"/>
  <c r="B25" i="1" s="1"/>
  <c r="F12" i="1"/>
  <c r="E13" i="1"/>
  <c r="S25" i="1" s="1"/>
  <c r="B20" i="1"/>
  <c r="B26" i="1"/>
  <c r="C16" i="1"/>
  <c r="E16" i="1" l="1"/>
  <c r="B22" i="1" s="1"/>
  <c r="B19" i="1"/>
  <c r="C22" i="1"/>
  <c r="C19" i="1"/>
  <c r="E22" i="1" l="1"/>
  <c r="C25" i="1"/>
  <c r="E25" i="1" s="1"/>
  <c r="D36" i="1"/>
  <c r="D37" i="1"/>
  <c r="E19" i="1"/>
  <c r="H22" i="1" l="1"/>
  <c r="M22" i="1" s="1"/>
  <c r="E35" i="1" s="1"/>
  <c r="H21" i="1"/>
  <c r="K22" i="1" s="1"/>
  <c r="M25" i="1" l="1"/>
  <c r="O27" i="1" s="1"/>
  <c r="C35" i="1"/>
  <c r="M26" i="1"/>
  <c r="O28" i="1" s="1"/>
</calcChain>
</file>

<file path=xl/sharedStrings.xml><?xml version="1.0" encoding="utf-8"?>
<sst xmlns="http://schemas.openxmlformats.org/spreadsheetml/2006/main" count="53" uniqueCount="45">
  <si>
    <t>x_i</t>
  </si>
  <si>
    <t>y_i</t>
  </si>
  <si>
    <t>i</t>
  </si>
  <si>
    <t>x_i^2</t>
  </si>
  <si>
    <t>x_iy_i</t>
  </si>
  <si>
    <t>y_i^2</t>
  </si>
  <si>
    <t>сумма=</t>
  </si>
  <si>
    <t>среднее значение</t>
  </si>
  <si>
    <t>система нормальных уравнений имеет вид</t>
  </si>
  <si>
    <t>*a+</t>
  </si>
  <si>
    <t>*b=</t>
  </si>
  <si>
    <t>D=</t>
  </si>
  <si>
    <t>=</t>
  </si>
  <si>
    <t>D1=</t>
  </si>
  <si>
    <t>D2=</t>
  </si>
  <si>
    <t>a=D1/D=</t>
  </si>
  <si>
    <t>b=D2/D</t>
  </si>
  <si>
    <t>Выборочное уравнение линейной регресси</t>
  </si>
  <si>
    <t>y=</t>
  </si>
  <si>
    <t>*x+</t>
  </si>
  <si>
    <t>чтобы построить линию регрессии, найдем координаты 2-ух точек</t>
  </si>
  <si>
    <t>принадлежащих этой прямой</t>
  </si>
  <si>
    <t>x=</t>
  </si>
  <si>
    <t>линия регрессии проходит через точки (</t>
  </si>
  <si>
    <t>Выборочный коэффициент линейной корреляции найдем по формуле</t>
  </si>
  <si>
    <t>r_в=(sum(x_i*y_i)from 1 to n -n*x_ср*y_ср)/(n*sigma_x*sigma_y)</t>
  </si>
  <si>
    <t>r_в=</t>
  </si>
  <si>
    <t>sigma_x=</t>
  </si>
  <si>
    <t>sigma_x=sqrt(x^2_ср-x_ср^2)</t>
  </si>
  <si>
    <t>sigma_y=sqrt(y^2_ср-y_ср^2)</t>
  </si>
  <si>
    <t>sigma_y=</t>
  </si>
  <si>
    <t xml:space="preserve">Если коэффициент линейной корреляции r_b &gt;0, то корреляция положительная , т.е. С возрастанием Х возрастает и У. </t>
  </si>
  <si>
    <t xml:space="preserve">Если коэффициент линейной корреляции r_b &lt;0, то корреляция отрицательная , т.е. С возрастанием Х убывает У. </t>
  </si>
  <si>
    <t>Если коэффициент линейной корреляции r_b близок к единице, то свящь между признаками Х и У тесная</t>
  </si>
  <si>
    <t>Если коэффициент линейной корреляции r_b близок к нулю то связь между признаками Х и У слабая</t>
  </si>
  <si>
    <t>Ответ:</t>
  </si>
  <si>
    <t>Уравнение регрессии          y=</t>
  </si>
  <si>
    <t>связь между признаками Х и У</t>
  </si>
  <si>
    <t>тесная</t>
  </si>
  <si>
    <t>слабая</t>
  </si>
  <si>
    <t>средняя</t>
  </si>
  <si>
    <t xml:space="preserve">и корреляция </t>
  </si>
  <si>
    <t>положительная</t>
  </si>
  <si>
    <t>отрицательная</t>
  </si>
  <si>
    <t>n=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</si>
</sst>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Лист1!$N$27:$N$28</c:f>
              <c:numCache>
                <c:formatCode>General</c:formatCode>
                <c:ptCount val="2"/>
                <c:pt idx="0">
                  <c:v>35</c:v>
                </c:pt>
                <c:pt idx="1">
                  <c:v>75</c:v>
                </c:pt>
              </c:numCache>
            </c:numRef>
          </c:cat>
          <c:val>
            <c:numRef>
              <c:f>Лист1!$O$27:$O$28</c:f>
              <c:numCache>
                <c:formatCode>General</c:formatCode>
                <c:ptCount val="2"/>
                <c:pt idx="0">
                  <c:v>27.47452868030485</c:v>
                </c:pt>
                <c:pt idx="1">
                  <c:v>47.747292418772567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6528"/>
        <c:axId val="35265152"/>
      </c:lineChar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Лист1!$C$2:$C$11</c:f>
              <c:numCache>
                <c:formatCode>General</c:formatCode>
                <c:ptCount val="10"/>
                <c:pt idx="0">
                  <c:v>53</c:v>
                </c:pt>
                <c:pt idx="1">
                  <c:v>31</c:v>
                </c:pt>
                <c:pt idx="2">
                  <c:v>77</c:v>
                </c:pt>
                <c:pt idx="3">
                  <c:v>60</c:v>
                </c:pt>
                <c:pt idx="4">
                  <c:v>37</c:v>
                </c:pt>
                <c:pt idx="5">
                  <c:v>69</c:v>
                </c:pt>
                <c:pt idx="6">
                  <c:v>47</c:v>
                </c:pt>
                <c:pt idx="7">
                  <c:v>54</c:v>
                </c:pt>
                <c:pt idx="8">
                  <c:v>66</c:v>
                </c:pt>
                <c:pt idx="9">
                  <c:v>40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37</c:v>
                </c:pt>
                <c:pt idx="1">
                  <c:v>25</c:v>
                </c:pt>
                <c:pt idx="2">
                  <c:v>49</c:v>
                </c:pt>
                <c:pt idx="3">
                  <c:v>40</c:v>
                </c:pt>
                <c:pt idx="4">
                  <c:v>29</c:v>
                </c:pt>
                <c:pt idx="5">
                  <c:v>45</c:v>
                </c:pt>
                <c:pt idx="6">
                  <c:v>33</c:v>
                </c:pt>
                <c:pt idx="7">
                  <c:v>38</c:v>
                </c:pt>
                <c:pt idx="8">
                  <c:v>42</c:v>
                </c:pt>
                <c:pt idx="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6528"/>
        <c:axId val="35265152"/>
      </c:scatterChart>
      <c:catAx>
        <c:axId val="2142465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5265152"/>
        <c:crosses val="autoZero"/>
        <c:auto val="1"/>
        <c:lblAlgn val="ctr"/>
        <c:lblOffset val="100"/>
        <c:noMultiLvlLbl val="1"/>
      </c:catAx>
      <c:valAx>
        <c:axId val="3526515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21424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180975</xdr:rowOff>
    </xdr:from>
    <xdr:to>
      <xdr:col>16</xdr:col>
      <xdr:colOff>485775</xdr:colOff>
      <xdr:row>15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selection activeCell="H38" sqref="H38"/>
    </sheetView>
  </sheetViews>
  <sheetFormatPr defaultRowHeight="15" x14ac:dyDescent="0.25"/>
  <cols>
    <col min="1" max="1" width="18" bestFit="1" customWidth="1"/>
    <col min="24" max="24" width="10.140625" customWidth="1"/>
  </cols>
  <sheetData>
    <row r="1" spans="1:7" x14ac:dyDescent="0.25">
      <c r="A1" s="10"/>
      <c r="B1" s="6" t="s">
        <v>2</v>
      </c>
      <c r="C1" s="6" t="s">
        <v>0</v>
      </c>
      <c r="D1" s="6" t="s">
        <v>1</v>
      </c>
      <c r="E1" s="6" t="s">
        <v>3</v>
      </c>
      <c r="F1" s="6" t="s">
        <v>4</v>
      </c>
      <c r="G1" s="3" t="s">
        <v>5</v>
      </c>
    </row>
    <row r="2" spans="1:7" x14ac:dyDescent="0.25">
      <c r="A2" s="11"/>
      <c r="B2" s="1">
        <v>1</v>
      </c>
      <c r="C2" s="13">
        <v>53</v>
      </c>
      <c r="D2" s="13">
        <v>37</v>
      </c>
      <c r="E2" s="18">
        <f>C2^2</f>
        <v>2809</v>
      </c>
      <c r="F2" s="18">
        <f>D2*C2</f>
        <v>1961</v>
      </c>
      <c r="G2" s="19">
        <f>D2^2</f>
        <v>1369</v>
      </c>
    </row>
    <row r="3" spans="1:7" x14ac:dyDescent="0.25">
      <c r="A3" s="11"/>
      <c r="B3" s="1">
        <v>2</v>
      </c>
      <c r="C3" s="13">
        <v>31</v>
      </c>
      <c r="D3" s="13">
        <v>25</v>
      </c>
      <c r="E3" s="18">
        <f t="shared" ref="E3:E11" si="0">C3^2</f>
        <v>961</v>
      </c>
      <c r="F3" s="18">
        <f t="shared" ref="F3:F11" si="1">D3*C3</f>
        <v>775</v>
      </c>
      <c r="G3" s="19">
        <f t="shared" ref="G3:G11" si="2">D3^2</f>
        <v>625</v>
      </c>
    </row>
    <row r="4" spans="1:7" x14ac:dyDescent="0.25">
      <c r="A4" s="11"/>
      <c r="B4" s="1">
        <v>3</v>
      </c>
      <c r="C4" s="13">
        <v>77</v>
      </c>
      <c r="D4" s="13">
        <v>49</v>
      </c>
      <c r="E4" s="18">
        <f t="shared" si="0"/>
        <v>5929</v>
      </c>
      <c r="F4" s="18">
        <f t="shared" si="1"/>
        <v>3773</v>
      </c>
      <c r="G4" s="19">
        <f t="shared" si="2"/>
        <v>2401</v>
      </c>
    </row>
    <row r="5" spans="1:7" x14ac:dyDescent="0.25">
      <c r="A5" s="11"/>
      <c r="B5" s="1">
        <v>4</v>
      </c>
      <c r="C5" s="13">
        <v>60</v>
      </c>
      <c r="D5" s="13">
        <v>40</v>
      </c>
      <c r="E5" s="18">
        <f t="shared" si="0"/>
        <v>3600</v>
      </c>
      <c r="F5" s="18">
        <f t="shared" si="1"/>
        <v>2400</v>
      </c>
      <c r="G5" s="19">
        <f t="shared" si="2"/>
        <v>1600</v>
      </c>
    </row>
    <row r="6" spans="1:7" x14ac:dyDescent="0.25">
      <c r="A6" s="11"/>
      <c r="B6" s="1">
        <v>5</v>
      </c>
      <c r="C6" s="13">
        <v>37</v>
      </c>
      <c r="D6" s="13">
        <v>29</v>
      </c>
      <c r="E6" s="18">
        <f t="shared" si="0"/>
        <v>1369</v>
      </c>
      <c r="F6" s="18">
        <f t="shared" si="1"/>
        <v>1073</v>
      </c>
      <c r="G6" s="19">
        <f t="shared" si="2"/>
        <v>841</v>
      </c>
    </row>
    <row r="7" spans="1:7" x14ac:dyDescent="0.25">
      <c r="A7" s="11"/>
      <c r="B7" s="1">
        <v>6</v>
      </c>
      <c r="C7" s="13">
        <v>69</v>
      </c>
      <c r="D7" s="13">
        <v>45</v>
      </c>
      <c r="E7" s="18">
        <f t="shared" si="0"/>
        <v>4761</v>
      </c>
      <c r="F7" s="18">
        <f t="shared" si="1"/>
        <v>3105</v>
      </c>
      <c r="G7" s="19">
        <f t="shared" si="2"/>
        <v>2025</v>
      </c>
    </row>
    <row r="8" spans="1:7" x14ac:dyDescent="0.25">
      <c r="A8" s="11"/>
      <c r="B8" s="1">
        <v>7</v>
      </c>
      <c r="C8" s="13">
        <v>47</v>
      </c>
      <c r="D8" s="13">
        <v>33</v>
      </c>
      <c r="E8" s="18">
        <f t="shared" si="0"/>
        <v>2209</v>
      </c>
      <c r="F8" s="18">
        <f t="shared" si="1"/>
        <v>1551</v>
      </c>
      <c r="G8" s="19">
        <f t="shared" si="2"/>
        <v>1089</v>
      </c>
    </row>
    <row r="9" spans="1:7" x14ac:dyDescent="0.25">
      <c r="A9" s="11"/>
      <c r="B9" s="1">
        <v>8</v>
      </c>
      <c r="C9" s="13">
        <v>54</v>
      </c>
      <c r="D9" s="13">
        <v>38</v>
      </c>
      <c r="E9" s="18">
        <f t="shared" si="0"/>
        <v>2916</v>
      </c>
      <c r="F9" s="18">
        <f t="shared" si="1"/>
        <v>2052</v>
      </c>
      <c r="G9" s="19">
        <f t="shared" si="2"/>
        <v>1444</v>
      </c>
    </row>
    <row r="10" spans="1:7" x14ac:dyDescent="0.25">
      <c r="A10" s="11"/>
      <c r="B10" s="1">
        <v>9</v>
      </c>
      <c r="C10" s="13">
        <v>66</v>
      </c>
      <c r="D10" s="13">
        <v>42</v>
      </c>
      <c r="E10" s="18">
        <f t="shared" si="0"/>
        <v>4356</v>
      </c>
      <c r="F10" s="18">
        <f t="shared" si="1"/>
        <v>2772</v>
      </c>
      <c r="G10" s="19">
        <f t="shared" si="2"/>
        <v>1764</v>
      </c>
    </row>
    <row r="11" spans="1:7" ht="15.75" thickBot="1" x14ac:dyDescent="0.3">
      <c r="A11" s="11" t="s">
        <v>44</v>
      </c>
      <c r="B11" s="13">
        <v>10</v>
      </c>
      <c r="C11" s="13">
        <v>40</v>
      </c>
      <c r="D11" s="13">
        <v>30</v>
      </c>
      <c r="E11" s="18">
        <f t="shared" si="0"/>
        <v>1600</v>
      </c>
      <c r="F11" s="18">
        <f t="shared" si="1"/>
        <v>1200</v>
      </c>
      <c r="G11" s="19">
        <f t="shared" si="2"/>
        <v>900</v>
      </c>
    </row>
    <row r="12" spans="1:7" x14ac:dyDescent="0.25">
      <c r="A12" s="11" t="s">
        <v>6</v>
      </c>
      <c r="B12" s="2"/>
      <c r="C12" s="14">
        <f>SUM(C2:C11)</f>
        <v>534</v>
      </c>
      <c r="D12" s="14">
        <f t="shared" ref="D12:G12" si="3">SUM(D2:D11)</f>
        <v>368</v>
      </c>
      <c r="E12" s="14">
        <f t="shared" si="3"/>
        <v>30510</v>
      </c>
      <c r="F12" s="14">
        <f t="shared" si="3"/>
        <v>20662</v>
      </c>
      <c r="G12" s="22">
        <f t="shared" si="3"/>
        <v>14058</v>
      </c>
    </row>
    <row r="13" spans="1:7" ht="15.75" thickBot="1" x14ac:dyDescent="0.3">
      <c r="A13" s="12" t="s">
        <v>7</v>
      </c>
      <c r="B13" s="4"/>
      <c r="C13" s="15">
        <f>AVERAGE(C2:C11)</f>
        <v>53.4</v>
      </c>
      <c r="D13" s="15">
        <f t="shared" ref="D13:G13" si="4">AVERAGE(D2:D11)</f>
        <v>36.799999999999997</v>
      </c>
      <c r="E13" s="15">
        <f t="shared" si="4"/>
        <v>3051</v>
      </c>
      <c r="F13" s="15">
        <f t="shared" si="4"/>
        <v>2066.1999999999998</v>
      </c>
      <c r="G13" s="20">
        <f t="shared" si="4"/>
        <v>1405.8</v>
      </c>
    </row>
    <row r="14" spans="1:7" ht="15.75" thickBot="1" x14ac:dyDescent="0.3"/>
    <row r="15" spans="1:7" x14ac:dyDescent="0.25">
      <c r="A15" s="21" t="s">
        <v>8</v>
      </c>
      <c r="B15" s="14"/>
      <c r="C15" s="14"/>
      <c r="D15" s="14"/>
      <c r="E15" s="22"/>
    </row>
    <row r="16" spans="1:7" x14ac:dyDescent="0.25">
      <c r="A16" s="16">
        <f>E12</f>
        <v>30510</v>
      </c>
      <c r="B16" s="18" t="s">
        <v>9</v>
      </c>
      <c r="C16" s="18">
        <f>C12</f>
        <v>534</v>
      </c>
      <c r="D16" s="18" t="s">
        <v>10</v>
      </c>
      <c r="E16" s="19">
        <f>F12</f>
        <v>20662</v>
      </c>
    </row>
    <row r="17" spans="1:24" ht="15.75" thickBot="1" x14ac:dyDescent="0.3">
      <c r="A17" s="17">
        <f>C12</f>
        <v>534</v>
      </c>
      <c r="B17" s="15" t="s">
        <v>9</v>
      </c>
      <c r="C17" s="15">
        <f>B11</f>
        <v>10</v>
      </c>
      <c r="D17" s="15" t="s">
        <v>10</v>
      </c>
      <c r="E17" s="20">
        <f>D12</f>
        <v>368</v>
      </c>
    </row>
    <row r="18" spans="1:24" ht="15.75" thickBot="1" x14ac:dyDescent="0.3"/>
    <row r="19" spans="1:24" x14ac:dyDescent="0.25">
      <c r="A19" s="21" t="s">
        <v>11</v>
      </c>
      <c r="B19" s="23">
        <f>A16</f>
        <v>30510</v>
      </c>
      <c r="C19" s="24">
        <f>C16</f>
        <v>534</v>
      </c>
      <c r="D19" s="14" t="s">
        <v>12</v>
      </c>
      <c r="E19" s="22">
        <f>B19*C20-C19*B20</f>
        <v>19944</v>
      </c>
    </row>
    <row r="20" spans="1:24" ht="15.75" thickBot="1" x14ac:dyDescent="0.3">
      <c r="A20" s="16"/>
      <c r="B20" s="25">
        <f>A17</f>
        <v>534</v>
      </c>
      <c r="C20" s="26">
        <f>C17</f>
        <v>10</v>
      </c>
      <c r="D20" s="18"/>
      <c r="E20" s="19"/>
    </row>
    <row r="21" spans="1:24" x14ac:dyDescent="0.25">
      <c r="A21" s="16"/>
      <c r="B21" s="18"/>
      <c r="C21" s="18"/>
      <c r="D21" s="18"/>
      <c r="E21" s="19"/>
      <c r="G21" s="21" t="s">
        <v>15</v>
      </c>
      <c r="H21" s="22">
        <f>E22/E19</f>
        <v>0.50681909346169274</v>
      </c>
      <c r="J21" s="21" t="s">
        <v>17</v>
      </c>
      <c r="K21" s="14"/>
      <c r="L21" s="14"/>
      <c r="M21" s="14"/>
      <c r="N21" s="22"/>
      <c r="R21" s="21" t="s">
        <v>24</v>
      </c>
      <c r="S21" s="14"/>
      <c r="T21" s="14"/>
      <c r="U21" s="14"/>
      <c r="V21" s="14"/>
      <c r="W21" s="14"/>
      <c r="X21" s="22"/>
    </row>
    <row r="22" spans="1:24" ht="15.75" thickBot="1" x14ac:dyDescent="0.3">
      <c r="A22" s="16" t="s">
        <v>13</v>
      </c>
      <c r="B22" s="25">
        <f>E16</f>
        <v>20662</v>
      </c>
      <c r="C22" s="26">
        <f>C16</f>
        <v>534</v>
      </c>
      <c r="D22" s="18" t="s">
        <v>12</v>
      </c>
      <c r="E22" s="19">
        <f>B22*C23-C22*B23</f>
        <v>10108</v>
      </c>
      <c r="G22" s="17" t="s">
        <v>16</v>
      </c>
      <c r="H22" s="20">
        <f>E25/E19</f>
        <v>9.7358604091456069</v>
      </c>
      <c r="J22" s="16" t="s">
        <v>18</v>
      </c>
      <c r="K22" s="18">
        <f>H21</f>
        <v>0.50681909346169274</v>
      </c>
      <c r="L22" s="18" t="s">
        <v>19</v>
      </c>
      <c r="M22" s="18">
        <f>H22</f>
        <v>9.7358604091456069</v>
      </c>
      <c r="N22" s="19"/>
      <c r="R22" s="16" t="s">
        <v>25</v>
      </c>
      <c r="S22" s="18"/>
      <c r="T22" s="18"/>
      <c r="U22" s="18"/>
      <c r="V22" s="18"/>
      <c r="W22" s="18"/>
      <c r="X22" s="19"/>
    </row>
    <row r="23" spans="1:24" x14ac:dyDescent="0.25">
      <c r="A23" s="16"/>
      <c r="B23" s="25">
        <f>E17</f>
        <v>368</v>
      </c>
      <c r="C23" s="26">
        <f>C17</f>
        <v>10</v>
      </c>
      <c r="D23" s="18"/>
      <c r="E23" s="19"/>
      <c r="J23" s="21" t="s">
        <v>20</v>
      </c>
      <c r="K23" s="14"/>
      <c r="L23" s="14"/>
      <c r="M23" s="14"/>
      <c r="N23" s="14"/>
      <c r="O23" s="14"/>
      <c r="P23" s="22"/>
      <c r="R23" s="16" t="s">
        <v>28</v>
      </c>
      <c r="S23" s="18"/>
      <c r="T23" s="18"/>
      <c r="U23" s="18"/>
      <c r="V23" s="18"/>
      <c r="W23" s="18"/>
      <c r="X23" s="19"/>
    </row>
    <row r="24" spans="1:24" x14ac:dyDescent="0.25">
      <c r="A24" s="16"/>
      <c r="B24" s="18"/>
      <c r="C24" s="18"/>
      <c r="D24" s="18"/>
      <c r="E24" s="19"/>
      <c r="J24" s="16" t="s">
        <v>21</v>
      </c>
      <c r="K24" s="18"/>
      <c r="L24" s="18"/>
      <c r="M24" s="18"/>
      <c r="N24" s="18"/>
      <c r="O24" s="18"/>
      <c r="P24" s="19"/>
      <c r="R24" s="16" t="s">
        <v>29</v>
      </c>
      <c r="S24" s="18"/>
      <c r="T24" s="18"/>
      <c r="U24" s="18"/>
      <c r="V24" s="18"/>
      <c r="W24" s="18"/>
      <c r="X24" s="19"/>
    </row>
    <row r="25" spans="1:24" x14ac:dyDescent="0.25">
      <c r="A25" s="16" t="s">
        <v>14</v>
      </c>
      <c r="B25" s="25">
        <f>A16</f>
        <v>30510</v>
      </c>
      <c r="C25" s="26">
        <f>E16</f>
        <v>20662</v>
      </c>
      <c r="D25" s="18" t="s">
        <v>12</v>
      </c>
      <c r="E25" s="19">
        <f>B25*C26-C25*B26</f>
        <v>194172</v>
      </c>
      <c r="J25" s="16" t="s">
        <v>22</v>
      </c>
      <c r="K25" s="18">
        <v>35</v>
      </c>
      <c r="L25" s="18" t="s">
        <v>18</v>
      </c>
      <c r="M25" s="18">
        <f>K22*K25+M22</f>
        <v>27.47452868030485</v>
      </c>
      <c r="N25" s="18"/>
      <c r="O25" s="18"/>
      <c r="P25" s="19"/>
      <c r="R25" s="16" t="s">
        <v>27</v>
      </c>
      <c r="S25" s="18">
        <f>SQRT(E13-C13^2)</f>
        <v>14.122322755127787</v>
      </c>
      <c r="T25" s="18"/>
      <c r="U25" s="18"/>
      <c r="V25" s="18"/>
      <c r="W25" s="18"/>
      <c r="X25" s="19"/>
    </row>
    <row r="26" spans="1:24" ht="15.75" thickBot="1" x14ac:dyDescent="0.3">
      <c r="A26" s="17"/>
      <c r="B26" s="27">
        <f>A17</f>
        <v>534</v>
      </c>
      <c r="C26" s="28">
        <f>E17</f>
        <v>368</v>
      </c>
      <c r="D26" s="15"/>
      <c r="E26" s="20"/>
      <c r="J26" s="17" t="s">
        <v>22</v>
      </c>
      <c r="K26" s="15">
        <v>75</v>
      </c>
      <c r="L26" s="15" t="s">
        <v>18</v>
      </c>
      <c r="M26" s="15">
        <f>K22*K26+M22</f>
        <v>47.747292418772567</v>
      </c>
      <c r="N26" s="15"/>
      <c r="O26" s="15"/>
      <c r="P26" s="20"/>
      <c r="R26" s="16" t="s">
        <v>30</v>
      </c>
      <c r="S26" s="18">
        <f>SQRT(G13-D13^2)</f>
        <v>7.1805292284065088</v>
      </c>
      <c r="T26" s="18"/>
      <c r="U26" s="18"/>
      <c r="V26" s="18"/>
      <c r="W26" s="18"/>
      <c r="X26" s="19"/>
    </row>
    <row r="27" spans="1:24" ht="15.75" thickBot="1" x14ac:dyDescent="0.3">
      <c r="J27" t="s">
        <v>23</v>
      </c>
      <c r="N27" s="29">
        <f>K25</f>
        <v>35</v>
      </c>
      <c r="O27" s="30">
        <f>M25</f>
        <v>27.47452868030485</v>
      </c>
      <c r="R27" s="17" t="s">
        <v>26</v>
      </c>
      <c r="S27" s="15">
        <f>(F12-10*C13*D13)/(B11*S25*S26)</f>
        <v>0.99678764456692981</v>
      </c>
      <c r="T27" s="15"/>
      <c r="U27" s="15"/>
      <c r="V27" s="15"/>
      <c r="W27" s="15"/>
      <c r="X27" s="20"/>
    </row>
    <row r="28" spans="1:24" ht="15.75" thickBot="1" x14ac:dyDescent="0.3">
      <c r="N28" s="31">
        <f>K26</f>
        <v>75</v>
      </c>
      <c r="O28" s="32">
        <f>M26</f>
        <v>47.747292418772567</v>
      </c>
    </row>
    <row r="29" spans="1:24" ht="15.75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2" t="s">
        <v>31</v>
      </c>
      <c r="B30" s="6"/>
      <c r="C30" s="6"/>
      <c r="D30" s="6"/>
      <c r="E30" s="6"/>
      <c r="F30" s="6"/>
      <c r="G30" s="6"/>
      <c r="H30" s="6"/>
      <c r="I30" s="6"/>
      <c r="J30" s="6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7" t="s">
        <v>32</v>
      </c>
      <c r="B31" s="1"/>
      <c r="C31" s="1"/>
      <c r="D31" s="1"/>
      <c r="E31" s="1"/>
      <c r="F31" s="1"/>
      <c r="G31" s="1"/>
      <c r="H31" s="1"/>
      <c r="I31" s="1"/>
      <c r="J31" s="1"/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7" t="s">
        <v>33</v>
      </c>
      <c r="B32" s="1"/>
      <c r="C32" s="1"/>
      <c r="D32" s="1"/>
      <c r="E32" s="1"/>
      <c r="F32" s="1"/>
      <c r="G32" s="1"/>
      <c r="H32" s="1"/>
      <c r="I32" s="1"/>
      <c r="J32" s="1"/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thickBot="1" x14ac:dyDescent="0.3">
      <c r="A33" s="7" t="s">
        <v>34</v>
      </c>
      <c r="B33" s="1"/>
      <c r="C33" s="1"/>
      <c r="D33" s="1"/>
      <c r="E33" s="1"/>
      <c r="F33" s="9"/>
      <c r="G33" s="9"/>
      <c r="H33" s="9"/>
      <c r="I33" s="9"/>
      <c r="J33" s="9"/>
      <c r="K33" s="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21" t="s">
        <v>35</v>
      </c>
      <c r="B34" s="14"/>
      <c r="C34" s="14"/>
      <c r="D34" s="14"/>
      <c r="E34" s="2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6" t="s">
        <v>36</v>
      </c>
      <c r="B35" s="18"/>
      <c r="C35" s="18">
        <f>K22</f>
        <v>0.50681909346169274</v>
      </c>
      <c r="D35" s="18" t="s">
        <v>19</v>
      </c>
      <c r="E35" s="19">
        <f>M22</f>
        <v>9.7358604091456069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6" t="s">
        <v>37</v>
      </c>
      <c r="B36" s="18"/>
      <c r="C36" s="18"/>
      <c r="D36" s="18" t="str">
        <f>IF(S27&gt;0.75,A49,IF(AND(S27&gt;=0.25,S27&lt;=0.75),A50,IF(S27&lt;0.25,A51)))</f>
        <v>тесная</v>
      </c>
      <c r="E36" s="1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thickBot="1" x14ac:dyDescent="0.3">
      <c r="A37" s="17" t="s">
        <v>41</v>
      </c>
      <c r="B37" s="15"/>
      <c r="C37" s="15"/>
      <c r="D37" s="15" t="str">
        <f>IF(S27&gt;0,B49,B50)</f>
        <v>положительная</v>
      </c>
      <c r="E37" s="2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49" spans="1:2" x14ac:dyDescent="0.25">
      <c r="A49" t="s">
        <v>38</v>
      </c>
      <c r="B49" t="s">
        <v>42</v>
      </c>
    </row>
    <row r="50" spans="1:2" x14ac:dyDescent="0.25">
      <c r="A50" t="s">
        <v>40</v>
      </c>
      <c r="B50" t="s">
        <v>43</v>
      </c>
    </row>
    <row r="51" spans="1:2" x14ac:dyDescent="0.25">
      <c r="A51" t="s">
        <v>39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2017-05-26T08:19:56Z</dcterms:modified>
</cp:coreProperties>
</file>