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jpeg" ContentType="image/jpeg"/>
  <Default Extension="emf" ContentType="image/x-emf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60" yWindow="0" windowWidth="14460" windowHeight="8220" tabRatio="725" firstSheet="1" activeTab="7"/>
  </bookViews>
  <sheets>
    <sheet name="Promo и Compact" sheetId="128" state="hidden" r:id="rId1"/>
    <sheet name="Sleep Professor " sheetId="142" r:id="rId2"/>
    <sheet name="MediflexKids" sheetId="130" state="hidden" r:id="rId3"/>
    <sheet name="KingKoil Матрасы" sheetId="132" state="hidden" r:id="rId4"/>
    <sheet name="KingKoil Основания" sheetId="104" state="hidden" r:id="rId5"/>
    <sheet name="Кровати Акция" sheetId="110" state="hidden" r:id="rId6"/>
    <sheet name="тумбочки,банкетки,столики и ОР" sheetId="141" state="hidden" r:id="rId7"/>
    <sheet name="Аксессуары" sheetId="134" r:id="rId8"/>
    <sheet name="Ковры,лампы,овечка,Cupron,Oranj" sheetId="125" state="hidden" r:id="rId9"/>
    <sheet name="Декор.комплекты" sheetId="121" state="hidden" r:id="rId10"/>
    <sheet name="Asabella" sheetId="144" state="hidden" r:id="rId11"/>
  </sheets>
  <externalReferences>
    <externalReference r:id="rId12"/>
  </externalReferences>
  <definedNames>
    <definedName name="_xlnm.Print_Titles" localSheetId="7">Аксессуары!$4:$8</definedName>
    <definedName name="_xlnm.Print_Titles" localSheetId="8">'Ковры,лампы,овечка,Cupron,Oranj'!$4:$8</definedName>
    <definedName name="_xlnm.Print_Area" localSheetId="10">Asabella!$B$1:$M$91</definedName>
    <definedName name="_xlnm.Print_Area" localSheetId="3">'KingKoil Матрасы'!$A$1:$T$27</definedName>
    <definedName name="_xlnm.Print_Area" localSheetId="4">'KingKoil Основания'!$A$1:$R$50</definedName>
    <definedName name="_xlnm.Print_Area" localSheetId="2">MediflexKids!$A$1:$T$33</definedName>
    <definedName name="_xlnm.Print_Area" localSheetId="0">'Promo и Compact'!$A$1:$T$35</definedName>
    <definedName name="_xlnm.Print_Area" localSheetId="1">'Sleep Professor '!$A$1:$T$26</definedName>
    <definedName name="_xlnm.Print_Area" localSheetId="7">Аксессуары!$A$1:$AA$114</definedName>
    <definedName name="_xlnm.Print_Area" localSheetId="9">Декор.комплекты!$A$1:$H$85</definedName>
    <definedName name="_xlnm.Print_Area" localSheetId="8">'Ковры,лампы,овечка,Cupron,Oranj'!$A$3:$Y$38</definedName>
    <definedName name="_xlnm.Print_Area" localSheetId="5">'Кровати Акция'!$A$1:$M$38</definedName>
    <definedName name="_xlnm.Print_Area" localSheetId="6">'тумбочки,банкетки,столики и ОР'!$A$1:$Z$29</definedName>
  </definedNames>
  <calcPr calcId="125725"/>
</workbook>
</file>

<file path=xl/calcChain.xml><?xml version="1.0" encoding="utf-8"?>
<calcChain xmlns="http://schemas.openxmlformats.org/spreadsheetml/2006/main">
  <c r="J12" i="142"/>
  <c r="J37" i="134"/>
  <c r="P37" s="1"/>
  <c r="V37" s="1"/>
  <c r="V31"/>
  <c r="V32" s="1"/>
  <c r="P31"/>
  <c r="P32" s="1"/>
  <c r="J31"/>
  <c r="J32" s="1"/>
  <c r="J30"/>
  <c r="D32"/>
  <c r="D31"/>
  <c r="P13" i="142"/>
  <c r="J62" i="134"/>
  <c r="P65" s="1"/>
  <c r="P66" s="1"/>
  <c r="P67" s="1"/>
  <c r="D62"/>
  <c r="D64" s="1"/>
  <c r="D65" s="1"/>
  <c r="D66" s="1"/>
  <c r="J22" i="142"/>
  <c r="J9"/>
  <c r="J19"/>
  <c r="M42" i="144"/>
  <c r="G83"/>
  <c r="M82"/>
  <c r="G82"/>
  <c r="M81"/>
  <c r="G81"/>
  <c r="M80"/>
  <c r="G80"/>
  <c r="M79"/>
  <c r="G79"/>
  <c r="M78"/>
  <c r="G78"/>
  <c r="M77"/>
  <c r="G77"/>
  <c r="M76"/>
  <c r="G76"/>
  <c r="M75"/>
  <c r="G75"/>
  <c r="M74"/>
  <c r="G74"/>
  <c r="M73"/>
  <c r="G73"/>
  <c r="M72"/>
  <c r="G72"/>
  <c r="M71"/>
  <c r="G71"/>
  <c r="M70"/>
  <c r="G70"/>
  <c r="G69"/>
  <c r="M68"/>
  <c r="G68"/>
  <c r="M67"/>
  <c r="G67"/>
  <c r="M66"/>
  <c r="G66"/>
  <c r="M65"/>
  <c r="G65"/>
  <c r="M64"/>
  <c r="G64"/>
  <c r="M63"/>
  <c r="G63"/>
  <c r="M62"/>
  <c r="G62"/>
  <c r="M61"/>
  <c r="G61"/>
  <c r="M60"/>
  <c r="G60"/>
  <c r="M59"/>
  <c r="G59"/>
  <c r="M58"/>
  <c r="G58"/>
  <c r="M57"/>
  <c r="G57"/>
  <c r="M56"/>
  <c r="G56"/>
  <c r="M55"/>
  <c r="G55"/>
  <c r="M54"/>
  <c r="G54"/>
  <c r="M53"/>
  <c r="G53"/>
  <c r="M52"/>
  <c r="G52"/>
  <c r="M51"/>
  <c r="G51"/>
  <c r="M50"/>
  <c r="G50"/>
  <c r="M49"/>
  <c r="G49"/>
  <c r="M48"/>
  <c r="G48"/>
  <c r="M47"/>
  <c r="G47"/>
  <c r="M46"/>
  <c r="G46"/>
  <c r="M45"/>
  <c r="G45"/>
  <c r="M43"/>
  <c r="G44"/>
  <c r="G43"/>
  <c r="M41"/>
  <c r="G41"/>
  <c r="M40"/>
  <c r="G40"/>
  <c r="M39"/>
  <c r="G39"/>
  <c r="M38"/>
  <c r="G38"/>
  <c r="M37"/>
  <c r="G37"/>
  <c r="M36"/>
  <c r="G36"/>
  <c r="M35"/>
  <c r="G35"/>
  <c r="M34"/>
  <c r="G34"/>
  <c r="M33"/>
  <c r="G33"/>
  <c r="M32"/>
  <c r="G32"/>
  <c r="M31"/>
  <c r="G31"/>
  <c r="M30"/>
  <c r="G30"/>
  <c r="M29"/>
  <c r="G29"/>
  <c r="M28"/>
  <c r="G28"/>
  <c r="M27"/>
  <c r="G27"/>
  <c r="M26"/>
  <c r="G26"/>
  <c r="M25"/>
  <c r="G25"/>
  <c r="M24"/>
  <c r="G24"/>
  <c r="M23"/>
  <c r="G23"/>
  <c r="M22"/>
  <c r="G22"/>
  <c r="M21"/>
  <c r="G21"/>
  <c r="M20"/>
  <c r="G20"/>
  <c r="M19"/>
  <c r="G19"/>
  <c r="M18"/>
  <c r="G18"/>
  <c r="M17"/>
  <c r="M16"/>
  <c r="G16"/>
  <c r="M15"/>
  <c r="G15"/>
  <c r="M14"/>
  <c r="G14"/>
  <c r="M13"/>
  <c r="G13"/>
  <c r="M12"/>
  <c r="G12"/>
  <c r="M11"/>
  <c r="G11"/>
  <c r="M10"/>
  <c r="M9"/>
  <c r="G9"/>
  <c r="M8"/>
  <c r="G8"/>
  <c r="M7"/>
  <c r="G7"/>
  <c r="J32" i="110"/>
  <c r="J31"/>
  <c r="J30"/>
  <c r="C27"/>
  <c r="C19"/>
  <c r="C18"/>
  <c r="T28" i="141"/>
  <c r="R28"/>
  <c r="P28"/>
  <c r="N28"/>
  <c r="L28"/>
  <c r="F28"/>
  <c r="D28"/>
  <c r="J64" i="134" l="1"/>
  <c r="J65" s="1"/>
  <c r="J66" s="1"/>
  <c r="N22" i="125"/>
  <c r="H15" l="1"/>
  <c r="J23" i="142" l="1"/>
  <c r="D23"/>
  <c r="D24" s="1"/>
  <c r="K22"/>
  <c r="M22" s="1"/>
  <c r="E22"/>
  <c r="G22" s="1"/>
  <c r="J20"/>
  <c r="K20" s="1"/>
  <c r="D20"/>
  <c r="D21" s="1"/>
  <c r="E21" s="1"/>
  <c r="K19"/>
  <c r="M19" s="1"/>
  <c r="E19"/>
  <c r="G19" s="1"/>
  <c r="P14"/>
  <c r="P15" s="1"/>
  <c r="Q15" s="1"/>
  <c r="Q13"/>
  <c r="S13" s="1"/>
  <c r="J13"/>
  <c r="K13" s="1"/>
  <c r="D13"/>
  <c r="D14" s="1"/>
  <c r="K12"/>
  <c r="M12" s="1"/>
  <c r="E12"/>
  <c r="G12" s="1"/>
  <c r="J10"/>
  <c r="K10" s="1"/>
  <c r="D10"/>
  <c r="D11" s="1"/>
  <c r="E11" s="1"/>
  <c r="K9"/>
  <c r="M9" s="1"/>
  <c r="E9"/>
  <c r="G9" s="1"/>
  <c r="M4"/>
  <c r="G3"/>
  <c r="F22" l="1"/>
  <c r="K23"/>
  <c r="P23"/>
  <c r="F19"/>
  <c r="L12"/>
  <c r="E10"/>
  <c r="H10" s="1"/>
  <c r="E23"/>
  <c r="H23" s="1"/>
  <c r="E20"/>
  <c r="H20" s="1"/>
  <c r="Q14"/>
  <c r="T14" s="1"/>
  <c r="F12"/>
  <c r="E13"/>
  <c r="H13" s="1"/>
  <c r="N19"/>
  <c r="H22"/>
  <c r="L22"/>
  <c r="H19"/>
  <c r="L19"/>
  <c r="N22"/>
  <c r="R13"/>
  <c r="T13"/>
  <c r="L9"/>
  <c r="N9"/>
  <c r="N12"/>
  <c r="F9"/>
  <c r="H12"/>
  <c r="H9"/>
  <c r="D15"/>
  <c r="E15" s="1"/>
  <c r="E14"/>
  <c r="M13"/>
  <c r="N13"/>
  <c r="L13"/>
  <c r="S15"/>
  <c r="T15"/>
  <c r="R15"/>
  <c r="D25"/>
  <c r="E25" s="1"/>
  <c r="E24"/>
  <c r="M23"/>
  <c r="N23"/>
  <c r="L23"/>
  <c r="H11"/>
  <c r="F11"/>
  <c r="G11"/>
  <c r="M10"/>
  <c r="N10"/>
  <c r="L10"/>
  <c r="H21"/>
  <c r="F21"/>
  <c r="G21"/>
  <c r="M20"/>
  <c r="N20"/>
  <c r="L20"/>
  <c r="J11"/>
  <c r="K11" s="1"/>
  <c r="G13"/>
  <c r="J14"/>
  <c r="S14"/>
  <c r="G20"/>
  <c r="J21"/>
  <c r="K21" s="1"/>
  <c r="G23"/>
  <c r="J24"/>
  <c r="F10"/>
  <c r="R14"/>
  <c r="F20"/>
  <c r="F23"/>
  <c r="G10" l="1"/>
  <c r="Q23"/>
  <c r="P24"/>
  <c r="F13"/>
  <c r="J25"/>
  <c r="K25" s="1"/>
  <c r="K24"/>
  <c r="M21"/>
  <c r="N21"/>
  <c r="L21"/>
  <c r="G25"/>
  <c r="H25"/>
  <c r="F25"/>
  <c r="G15"/>
  <c r="H15"/>
  <c r="F15"/>
  <c r="J15"/>
  <c r="K15" s="1"/>
  <c r="K14"/>
  <c r="M11"/>
  <c r="N11"/>
  <c r="L11"/>
  <c r="H24"/>
  <c r="F24"/>
  <c r="G24"/>
  <c r="H14"/>
  <c r="F14"/>
  <c r="G14"/>
  <c r="S23" l="1"/>
  <c r="T23"/>
  <c r="R23"/>
  <c r="P25"/>
  <c r="Q25" s="1"/>
  <c r="Q24"/>
  <c r="M14"/>
  <c r="N14"/>
  <c r="L14"/>
  <c r="N25"/>
  <c r="L25"/>
  <c r="M25"/>
  <c r="N15"/>
  <c r="L15"/>
  <c r="M15"/>
  <c r="M24"/>
  <c r="N24"/>
  <c r="L24"/>
  <c r="T25" l="1"/>
  <c r="S25"/>
  <c r="R25"/>
  <c r="T24"/>
  <c r="R24"/>
  <c r="S24"/>
  <c r="P19" i="141" l="1"/>
  <c r="P20" s="1"/>
  <c r="J19"/>
  <c r="J20" s="1"/>
  <c r="D19"/>
  <c r="D20" s="1"/>
  <c r="Q18"/>
  <c r="T18" s="1"/>
  <c r="K18"/>
  <c r="N18" s="1"/>
  <c r="E18"/>
  <c r="H18" s="1"/>
  <c r="V10"/>
  <c r="V11" s="1"/>
  <c r="P10"/>
  <c r="P11" s="1"/>
  <c r="J10"/>
  <c r="J11" s="1"/>
  <c r="D10"/>
  <c r="D11" s="1"/>
  <c r="W9"/>
  <c r="Y9" s="1"/>
  <c r="Q9"/>
  <c r="S9" s="1"/>
  <c r="K9"/>
  <c r="M9" s="1"/>
  <c r="E9"/>
  <c r="G9" s="1"/>
  <c r="W32" i="134"/>
  <c r="Z32" s="1"/>
  <c r="W31"/>
  <c r="Z31" s="1"/>
  <c r="W30"/>
  <c r="Z30" s="1"/>
  <c r="Q32"/>
  <c r="T32" s="1"/>
  <c r="Q31"/>
  <c r="Q30"/>
  <c r="T30" s="1"/>
  <c r="K32"/>
  <c r="N32" s="1"/>
  <c r="K31"/>
  <c r="N31" s="1"/>
  <c r="K30"/>
  <c r="N30" s="1"/>
  <c r="E32"/>
  <c r="H32" s="1"/>
  <c r="E31"/>
  <c r="E30"/>
  <c r="H30" s="1"/>
  <c r="Y30"/>
  <c r="M30"/>
  <c r="Y32"/>
  <c r="S32"/>
  <c r="M32"/>
  <c r="G32"/>
  <c r="M31" l="1"/>
  <c r="Y31"/>
  <c r="G30"/>
  <c r="F9" i="141"/>
  <c r="S30" i="134"/>
  <c r="S31"/>
  <c r="T31"/>
  <c r="G31"/>
  <c r="H31"/>
  <c r="R9" i="141"/>
  <c r="N9"/>
  <c r="Z9"/>
  <c r="E10"/>
  <c r="G10" s="1"/>
  <c r="H9"/>
  <c r="L9"/>
  <c r="T9"/>
  <c r="X9"/>
  <c r="Q10"/>
  <c r="S10" s="1"/>
  <c r="Q11"/>
  <c r="P12"/>
  <c r="V12"/>
  <c r="W11"/>
  <c r="D21"/>
  <c r="E20"/>
  <c r="P21"/>
  <c r="Q20"/>
  <c r="E11"/>
  <c r="D12"/>
  <c r="J12"/>
  <c r="K11"/>
  <c r="J21"/>
  <c r="K20"/>
  <c r="K10"/>
  <c r="W10"/>
  <c r="G18"/>
  <c r="M18"/>
  <c r="S18"/>
  <c r="K19"/>
  <c r="F18"/>
  <c r="L18"/>
  <c r="R18"/>
  <c r="E19"/>
  <c r="Q19"/>
  <c r="F31" i="134"/>
  <c r="L31"/>
  <c r="R31"/>
  <c r="X31"/>
  <c r="F30"/>
  <c r="L30"/>
  <c r="R30"/>
  <c r="X30"/>
  <c r="F32"/>
  <c r="L32"/>
  <c r="R32"/>
  <c r="X32"/>
  <c r="F10" i="141" l="1"/>
  <c r="R10"/>
  <c r="T10"/>
  <c r="H10"/>
  <c r="S19"/>
  <c r="T19"/>
  <c r="R19"/>
  <c r="N10"/>
  <c r="L10"/>
  <c r="M10"/>
  <c r="J22"/>
  <c r="K21"/>
  <c r="J13"/>
  <c r="K12"/>
  <c r="G11"/>
  <c r="H11"/>
  <c r="F11"/>
  <c r="T20"/>
  <c r="R20"/>
  <c r="S20"/>
  <c r="H20"/>
  <c r="F20"/>
  <c r="G20"/>
  <c r="Z11"/>
  <c r="X11"/>
  <c r="Y11"/>
  <c r="Q12"/>
  <c r="P13"/>
  <c r="G19"/>
  <c r="H19"/>
  <c r="F19"/>
  <c r="N19"/>
  <c r="L19"/>
  <c r="M19"/>
  <c r="Z10"/>
  <c r="X10"/>
  <c r="Y10"/>
  <c r="M20"/>
  <c r="N20"/>
  <c r="L20"/>
  <c r="N11"/>
  <c r="L11"/>
  <c r="M11"/>
  <c r="E12"/>
  <c r="D13"/>
  <c r="P22"/>
  <c r="Q21"/>
  <c r="D22"/>
  <c r="E21"/>
  <c r="V13"/>
  <c r="W12"/>
  <c r="S11"/>
  <c r="T11"/>
  <c r="R11"/>
  <c r="J15" i="125"/>
  <c r="M15" s="1"/>
  <c r="V31"/>
  <c r="Y31" s="1"/>
  <c r="P31"/>
  <c r="S31" s="1"/>
  <c r="J31"/>
  <c r="M31" s="1"/>
  <c r="D31"/>
  <c r="G31" s="1"/>
  <c r="R34" i="104"/>
  <c r="Q34"/>
  <c r="P34"/>
  <c r="N34"/>
  <c r="M34"/>
  <c r="L34"/>
  <c r="R33"/>
  <c r="Q33"/>
  <c r="P33"/>
  <c r="N33"/>
  <c r="M33"/>
  <c r="L33"/>
  <c r="R32"/>
  <c r="Q32"/>
  <c r="P32"/>
  <c r="N32"/>
  <c r="M32"/>
  <c r="L32"/>
  <c r="R31"/>
  <c r="Q31"/>
  <c r="P31"/>
  <c r="N31"/>
  <c r="M31"/>
  <c r="L31"/>
  <c r="R30"/>
  <c r="Q30"/>
  <c r="P30"/>
  <c r="N30"/>
  <c r="M30"/>
  <c r="L30"/>
  <c r="R29"/>
  <c r="Q29"/>
  <c r="P29"/>
  <c r="N29"/>
  <c r="M29"/>
  <c r="L29"/>
  <c r="J34"/>
  <c r="I34"/>
  <c r="H34"/>
  <c r="F34"/>
  <c r="E34"/>
  <c r="D34"/>
  <c r="J33"/>
  <c r="I33"/>
  <c r="H33"/>
  <c r="F33"/>
  <c r="E33"/>
  <c r="D33"/>
  <c r="J32"/>
  <c r="I32"/>
  <c r="H32"/>
  <c r="F32"/>
  <c r="E32"/>
  <c r="D32"/>
  <c r="J31"/>
  <c r="I31"/>
  <c r="H31"/>
  <c r="F31"/>
  <c r="E31"/>
  <c r="D31"/>
  <c r="J30"/>
  <c r="I30"/>
  <c r="H30"/>
  <c r="F30"/>
  <c r="E30"/>
  <c r="D30"/>
  <c r="J29"/>
  <c r="I29"/>
  <c r="H29"/>
  <c r="F29"/>
  <c r="E29"/>
  <c r="D29"/>
  <c r="D22" i="132"/>
  <c r="D23" s="1"/>
  <c r="D26" s="1"/>
  <c r="E26" s="1"/>
  <c r="E21"/>
  <c r="H21" s="1"/>
  <c r="J26"/>
  <c r="K26" s="1"/>
  <c r="J22"/>
  <c r="J23" s="1"/>
  <c r="J27" s="1"/>
  <c r="K27" s="1"/>
  <c r="M27" s="1"/>
  <c r="K21"/>
  <c r="N21" s="1"/>
  <c r="P26"/>
  <c r="Q26" s="1"/>
  <c r="P22"/>
  <c r="P23" s="1"/>
  <c r="P27" s="1"/>
  <c r="Q27" s="1"/>
  <c r="Q21"/>
  <c r="T21" s="1"/>
  <c r="L32" i="110"/>
  <c r="M32" s="1"/>
  <c r="L31"/>
  <c r="M31" s="1"/>
  <c r="D38"/>
  <c r="C38"/>
  <c r="E38" s="1"/>
  <c r="F38" s="1"/>
  <c r="C37"/>
  <c r="E37" s="1"/>
  <c r="F37" s="1"/>
  <c r="C36"/>
  <c r="E36" s="1"/>
  <c r="F36" s="1"/>
  <c r="E27"/>
  <c r="F27" s="1"/>
  <c r="C25"/>
  <c r="E25" s="1"/>
  <c r="F25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K20"/>
  <c r="L20" s="1"/>
  <c r="M20" s="1"/>
  <c r="K19"/>
  <c r="L19" s="1"/>
  <c r="M19" s="1"/>
  <c r="K18"/>
  <c r="L18" s="1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M4" i="128"/>
  <c r="J31"/>
  <c r="J32" s="1"/>
  <c r="K30"/>
  <c r="N30" s="1"/>
  <c r="D31"/>
  <c r="D32" s="1"/>
  <c r="E30"/>
  <c r="H30" s="1"/>
  <c r="P21"/>
  <c r="P22" s="1"/>
  <c r="Q20"/>
  <c r="T20" s="1"/>
  <c r="J21"/>
  <c r="J22" s="1"/>
  <c r="K20"/>
  <c r="N20" s="1"/>
  <c r="D21"/>
  <c r="D22" s="1"/>
  <c r="E20"/>
  <c r="H20" s="1"/>
  <c r="D10"/>
  <c r="D11" s="1"/>
  <c r="E9"/>
  <c r="H9" s="1"/>
  <c r="W13" i="141" l="1"/>
  <c r="E22"/>
  <c r="Q22"/>
  <c r="E13"/>
  <c r="S12"/>
  <c r="T12"/>
  <c r="R12"/>
  <c r="K13"/>
  <c r="K22"/>
  <c r="Z12"/>
  <c r="X12"/>
  <c r="Y12"/>
  <c r="G21"/>
  <c r="H21"/>
  <c r="F21"/>
  <c r="S21"/>
  <c r="T21"/>
  <c r="R21"/>
  <c r="G12"/>
  <c r="H12"/>
  <c r="F12"/>
  <c r="Q13"/>
  <c r="N12"/>
  <c r="L12"/>
  <c r="M12"/>
  <c r="N21"/>
  <c r="L21"/>
  <c r="M21"/>
  <c r="L15" i="125"/>
  <c r="K15"/>
  <c r="D27" i="132"/>
  <c r="E27" s="1"/>
  <c r="G27" s="1"/>
  <c r="H26"/>
  <c r="F26"/>
  <c r="G26"/>
  <c r="D24"/>
  <c r="E24" s="1"/>
  <c r="E23"/>
  <c r="G21"/>
  <c r="F21"/>
  <c r="E22"/>
  <c r="N26"/>
  <c r="L26"/>
  <c r="M26"/>
  <c r="L27"/>
  <c r="N27"/>
  <c r="J24"/>
  <c r="K24" s="1"/>
  <c r="K23"/>
  <c r="M21"/>
  <c r="L21"/>
  <c r="K22"/>
  <c r="S27"/>
  <c r="T27"/>
  <c r="R27"/>
  <c r="T26"/>
  <c r="R26"/>
  <c r="S26"/>
  <c r="P24"/>
  <c r="Q24" s="1"/>
  <c r="Q23"/>
  <c r="S21"/>
  <c r="R21"/>
  <c r="Q22"/>
  <c r="C30" i="110"/>
  <c r="J33" i="128"/>
  <c r="K32"/>
  <c r="N32" s="1"/>
  <c r="K31"/>
  <c r="N31" s="1"/>
  <c r="D33"/>
  <c r="E32"/>
  <c r="H32" s="1"/>
  <c r="E31"/>
  <c r="H31" s="1"/>
  <c r="P23"/>
  <c r="Q22"/>
  <c r="T22" s="1"/>
  <c r="Q21"/>
  <c r="T21" s="1"/>
  <c r="J23"/>
  <c r="K22"/>
  <c r="N22" s="1"/>
  <c r="K21"/>
  <c r="N21" s="1"/>
  <c r="D23"/>
  <c r="E22"/>
  <c r="H22" s="1"/>
  <c r="E21"/>
  <c r="H21" s="1"/>
  <c r="D12"/>
  <c r="E11"/>
  <c r="H11" s="1"/>
  <c r="E10"/>
  <c r="H10" s="1"/>
  <c r="H27" i="132" l="1"/>
  <c r="M22" i="141"/>
  <c r="N22"/>
  <c r="L22"/>
  <c r="N13"/>
  <c r="L13"/>
  <c r="M13"/>
  <c r="T22"/>
  <c r="R22"/>
  <c r="S22"/>
  <c r="H22"/>
  <c r="F22"/>
  <c r="G22"/>
  <c r="Z13"/>
  <c r="X13"/>
  <c r="Y13"/>
  <c r="S13"/>
  <c r="T13"/>
  <c r="R13"/>
  <c r="G13"/>
  <c r="H13"/>
  <c r="F13"/>
  <c r="F27" i="132"/>
  <c r="G22"/>
  <c r="H22"/>
  <c r="F22"/>
  <c r="G24"/>
  <c r="H24"/>
  <c r="F24"/>
  <c r="H23"/>
  <c r="F23"/>
  <c r="G23"/>
  <c r="M22"/>
  <c r="N22"/>
  <c r="L22"/>
  <c r="M24"/>
  <c r="N24"/>
  <c r="L24"/>
  <c r="N23"/>
  <c r="L23"/>
  <c r="M23"/>
  <c r="S22"/>
  <c r="T22"/>
  <c r="R22"/>
  <c r="S24"/>
  <c r="T24"/>
  <c r="R24"/>
  <c r="T23"/>
  <c r="R23"/>
  <c r="S23"/>
  <c r="J34" i="128"/>
  <c r="K33"/>
  <c r="N33" s="1"/>
  <c r="D34"/>
  <c r="E33"/>
  <c r="H33" s="1"/>
  <c r="P24"/>
  <c r="Q23"/>
  <c r="T23" s="1"/>
  <c r="J24"/>
  <c r="K23"/>
  <c r="N23" s="1"/>
  <c r="D24"/>
  <c r="E23"/>
  <c r="H23" s="1"/>
  <c r="D13"/>
  <c r="E12"/>
  <c r="H12" s="1"/>
  <c r="J35" l="1"/>
  <c r="K35" s="1"/>
  <c r="N35" s="1"/>
  <c r="K34"/>
  <c r="N34" s="1"/>
  <c r="D35"/>
  <c r="E35" s="1"/>
  <c r="H35" s="1"/>
  <c r="E34"/>
  <c r="H34" s="1"/>
  <c r="P25"/>
  <c r="Q25" s="1"/>
  <c r="T25" s="1"/>
  <c r="Q24"/>
  <c r="T24" s="1"/>
  <c r="J25"/>
  <c r="K25" s="1"/>
  <c r="N25" s="1"/>
  <c r="K24"/>
  <c r="N24" s="1"/>
  <c r="D25"/>
  <c r="E25" s="1"/>
  <c r="H25" s="1"/>
  <c r="E24"/>
  <c r="H24" s="1"/>
  <c r="D14"/>
  <c r="E13"/>
  <c r="H13" s="1"/>
  <c r="D15" l="1"/>
  <c r="E15" s="1"/>
  <c r="H15" s="1"/>
  <c r="E14"/>
  <c r="H14" s="1"/>
  <c r="D15" i="125" l="1"/>
  <c r="G15" s="1"/>
  <c r="P38"/>
  <c r="S38" s="1"/>
  <c r="D38"/>
  <c r="G38" s="1"/>
  <c r="E15" l="1"/>
  <c r="F15"/>
  <c r="J38"/>
  <c r="M38" s="1"/>
  <c r="P11" i="132" l="1"/>
  <c r="P12" s="1"/>
  <c r="Q10"/>
  <c r="S10" s="1"/>
  <c r="P16" l="1"/>
  <c r="Q16" s="1"/>
  <c r="P15"/>
  <c r="Q15" s="1"/>
  <c r="P13"/>
  <c r="Q13" s="1"/>
  <c r="Q12"/>
  <c r="R10"/>
  <c r="T10"/>
  <c r="Q11"/>
  <c r="T12" l="1"/>
  <c r="R12"/>
  <c r="S12"/>
  <c r="T15"/>
  <c r="R15"/>
  <c r="S15"/>
  <c r="T11"/>
  <c r="R11"/>
  <c r="S11"/>
  <c r="T13"/>
  <c r="R13"/>
  <c r="S13"/>
  <c r="T16"/>
  <c r="R16"/>
  <c r="S16"/>
  <c r="L4" i="130"/>
  <c r="N4" i="132" s="1"/>
  <c r="M4" i="104" s="1"/>
  <c r="W61" i="134"/>
  <c r="X61" s="1"/>
  <c r="V62"/>
  <c r="V63" s="1"/>
  <c r="X42"/>
  <c r="Y42" s="1"/>
  <c r="A5" i="104"/>
  <c r="J24" i="130"/>
  <c r="K24" s="1"/>
  <c r="D24"/>
  <c r="D26" s="1"/>
  <c r="K23"/>
  <c r="M23" s="1"/>
  <c r="E23"/>
  <c r="G23" s="1"/>
  <c r="F3"/>
  <c r="J22" i="125"/>
  <c r="Y61" i="134" l="1"/>
  <c r="F3" i="104"/>
  <c r="G3" i="141" s="1"/>
  <c r="G3" i="132"/>
  <c r="Z61" i="134"/>
  <c r="V64"/>
  <c r="W63"/>
  <c r="W62"/>
  <c r="Z42"/>
  <c r="AA42"/>
  <c r="F23" i="130"/>
  <c r="H23"/>
  <c r="L23"/>
  <c r="N23"/>
  <c r="E24"/>
  <c r="H24" s="1"/>
  <c r="D27"/>
  <c r="E26"/>
  <c r="M24"/>
  <c r="N24"/>
  <c r="L24"/>
  <c r="G24"/>
  <c r="J26"/>
  <c r="F24"/>
  <c r="M22" i="125"/>
  <c r="D22"/>
  <c r="G22" s="1"/>
  <c r="C12" i="110"/>
  <c r="C10"/>
  <c r="C14" s="1"/>
  <c r="G6" i="134" l="1"/>
  <c r="A3" i="110"/>
  <c r="H4"/>
  <c r="Z62" i="134"/>
  <c r="X62"/>
  <c r="Y62"/>
  <c r="V65"/>
  <c r="W64"/>
  <c r="Y63"/>
  <c r="Z63"/>
  <c r="X63"/>
  <c r="K26" i="130"/>
  <c r="J27"/>
  <c r="D28"/>
  <c r="E27"/>
  <c r="H26"/>
  <c r="F26"/>
  <c r="G26"/>
  <c r="P22" i="125"/>
  <c r="S22" s="1"/>
  <c r="L22"/>
  <c r="K22"/>
  <c r="F22"/>
  <c r="E22"/>
  <c r="Q22" l="1"/>
  <c r="R22"/>
  <c r="Z64" i="134"/>
  <c r="X64"/>
  <c r="Y64"/>
  <c r="V66"/>
  <c r="W65"/>
  <c r="D29" i="130"/>
  <c r="E28"/>
  <c r="M26"/>
  <c r="N26"/>
  <c r="L26"/>
  <c r="H27"/>
  <c r="F27"/>
  <c r="G27"/>
  <c r="K27"/>
  <c r="J28"/>
  <c r="R4" i="141" l="1"/>
  <c r="Y65" i="134"/>
  <c r="Z65"/>
  <c r="X65"/>
  <c r="V67"/>
  <c r="W67" s="1"/>
  <c r="W66"/>
  <c r="M27" i="130"/>
  <c r="N27"/>
  <c r="L27"/>
  <c r="D30"/>
  <c r="E29"/>
  <c r="K28"/>
  <c r="J29"/>
  <c r="H28"/>
  <c r="F28"/>
  <c r="G28"/>
  <c r="E30" i="110"/>
  <c r="C21"/>
  <c r="E21" s="1"/>
  <c r="C20"/>
  <c r="E20" s="1"/>
  <c r="E19"/>
  <c r="E18"/>
  <c r="E12"/>
  <c r="E10"/>
  <c r="D14" i="125"/>
  <c r="H14"/>
  <c r="J14" s="1"/>
  <c r="W72" i="134"/>
  <c r="W24"/>
  <c r="Z24" s="1"/>
  <c r="W13"/>
  <c r="Z13" s="1"/>
  <c r="Q88"/>
  <c r="S88" s="1"/>
  <c r="Q72"/>
  <c r="T72" s="1"/>
  <c r="Q67"/>
  <c r="Q66"/>
  <c r="Q65"/>
  <c r="Q47"/>
  <c r="Q25"/>
  <c r="Q24"/>
  <c r="Q13"/>
  <c r="K101"/>
  <c r="K88"/>
  <c r="K72"/>
  <c r="N72" s="1"/>
  <c r="K66"/>
  <c r="K65"/>
  <c r="N65" s="1"/>
  <c r="K64"/>
  <c r="K62"/>
  <c r="N62" s="1"/>
  <c r="K54"/>
  <c r="K47"/>
  <c r="K25"/>
  <c r="K24"/>
  <c r="K13"/>
  <c r="M13" s="1"/>
  <c r="K18"/>
  <c r="E99"/>
  <c r="G99" s="1"/>
  <c r="E88"/>
  <c r="G88" s="1"/>
  <c r="E72"/>
  <c r="H72" s="1"/>
  <c r="E66"/>
  <c r="H66" s="1"/>
  <c r="E65"/>
  <c r="H65" s="1"/>
  <c r="E64"/>
  <c r="E62"/>
  <c r="H62" s="1"/>
  <c r="E61"/>
  <c r="H61" s="1"/>
  <c r="E54"/>
  <c r="E47"/>
  <c r="H47" s="1"/>
  <c r="E42"/>
  <c r="E37"/>
  <c r="G37" s="1"/>
  <c r="E25"/>
  <c r="E24"/>
  <c r="H24" s="1"/>
  <c r="E19"/>
  <c r="G19" s="1"/>
  <c r="E18"/>
  <c r="G18" s="1"/>
  <c r="E13"/>
  <c r="J113"/>
  <c r="J102"/>
  <c r="K102" s="1"/>
  <c r="M101"/>
  <c r="D100"/>
  <c r="D101" s="1"/>
  <c r="E101" s="1"/>
  <c r="P89"/>
  <c r="P90" s="1"/>
  <c r="Q90" s="1"/>
  <c r="J89"/>
  <c r="J90" s="1"/>
  <c r="K90" s="1"/>
  <c r="D89"/>
  <c r="D90" s="1"/>
  <c r="E90" s="1"/>
  <c r="M88"/>
  <c r="V73"/>
  <c r="V74" s="1"/>
  <c r="W74" s="1"/>
  <c r="P73"/>
  <c r="P74" s="1"/>
  <c r="Q74" s="1"/>
  <c r="T74" s="1"/>
  <c r="J73"/>
  <c r="J74" s="1"/>
  <c r="K74" s="1"/>
  <c r="D73"/>
  <c r="D74" s="1"/>
  <c r="E74" s="1"/>
  <c r="H74" s="1"/>
  <c r="Z72"/>
  <c r="T67"/>
  <c r="T66"/>
  <c r="N66"/>
  <c r="T65"/>
  <c r="N64"/>
  <c r="H64"/>
  <c r="J55"/>
  <c r="J56" s="1"/>
  <c r="K56" s="1"/>
  <c r="D55"/>
  <c r="E55" s="1"/>
  <c r="N54"/>
  <c r="H54"/>
  <c r="P48"/>
  <c r="P49" s="1"/>
  <c r="Q49" s="1"/>
  <c r="J48"/>
  <c r="J49" s="1"/>
  <c r="K49" s="1"/>
  <c r="D48"/>
  <c r="D49" s="1"/>
  <c r="E49" s="1"/>
  <c r="T47"/>
  <c r="N47"/>
  <c r="Q42"/>
  <c r="H42"/>
  <c r="Q37"/>
  <c r="S25"/>
  <c r="G25"/>
  <c r="Y24"/>
  <c r="S24"/>
  <c r="M24"/>
  <c r="Q18"/>
  <c r="Y13"/>
  <c r="S13"/>
  <c r="G13"/>
  <c r="K10" i="132"/>
  <c r="E10"/>
  <c r="J11"/>
  <c r="J12" s="1"/>
  <c r="K12" s="1"/>
  <c r="D11"/>
  <c r="D12" s="1"/>
  <c r="E12" s="1"/>
  <c r="M10"/>
  <c r="G10"/>
  <c r="P7" i="134"/>
  <c r="Q10" i="130"/>
  <c r="T10" s="1"/>
  <c r="K10"/>
  <c r="N10" s="1"/>
  <c r="E10"/>
  <c r="H10" s="1"/>
  <c r="A4"/>
  <c r="A3"/>
  <c r="P11"/>
  <c r="P13" s="1"/>
  <c r="Q13" s="1"/>
  <c r="J11"/>
  <c r="J13" s="1"/>
  <c r="K13" s="1"/>
  <c r="D11"/>
  <c r="D13" s="1"/>
  <c r="E13" s="1"/>
  <c r="A6" i="134" l="1"/>
  <c r="A7" i="125" s="1"/>
  <c r="A3" i="132"/>
  <c r="A3" i="104" s="1"/>
  <c r="A7" i="134"/>
  <c r="A8" i="125" s="1"/>
  <c r="A4" i="132"/>
  <c r="A4" i="104" s="1"/>
  <c r="Z66" i="134"/>
  <c r="X66"/>
  <c r="Y66"/>
  <c r="Y67"/>
  <c r="Z67"/>
  <c r="X67"/>
  <c r="E89"/>
  <c r="K55"/>
  <c r="N55" s="1"/>
  <c r="K89"/>
  <c r="M89" s="1"/>
  <c r="Q48"/>
  <c r="W73"/>
  <c r="E48"/>
  <c r="E100"/>
  <c r="K48"/>
  <c r="N48" s="1"/>
  <c r="K73"/>
  <c r="Q89"/>
  <c r="K29" i="130"/>
  <c r="J30"/>
  <c r="H29"/>
  <c r="F29"/>
  <c r="G29"/>
  <c r="M28"/>
  <c r="N28"/>
  <c r="L28"/>
  <c r="D31"/>
  <c r="E31" s="1"/>
  <c r="E30"/>
  <c r="E11" i="132"/>
  <c r="K11"/>
  <c r="M11" s="1"/>
  <c r="E11" i="130"/>
  <c r="K11"/>
  <c r="N11" s="1"/>
  <c r="Q11"/>
  <c r="D6" i="125"/>
  <c r="N14"/>
  <c r="T14" s="1"/>
  <c r="V14" s="1"/>
  <c r="Q73" i="134"/>
  <c r="T73" s="1"/>
  <c r="E73"/>
  <c r="H73" s="1"/>
  <c r="E14" i="110"/>
  <c r="C16"/>
  <c r="E16" s="1"/>
  <c r="F16" s="1"/>
  <c r="K19" i="134"/>
  <c r="M19" s="1"/>
  <c r="K42"/>
  <c r="K37"/>
  <c r="L37" s="1"/>
  <c r="F37"/>
  <c r="N37"/>
  <c r="F19"/>
  <c r="H19"/>
  <c r="W18"/>
  <c r="N24"/>
  <c r="L24"/>
  <c r="T24"/>
  <c r="R24"/>
  <c r="X24"/>
  <c r="H25"/>
  <c r="F25"/>
  <c r="M25"/>
  <c r="N25"/>
  <c r="L25"/>
  <c r="W37"/>
  <c r="H49"/>
  <c r="F49"/>
  <c r="G49"/>
  <c r="G55"/>
  <c r="H55"/>
  <c r="F55"/>
  <c r="P75"/>
  <c r="Q75" s="1"/>
  <c r="T75" s="1"/>
  <c r="V75"/>
  <c r="W75" s="1"/>
  <c r="D91"/>
  <c r="E91" s="1"/>
  <c r="F13"/>
  <c r="H13"/>
  <c r="L13"/>
  <c r="N13"/>
  <c r="R13"/>
  <c r="T13"/>
  <c r="X13"/>
  <c r="F18"/>
  <c r="H18"/>
  <c r="F24"/>
  <c r="T42"/>
  <c r="R42"/>
  <c r="S42"/>
  <c r="M49"/>
  <c r="N49"/>
  <c r="L49"/>
  <c r="T49"/>
  <c r="R49"/>
  <c r="S49"/>
  <c r="N56"/>
  <c r="L56"/>
  <c r="M56"/>
  <c r="D75"/>
  <c r="E75" s="1"/>
  <c r="H75" s="1"/>
  <c r="J75"/>
  <c r="K75" s="1"/>
  <c r="J91"/>
  <c r="K91" s="1"/>
  <c r="P91"/>
  <c r="Q91" s="1"/>
  <c r="D102"/>
  <c r="E102" s="1"/>
  <c r="M102"/>
  <c r="N102"/>
  <c r="L102"/>
  <c r="G24"/>
  <c r="R25"/>
  <c r="T25"/>
  <c r="H37"/>
  <c r="M37"/>
  <c r="G42"/>
  <c r="G47"/>
  <c r="M47"/>
  <c r="S47"/>
  <c r="M48"/>
  <c r="G54"/>
  <c r="M54"/>
  <c r="M55"/>
  <c r="D56"/>
  <c r="E56" s="1"/>
  <c r="G61"/>
  <c r="G62"/>
  <c r="M62"/>
  <c r="G64"/>
  <c r="M64"/>
  <c r="G65"/>
  <c r="M65"/>
  <c r="S65"/>
  <c r="G66"/>
  <c r="M66"/>
  <c r="S66"/>
  <c r="S67"/>
  <c r="G72"/>
  <c r="M72"/>
  <c r="S72"/>
  <c r="Y72"/>
  <c r="F73"/>
  <c r="R73"/>
  <c r="F88"/>
  <c r="H88"/>
  <c r="L88"/>
  <c r="N88"/>
  <c r="R88"/>
  <c r="T88"/>
  <c r="L89"/>
  <c r="N89"/>
  <c r="F99"/>
  <c r="H99"/>
  <c r="L101"/>
  <c r="N101"/>
  <c r="J105"/>
  <c r="K105" s="1"/>
  <c r="F42"/>
  <c r="F47"/>
  <c r="L47"/>
  <c r="R47"/>
  <c r="L48"/>
  <c r="F54"/>
  <c r="L54"/>
  <c r="L55"/>
  <c r="F61"/>
  <c r="F62"/>
  <c r="L62"/>
  <c r="F64"/>
  <c r="L64"/>
  <c r="F65"/>
  <c r="L65"/>
  <c r="R65"/>
  <c r="F66"/>
  <c r="L66"/>
  <c r="R66"/>
  <c r="R67"/>
  <c r="F72"/>
  <c r="L72"/>
  <c r="R72"/>
  <c r="X72"/>
  <c r="J16" i="132"/>
  <c r="K16" s="1"/>
  <c r="J15"/>
  <c r="K15" s="1"/>
  <c r="J13"/>
  <c r="K13" s="1"/>
  <c r="D16"/>
  <c r="E16" s="1"/>
  <c r="D15"/>
  <c r="E15" s="1"/>
  <c r="D13"/>
  <c r="E13" s="1"/>
  <c r="F10"/>
  <c r="H10"/>
  <c r="L10"/>
  <c r="N10"/>
  <c r="L11"/>
  <c r="N11"/>
  <c r="D14" i="130"/>
  <c r="E14" s="1"/>
  <c r="J14"/>
  <c r="K14" s="1"/>
  <c r="P14"/>
  <c r="Q14" s="1"/>
  <c r="M10"/>
  <c r="M11"/>
  <c r="G10"/>
  <c r="S10"/>
  <c r="F10"/>
  <c r="L10"/>
  <c r="R10"/>
  <c r="L11"/>
  <c r="A4" i="142"/>
  <c r="A3"/>
  <c r="Q9" i="128"/>
  <c r="T9" s="1"/>
  <c r="K9"/>
  <c r="N9" s="1"/>
  <c r="A4"/>
  <c r="A3"/>
  <c r="P10"/>
  <c r="P11" s="1"/>
  <c r="Q11" s="1"/>
  <c r="J10"/>
  <c r="J11" s="1"/>
  <c r="K11" s="1"/>
  <c r="N11" s="1"/>
  <c r="N19" i="134" l="1"/>
  <c r="A2" i="141"/>
  <c r="A4"/>
  <c r="A4" i="121"/>
  <c r="B4" i="144" s="1"/>
  <c r="A3" i="121"/>
  <c r="B3" i="144" s="1"/>
  <c r="P14" i="125"/>
  <c r="A6" i="110"/>
  <c r="H31" i="130"/>
  <c r="F31"/>
  <c r="G31"/>
  <c r="M29"/>
  <c r="N29"/>
  <c r="L29"/>
  <c r="H30"/>
  <c r="F30"/>
  <c r="G30"/>
  <c r="K30"/>
  <c r="J31"/>
  <c r="K31" s="1"/>
  <c r="K10" i="128"/>
  <c r="N10" s="1"/>
  <c r="Q10"/>
  <c r="S73" i="134"/>
  <c r="G73"/>
  <c r="Q19"/>
  <c r="R19" s="1"/>
  <c r="L19"/>
  <c r="M42"/>
  <c r="N42"/>
  <c r="L42"/>
  <c r="H100"/>
  <c r="F100"/>
  <c r="G100"/>
  <c r="H89"/>
  <c r="F89"/>
  <c r="G89"/>
  <c r="Z73"/>
  <c r="X73"/>
  <c r="Y73"/>
  <c r="G56"/>
  <c r="H56"/>
  <c r="F56"/>
  <c r="G101"/>
  <c r="H101"/>
  <c r="F101"/>
  <c r="S90"/>
  <c r="T90"/>
  <c r="R90"/>
  <c r="N90"/>
  <c r="L90"/>
  <c r="M90"/>
  <c r="N74"/>
  <c r="L74"/>
  <c r="M74"/>
  <c r="D76"/>
  <c r="E76" s="1"/>
  <c r="H76" s="1"/>
  <c r="N18"/>
  <c r="L18"/>
  <c r="M18"/>
  <c r="D92"/>
  <c r="E92" s="1"/>
  <c r="V76"/>
  <c r="W76" s="1"/>
  <c r="S74"/>
  <c r="R74"/>
  <c r="Z37"/>
  <c r="X37"/>
  <c r="Y37"/>
  <c r="Z18"/>
  <c r="X18"/>
  <c r="Y18"/>
  <c r="S48"/>
  <c r="T48"/>
  <c r="R48"/>
  <c r="G48"/>
  <c r="H48"/>
  <c r="F48"/>
  <c r="J107"/>
  <c r="K107" s="1"/>
  <c r="T89"/>
  <c r="R89"/>
  <c r="S89"/>
  <c r="N73"/>
  <c r="L73"/>
  <c r="M73"/>
  <c r="D103"/>
  <c r="E103" s="1"/>
  <c r="P92"/>
  <c r="Q92" s="1"/>
  <c r="J92"/>
  <c r="K92" s="1"/>
  <c r="J76"/>
  <c r="K76" s="1"/>
  <c r="G74"/>
  <c r="F74"/>
  <c r="T19"/>
  <c r="G90"/>
  <c r="H90"/>
  <c r="F90"/>
  <c r="Z74"/>
  <c r="X74"/>
  <c r="Y74"/>
  <c r="P76"/>
  <c r="Q76" s="1"/>
  <c r="T76" s="1"/>
  <c r="S37"/>
  <c r="T37"/>
  <c r="R37"/>
  <c r="S18"/>
  <c r="T18"/>
  <c r="R18"/>
  <c r="H12" i="132"/>
  <c r="F12"/>
  <c r="G12"/>
  <c r="H15"/>
  <c r="F15"/>
  <c r="G15"/>
  <c r="M15"/>
  <c r="N15"/>
  <c r="L15"/>
  <c r="M12"/>
  <c r="N12"/>
  <c r="L12"/>
  <c r="H11"/>
  <c r="F11"/>
  <c r="G11"/>
  <c r="H13"/>
  <c r="F13"/>
  <c r="G13"/>
  <c r="H16"/>
  <c r="F16"/>
  <c r="G16"/>
  <c r="M13"/>
  <c r="N13"/>
  <c r="L13"/>
  <c r="M16"/>
  <c r="N16"/>
  <c r="L16"/>
  <c r="S11" i="130"/>
  <c r="T11"/>
  <c r="R11"/>
  <c r="G11"/>
  <c r="H11"/>
  <c r="F11"/>
  <c r="P15"/>
  <c r="Q15" s="1"/>
  <c r="J15"/>
  <c r="K15" s="1"/>
  <c r="D15"/>
  <c r="E15" s="1"/>
  <c r="T13"/>
  <c r="R13"/>
  <c r="S13"/>
  <c r="M13"/>
  <c r="N13"/>
  <c r="L13"/>
  <c r="H13"/>
  <c r="F13"/>
  <c r="G13"/>
  <c r="J12" i="128"/>
  <c r="K12" s="1"/>
  <c r="N12" s="1"/>
  <c r="P12"/>
  <c r="Q12" s="1"/>
  <c r="T11"/>
  <c r="T10"/>
  <c r="A5" i="110" l="1"/>
  <c r="M31" i="130"/>
  <c r="N31"/>
  <c r="L31"/>
  <c r="M30"/>
  <c r="N30"/>
  <c r="L30"/>
  <c r="S19" i="134"/>
  <c r="W19"/>
  <c r="P77"/>
  <c r="Q77" s="1"/>
  <c r="T77" s="1"/>
  <c r="J77"/>
  <c r="K77" s="1"/>
  <c r="J93"/>
  <c r="K93" s="1"/>
  <c r="P93"/>
  <c r="Q93" s="1"/>
  <c r="D104"/>
  <c r="E104" s="1"/>
  <c r="M105"/>
  <c r="N105"/>
  <c r="L105"/>
  <c r="V77"/>
  <c r="W77" s="1"/>
  <c r="D93"/>
  <c r="E93" s="1"/>
  <c r="D77"/>
  <c r="E77" s="1"/>
  <c r="H77" s="1"/>
  <c r="S75"/>
  <c r="R75"/>
  <c r="N75"/>
  <c r="L75"/>
  <c r="M75"/>
  <c r="M91"/>
  <c r="N91"/>
  <c r="L91"/>
  <c r="T91"/>
  <c r="R91"/>
  <c r="S91"/>
  <c r="H102"/>
  <c r="F102"/>
  <c r="G102"/>
  <c r="J109"/>
  <c r="K109" s="1"/>
  <c r="Z75"/>
  <c r="X75"/>
  <c r="Y75"/>
  <c r="H91"/>
  <c r="F91"/>
  <c r="G91"/>
  <c r="G75"/>
  <c r="F75"/>
  <c r="G14" i="130"/>
  <c r="H14"/>
  <c r="F14"/>
  <c r="N14"/>
  <c r="L14"/>
  <c r="M14"/>
  <c r="S14"/>
  <c r="T14"/>
  <c r="R14"/>
  <c r="D16"/>
  <c r="E16" s="1"/>
  <c r="J16"/>
  <c r="K16" s="1"/>
  <c r="P16"/>
  <c r="Q16" s="1"/>
  <c r="P13" i="128"/>
  <c r="Q13" s="1"/>
  <c r="T12"/>
  <c r="J13"/>
  <c r="K13" s="1"/>
  <c r="N13" s="1"/>
  <c r="Y19" i="134" l="1"/>
  <c r="X19"/>
  <c r="Z19"/>
  <c r="J111"/>
  <c r="K111" s="1"/>
  <c r="D78"/>
  <c r="E78" s="1"/>
  <c r="H78" s="1"/>
  <c r="G92"/>
  <c r="H92"/>
  <c r="F92"/>
  <c r="Z76"/>
  <c r="X76"/>
  <c r="Y76"/>
  <c r="D105"/>
  <c r="E105" s="1"/>
  <c r="P94"/>
  <c r="Q94" s="1"/>
  <c r="J94"/>
  <c r="K94" s="1"/>
  <c r="J78"/>
  <c r="K78" s="1"/>
  <c r="S76"/>
  <c r="R76"/>
  <c r="N107"/>
  <c r="L107"/>
  <c r="M107"/>
  <c r="G76"/>
  <c r="F76"/>
  <c r="D94"/>
  <c r="E94" s="1"/>
  <c r="V78"/>
  <c r="W78" s="1"/>
  <c r="H103"/>
  <c r="F103"/>
  <c r="G103"/>
  <c r="S92"/>
  <c r="T92"/>
  <c r="R92"/>
  <c r="N92"/>
  <c r="L92"/>
  <c r="M92"/>
  <c r="N76"/>
  <c r="L76"/>
  <c r="M76"/>
  <c r="P78"/>
  <c r="Q78" s="1"/>
  <c r="T78" s="1"/>
  <c r="T15" i="130"/>
  <c r="R15"/>
  <c r="S15"/>
  <c r="M15"/>
  <c r="N15"/>
  <c r="L15"/>
  <c r="H15"/>
  <c r="F15"/>
  <c r="G15"/>
  <c r="P17"/>
  <c r="Q17" s="1"/>
  <c r="J17"/>
  <c r="K17" s="1"/>
  <c r="D17"/>
  <c r="E17" s="1"/>
  <c r="P14" i="128"/>
  <c r="T13"/>
  <c r="J14"/>
  <c r="K14" s="1"/>
  <c r="N14" s="1"/>
  <c r="L24" i="104"/>
  <c r="E24"/>
  <c r="M23"/>
  <c r="D23"/>
  <c r="L22"/>
  <c r="E22"/>
  <c r="M21"/>
  <c r="D21"/>
  <c r="L20"/>
  <c r="E20"/>
  <c r="M19"/>
  <c r="D19"/>
  <c r="L14"/>
  <c r="P13"/>
  <c r="I13"/>
  <c r="M12"/>
  <c r="Q11"/>
  <c r="H11"/>
  <c r="L10"/>
  <c r="P9"/>
  <c r="I9"/>
  <c r="Q43"/>
  <c r="P43"/>
  <c r="M43"/>
  <c r="L43"/>
  <c r="I43"/>
  <c r="H43"/>
  <c r="E43"/>
  <c r="D43"/>
  <c r="Q42"/>
  <c r="P42"/>
  <c r="M42"/>
  <c r="L42"/>
  <c r="I42"/>
  <c r="H42"/>
  <c r="E42"/>
  <c r="D42"/>
  <c r="Q41"/>
  <c r="P41"/>
  <c r="M41"/>
  <c r="L41"/>
  <c r="I41"/>
  <c r="H41"/>
  <c r="E41"/>
  <c r="D41"/>
  <c r="Q40"/>
  <c r="P40"/>
  <c r="M40"/>
  <c r="L40"/>
  <c r="I40"/>
  <c r="H40"/>
  <c r="E40"/>
  <c r="D40"/>
  <c r="Q39"/>
  <c r="P39"/>
  <c r="M39"/>
  <c r="L39"/>
  <c r="I39"/>
  <c r="H39"/>
  <c r="E39"/>
  <c r="D39"/>
  <c r="Q38"/>
  <c r="P38"/>
  <c r="M38"/>
  <c r="L38"/>
  <c r="I38"/>
  <c r="H38"/>
  <c r="E38"/>
  <c r="D38"/>
  <c r="P24"/>
  <c r="M24"/>
  <c r="H24"/>
  <c r="D24"/>
  <c r="P23"/>
  <c r="L23"/>
  <c r="H23"/>
  <c r="E23"/>
  <c r="P22"/>
  <c r="M22"/>
  <c r="H22"/>
  <c r="D22"/>
  <c r="P21"/>
  <c r="L21"/>
  <c r="H21"/>
  <c r="E21"/>
  <c r="P20"/>
  <c r="M20"/>
  <c r="H20"/>
  <c r="D20"/>
  <c r="P19"/>
  <c r="L19"/>
  <c r="H19"/>
  <c r="E19"/>
  <c r="P14"/>
  <c r="M14"/>
  <c r="H14"/>
  <c r="Q13"/>
  <c r="L13"/>
  <c r="H13"/>
  <c r="P12"/>
  <c r="L12"/>
  <c r="H12"/>
  <c r="P11"/>
  <c r="L11"/>
  <c r="I11"/>
  <c r="P10"/>
  <c r="M10"/>
  <c r="H10"/>
  <c r="Q9"/>
  <c r="L9"/>
  <c r="H9"/>
  <c r="E14"/>
  <c r="E13"/>
  <c r="D12"/>
  <c r="D11"/>
  <c r="E10"/>
  <c r="D9"/>
  <c r="Q14" i="128" l="1"/>
  <c r="T14" s="1"/>
  <c r="S77" i="134"/>
  <c r="R77"/>
  <c r="Z78"/>
  <c r="X78"/>
  <c r="Y78"/>
  <c r="G94"/>
  <c r="H94"/>
  <c r="F94"/>
  <c r="N77"/>
  <c r="L77"/>
  <c r="M77"/>
  <c r="M93"/>
  <c r="N93"/>
  <c r="L93"/>
  <c r="T93"/>
  <c r="R93"/>
  <c r="S93"/>
  <c r="G104"/>
  <c r="H104"/>
  <c r="F104"/>
  <c r="G77"/>
  <c r="F77"/>
  <c r="N111"/>
  <c r="L111"/>
  <c r="M111"/>
  <c r="P79"/>
  <c r="Q79" s="1"/>
  <c r="T79" s="1"/>
  <c r="Z77"/>
  <c r="X77"/>
  <c r="Y77"/>
  <c r="H93"/>
  <c r="F93"/>
  <c r="G93"/>
  <c r="N78"/>
  <c r="L78"/>
  <c r="M78"/>
  <c r="N94"/>
  <c r="L94"/>
  <c r="M94"/>
  <c r="S94"/>
  <c r="T94"/>
  <c r="R94"/>
  <c r="D106"/>
  <c r="E106" s="1"/>
  <c r="G78"/>
  <c r="F78"/>
  <c r="M109"/>
  <c r="N109"/>
  <c r="L109"/>
  <c r="G16" i="130"/>
  <c r="H16"/>
  <c r="F16"/>
  <c r="N16"/>
  <c r="L16"/>
  <c r="M16"/>
  <c r="S16"/>
  <c r="T16"/>
  <c r="R16"/>
  <c r="D18"/>
  <c r="E18" s="1"/>
  <c r="J18"/>
  <c r="K18" s="1"/>
  <c r="P18"/>
  <c r="Q18" s="1"/>
  <c r="E9" i="104"/>
  <c r="D10"/>
  <c r="E11"/>
  <c r="E12"/>
  <c r="D13"/>
  <c r="D14"/>
  <c r="M9"/>
  <c r="I10"/>
  <c r="Q10"/>
  <c r="M11"/>
  <c r="I12"/>
  <c r="Q12"/>
  <c r="M13"/>
  <c r="I14"/>
  <c r="Q14"/>
  <c r="I19"/>
  <c r="Q19"/>
  <c r="I20"/>
  <c r="Q20"/>
  <c r="I21"/>
  <c r="Q21"/>
  <c r="I22"/>
  <c r="Q22"/>
  <c r="I23"/>
  <c r="Q23"/>
  <c r="I24"/>
  <c r="Q24"/>
  <c r="G82" i="121"/>
  <c r="F82"/>
  <c r="G78"/>
  <c r="F78"/>
  <c r="G75"/>
  <c r="F75"/>
  <c r="G71"/>
  <c r="F71"/>
  <c r="G66"/>
  <c r="F66"/>
  <c r="G62"/>
  <c r="F62"/>
  <c r="G59"/>
  <c r="F59"/>
  <c r="G56"/>
  <c r="F56"/>
  <c r="G53"/>
  <c r="F53"/>
  <c r="G50"/>
  <c r="F50"/>
  <c r="G46"/>
  <c r="F46"/>
  <c r="G43"/>
  <c r="F43"/>
  <c r="G40"/>
  <c r="F40"/>
  <c r="G34"/>
  <c r="F34"/>
  <c r="G28"/>
  <c r="F28"/>
  <c r="G25"/>
  <c r="F25"/>
  <c r="G20"/>
  <c r="F20"/>
  <c r="G16"/>
  <c r="F16"/>
  <c r="F13"/>
  <c r="G13"/>
  <c r="G7"/>
  <c r="F7"/>
  <c r="H13"/>
  <c r="D107" i="134" l="1"/>
  <c r="E107" s="1"/>
  <c r="S78"/>
  <c r="R78"/>
  <c r="H105"/>
  <c r="F105"/>
  <c r="G105"/>
  <c r="P80"/>
  <c r="Q80" s="1"/>
  <c r="T80" s="1"/>
  <c r="T17" i="130"/>
  <c r="R17"/>
  <c r="S17"/>
  <c r="M17"/>
  <c r="N17"/>
  <c r="L17"/>
  <c r="H17"/>
  <c r="F17"/>
  <c r="G17"/>
  <c r="S18"/>
  <c r="T18"/>
  <c r="R18"/>
  <c r="N18"/>
  <c r="L18"/>
  <c r="M18"/>
  <c r="G18"/>
  <c r="H18"/>
  <c r="F18"/>
  <c r="S79" i="134" l="1"/>
  <c r="R79"/>
  <c r="P81"/>
  <c r="Q81" s="1"/>
  <c r="T81" s="1"/>
  <c r="D108"/>
  <c r="E108" s="1"/>
  <c r="H106"/>
  <c r="F106"/>
  <c r="G106"/>
  <c r="G107" l="1"/>
  <c r="H107"/>
  <c r="F107"/>
  <c r="S81"/>
  <c r="R81"/>
  <c r="D109"/>
  <c r="E109" s="1"/>
  <c r="R80"/>
  <c r="S80"/>
  <c r="H82" i="121"/>
  <c r="H78"/>
  <c r="H75"/>
  <c r="H71"/>
  <c r="H66"/>
  <c r="H62"/>
  <c r="H59"/>
  <c r="H56"/>
  <c r="H53"/>
  <c r="H50"/>
  <c r="H46"/>
  <c r="H43"/>
  <c r="H40"/>
  <c r="H34"/>
  <c r="H28"/>
  <c r="H25"/>
  <c r="H20"/>
  <c r="H16"/>
  <c r="H7"/>
  <c r="F30" i="110"/>
  <c r="F20"/>
  <c r="F21"/>
  <c r="F14"/>
  <c r="F12"/>
  <c r="F10"/>
  <c r="D110" i="134" l="1"/>
  <c r="E110" s="1"/>
  <c r="G108"/>
  <c r="H108"/>
  <c r="F108"/>
  <c r="H109" l="1"/>
  <c r="F109"/>
  <c r="G109"/>
  <c r="D111"/>
  <c r="E111" s="1"/>
  <c r="D112" l="1"/>
  <c r="E112" s="1"/>
  <c r="H110"/>
  <c r="F110"/>
  <c r="G110"/>
  <c r="D113" l="1"/>
  <c r="E113" s="1"/>
  <c r="G111"/>
  <c r="H111"/>
  <c r="F111"/>
  <c r="G112" l="1"/>
  <c r="H112"/>
  <c r="F112"/>
  <c r="H113"/>
  <c r="F113"/>
  <c r="G113"/>
  <c r="F14" i="125" l="1"/>
  <c r="G14"/>
  <c r="E14"/>
  <c r="Q14"/>
  <c r="R14"/>
  <c r="S14"/>
  <c r="L14"/>
  <c r="K14"/>
  <c r="M14"/>
  <c r="W14"/>
  <c r="X14"/>
  <c r="Y14"/>
  <c r="F18" i="110" l="1"/>
  <c r="F19"/>
  <c r="J24" i="104" l="1"/>
  <c r="J23"/>
  <c r="J22"/>
  <c r="J21"/>
  <c r="J20"/>
  <c r="J19"/>
  <c r="J14"/>
  <c r="J13"/>
  <c r="J12"/>
  <c r="J11"/>
  <c r="J10"/>
  <c r="J9"/>
  <c r="R24"/>
  <c r="R23"/>
  <c r="R22"/>
  <c r="R21"/>
  <c r="R20"/>
  <c r="R19"/>
  <c r="R14"/>
  <c r="R13"/>
  <c r="R12"/>
  <c r="R11"/>
  <c r="R10"/>
  <c r="R9"/>
  <c r="N24"/>
  <c r="N23"/>
  <c r="N22"/>
  <c r="N21"/>
  <c r="N20"/>
  <c r="N19"/>
  <c r="N14"/>
  <c r="N13"/>
  <c r="N12"/>
  <c r="N11"/>
  <c r="N10"/>
  <c r="N9"/>
  <c r="F24"/>
  <c r="F23"/>
  <c r="F22"/>
  <c r="F21"/>
  <c r="F20"/>
  <c r="F19"/>
  <c r="F14"/>
  <c r="F13"/>
  <c r="F12"/>
  <c r="F11"/>
  <c r="F10"/>
  <c r="F9"/>
</calcChain>
</file>

<file path=xl/sharedStrings.xml><?xml version="1.0" encoding="utf-8"?>
<sst xmlns="http://schemas.openxmlformats.org/spreadsheetml/2006/main" count="1895" uniqueCount="543">
  <si>
    <t>186
190
195
200</t>
  </si>
  <si>
    <t>Длина, см</t>
  </si>
  <si>
    <t>Ширина, см</t>
  </si>
  <si>
    <t>Диаметр, см</t>
  </si>
  <si>
    <t>-</t>
  </si>
  <si>
    <t>Размеры, см</t>
  </si>
  <si>
    <t>Цена, руб.</t>
  </si>
  <si>
    <t>В.В. Корчагов</t>
  </si>
  <si>
    <t>Утверждаю</t>
  </si>
  <si>
    <t>Серия</t>
  </si>
  <si>
    <t xml:space="preserve">Модель </t>
  </si>
  <si>
    <t>2000 х 1400</t>
  </si>
  <si>
    <t>2000 x 1600</t>
  </si>
  <si>
    <t xml:space="preserve">2000 x 1800 </t>
  </si>
  <si>
    <t>2000 х 2000</t>
  </si>
  <si>
    <t>2000х700</t>
  </si>
  <si>
    <t>2000х800</t>
  </si>
  <si>
    <t>2000х900</t>
  </si>
  <si>
    <t>2000х1000</t>
  </si>
  <si>
    <t>Наименование</t>
  </si>
  <si>
    <t>Модель</t>
  </si>
  <si>
    <t>Категория ткани</t>
  </si>
  <si>
    <t>200*090</t>
  </si>
  <si>
    <t>200*120</t>
  </si>
  <si>
    <t>200*140</t>
  </si>
  <si>
    <t>200*160</t>
  </si>
  <si>
    <t>200*180</t>
  </si>
  <si>
    <t>200*200</t>
  </si>
  <si>
    <t>200*080</t>
  </si>
  <si>
    <t>Black Label</t>
  </si>
  <si>
    <t>Home Collection</t>
  </si>
  <si>
    <t>Laura Ashley</t>
  </si>
  <si>
    <t>Black Rose, вариант 1,2,3,5,6</t>
  </si>
  <si>
    <t>Black Rose, вариант 4</t>
  </si>
  <si>
    <t>Black Passion, вариант 1,2,3,5,6</t>
  </si>
  <si>
    <t>Black Passion, вариант 4</t>
  </si>
  <si>
    <t>Destiny, вариант 1,2,3,5,6</t>
  </si>
  <si>
    <t>Destiny, вариант 4</t>
  </si>
  <si>
    <t>D 210</t>
  </si>
  <si>
    <t>D 230</t>
  </si>
  <si>
    <t>Круглые матрасы</t>
  </si>
  <si>
    <t>080</t>
  </si>
  <si>
    <t>090</t>
  </si>
  <si>
    <t>160</t>
  </si>
  <si>
    <t>200</t>
  </si>
  <si>
    <t>Высота, см</t>
  </si>
  <si>
    <t>060</t>
  </si>
  <si>
    <t>125</t>
  </si>
  <si>
    <t>065</t>
  </si>
  <si>
    <t>190</t>
  </si>
  <si>
    <t>Подушка</t>
  </si>
  <si>
    <t>Наволочка</t>
  </si>
  <si>
    <t>Одеяла</t>
  </si>
  <si>
    <t>Подушки с наполнителем</t>
  </si>
  <si>
    <t>ASKONA
Muza</t>
  </si>
  <si>
    <t>ASKONA
Afina</t>
  </si>
  <si>
    <t>ASKONA
Demetra</t>
  </si>
  <si>
    <t>ASKONA
Afrodita</t>
  </si>
  <si>
    <t>ASKONA
Venera</t>
  </si>
  <si>
    <t>ASKONA
Juventa</t>
  </si>
  <si>
    <t>ASKONA
Fortuna</t>
  </si>
  <si>
    <t>ASKONA
Junona</t>
  </si>
  <si>
    <t>205х140</t>
  </si>
  <si>
    <t>205х172</t>
  </si>
  <si>
    <t>220х200</t>
  </si>
  <si>
    <t>Чехлы с резинкой по периметру</t>
  </si>
  <si>
    <t>ASKONA
Flat</t>
  </si>
  <si>
    <t>ASKONA
Flat Grand</t>
  </si>
  <si>
    <t>Protect-A-Bed
Premium</t>
  </si>
  <si>
    <t>Protect-A-Bed
Plush</t>
  </si>
  <si>
    <t>MEDIFLEX
Vita Lux</t>
  </si>
  <si>
    <t>Наматрасники</t>
  </si>
  <si>
    <t>ASKONA
Nika</t>
  </si>
  <si>
    <t>ASKONA
Zeus</t>
  </si>
  <si>
    <t>ASKONA
Nefela</t>
  </si>
  <si>
    <t>Полный чехол</t>
  </si>
  <si>
    <t>Название</t>
  </si>
  <si>
    <t>ASKONA
Fandy*</t>
  </si>
  <si>
    <t>ASKONA
Fandy Grand*</t>
  </si>
  <si>
    <t>Ортопедическое основание</t>
  </si>
  <si>
    <t>070</t>
  </si>
  <si>
    <t>Цена
по прайсу</t>
  </si>
  <si>
    <t>Скидка</t>
  </si>
  <si>
    <t>Цена
по акции</t>
  </si>
  <si>
    <t>Приложение №_____</t>
  </si>
  <si>
    <t>Подушки ОРТОПЕДИЧЕСКИЕ</t>
  </si>
  <si>
    <t>Цена по прайсу</t>
  </si>
  <si>
    <t>Цена по акции</t>
  </si>
  <si>
    <t>Подушки ОРТОПЕДИЧЕСКИЕ с материалом TechnoGel</t>
  </si>
  <si>
    <t>Диаметр 200 см</t>
  </si>
  <si>
    <t>Диаметр 210 см</t>
  </si>
  <si>
    <t>Диаметр 220 см</t>
  </si>
  <si>
    <t>ASKONA
Dionys**</t>
  </si>
  <si>
    <t>MEDIFLEX
Pro Vita**</t>
  </si>
  <si>
    <t>Размеры спального места, см</t>
  </si>
  <si>
    <t>Столик угловой
Соло</t>
  </si>
  <si>
    <t>Тумбочка
Классик 1</t>
  </si>
  <si>
    <t>Тумбочка
Классик 2</t>
  </si>
  <si>
    <t>Банкетка
Квадро 1</t>
  </si>
  <si>
    <t>Банкетка
Квадро 2</t>
  </si>
  <si>
    <t>Тумбочка PRONTO К/з Экотекс 109</t>
  </si>
  <si>
    <r>
      <rPr>
        <b/>
        <u/>
        <sz val="24"/>
        <rFont val="Arial"/>
        <family val="2"/>
        <charset val="204"/>
      </rPr>
      <t>АКЦИОННЫЙ</t>
    </r>
    <r>
      <rPr>
        <b/>
        <sz val="24"/>
        <rFont val="Arial"/>
        <family val="2"/>
        <charset val="204"/>
      </rPr>
      <t xml:space="preserve"> РОЗНИЧНЫЙ ПРАЙС-ЛИСТ НА МАТРАСЫ ДЛЯ ДЕТЕЙ "MEDIFLEX Kids"</t>
    </r>
  </si>
  <si>
    <t>KING KOIL
Barbara</t>
  </si>
  <si>
    <t>KING KOIL
Destiny</t>
  </si>
  <si>
    <t>KING KOIL HOME COLLECTION</t>
  </si>
  <si>
    <t>KING KOIL BLACK LABEL</t>
  </si>
  <si>
    <t>KING KOIL LAURA ASHLEY</t>
  </si>
  <si>
    <t>KING KOIL
Black Rose</t>
  </si>
  <si>
    <t>KING KOIL
Black Passion</t>
  </si>
  <si>
    <t>KING KOIL
Verso</t>
  </si>
  <si>
    <t>KING KOIL
Inverso</t>
  </si>
  <si>
    <t>Рассрочка 0-0-24</t>
  </si>
  <si>
    <t>Рассрочка 0-0-12</t>
  </si>
  <si>
    <t>Цена</t>
  </si>
  <si>
    <t>Чехол водонепроницаемый для подушки</t>
  </si>
  <si>
    <t>Артикул</t>
  </si>
  <si>
    <r>
      <rPr>
        <b/>
        <u/>
        <sz val="24"/>
        <rFont val="Arial"/>
        <family val="2"/>
        <charset val="204"/>
      </rPr>
      <t>АКЦИОННЫЙ</t>
    </r>
    <r>
      <rPr>
        <b/>
        <sz val="24"/>
        <rFont val="Arial"/>
        <family val="2"/>
        <charset val="204"/>
      </rPr>
      <t xml:space="preserve"> РОЗНИЧНЫЙ ПРАЙС-ЛИСТ НА МЯГКИЕ КРОВАТИ "ASKONA"</t>
    </r>
  </si>
  <si>
    <t>Топперы (Надиванники)</t>
  </si>
  <si>
    <t>Ортопедическое основание 2000*1600</t>
  </si>
  <si>
    <t>Кровати ASKONA</t>
  </si>
  <si>
    <t>Ортопедическое основание 2000*1400</t>
  </si>
  <si>
    <t>Ортопедическое основание 2000*1800</t>
  </si>
  <si>
    <t>2. Ортопедическое основание 2000х1600</t>
  </si>
  <si>
    <t>Размер</t>
  </si>
  <si>
    <t>№ ст</t>
  </si>
  <si>
    <t>Фотография</t>
  </si>
  <si>
    <t xml:space="preserve">Цена </t>
  </si>
  <si>
    <t>КПБ Евро</t>
  </si>
  <si>
    <t>Наволочки (50х70см-2шт)</t>
  </si>
  <si>
    <t>Наволочки (70х70см-2шт)</t>
  </si>
  <si>
    <t xml:space="preserve">135-4 </t>
  </si>
  <si>
    <t>135-2L</t>
  </si>
  <si>
    <t xml:space="preserve">210K-4  </t>
  </si>
  <si>
    <t xml:space="preserve">КПБ семейный  </t>
  </si>
  <si>
    <t xml:space="preserve">210Z-5 </t>
  </si>
  <si>
    <t>210Z-2</t>
  </si>
  <si>
    <t>210Z-2L</t>
  </si>
  <si>
    <t>233-4</t>
  </si>
  <si>
    <t xml:space="preserve">КПБ семейный </t>
  </si>
  <si>
    <t>233-2</t>
  </si>
  <si>
    <t>233-2L</t>
  </si>
  <si>
    <t xml:space="preserve">310-4  </t>
  </si>
  <si>
    <t>310-2L</t>
  </si>
  <si>
    <t xml:space="preserve">КПБ 1,5спальный  </t>
  </si>
  <si>
    <t xml:space="preserve">311-4S  </t>
  </si>
  <si>
    <t xml:space="preserve">311-4  </t>
  </si>
  <si>
    <t>КПБ Евро-плюс</t>
  </si>
  <si>
    <t>311-4L</t>
  </si>
  <si>
    <t xml:space="preserve">311-5 </t>
  </si>
  <si>
    <t>311-2</t>
  </si>
  <si>
    <t>311-2L</t>
  </si>
  <si>
    <r>
      <t xml:space="preserve">Простыня </t>
    </r>
    <r>
      <rPr>
        <sz val="10"/>
        <rFont val="Times New Roman"/>
        <family val="1"/>
        <charset val="204"/>
      </rPr>
      <t>(275x280см)</t>
    </r>
  </si>
  <si>
    <t>311-P</t>
  </si>
  <si>
    <t xml:space="preserve">331-4 </t>
  </si>
  <si>
    <t xml:space="preserve">514-4 </t>
  </si>
  <si>
    <t xml:space="preserve">514-5 </t>
  </si>
  <si>
    <t xml:space="preserve">514-2   </t>
  </si>
  <si>
    <t>514-2L</t>
  </si>
  <si>
    <t>574-4</t>
  </si>
  <si>
    <t xml:space="preserve">574-2   </t>
  </si>
  <si>
    <t>574-2L</t>
  </si>
  <si>
    <t xml:space="preserve">586-4  </t>
  </si>
  <si>
    <t>586-2</t>
  </si>
  <si>
    <t>586-2L</t>
  </si>
  <si>
    <t>КПБ Евро (валик 18х50см)</t>
  </si>
  <si>
    <t xml:space="preserve">588-4    </t>
  </si>
  <si>
    <t xml:space="preserve">588-2   </t>
  </si>
  <si>
    <t xml:space="preserve">588-2L  </t>
  </si>
  <si>
    <t xml:space="preserve">591-4S  </t>
  </si>
  <si>
    <t xml:space="preserve">591-4    </t>
  </si>
  <si>
    <t xml:space="preserve">591-5 </t>
  </si>
  <si>
    <t>591-4L</t>
  </si>
  <si>
    <t xml:space="preserve">591-2   </t>
  </si>
  <si>
    <t xml:space="preserve">591-2L  </t>
  </si>
  <si>
    <t xml:space="preserve">592-4    </t>
  </si>
  <si>
    <t xml:space="preserve">593-4    </t>
  </si>
  <si>
    <t xml:space="preserve">592-2   </t>
  </si>
  <si>
    <t xml:space="preserve">593-2   </t>
  </si>
  <si>
    <t xml:space="preserve">592-2L  </t>
  </si>
  <si>
    <t xml:space="preserve">593-2L  </t>
  </si>
  <si>
    <t xml:space="preserve">595-4    </t>
  </si>
  <si>
    <t xml:space="preserve">595-2L  </t>
  </si>
  <si>
    <t xml:space="preserve">КПБ 1,5спальный </t>
  </si>
  <si>
    <t xml:space="preserve">607-4 </t>
  </si>
  <si>
    <t xml:space="preserve">608-4    </t>
  </si>
  <si>
    <t>607-5</t>
  </si>
  <si>
    <t xml:space="preserve">608-5 </t>
  </si>
  <si>
    <t xml:space="preserve">Наволочки (50х70см-2шт) </t>
  </si>
  <si>
    <t xml:space="preserve">607-2   </t>
  </si>
  <si>
    <t xml:space="preserve">608-2   </t>
  </si>
  <si>
    <t xml:space="preserve">Наволочки (70х70см-2шт) </t>
  </si>
  <si>
    <t xml:space="preserve">607-2L  </t>
  </si>
  <si>
    <t xml:space="preserve">608-2L  </t>
  </si>
  <si>
    <t xml:space="preserve">609-4    </t>
  </si>
  <si>
    <t xml:space="preserve">609-2   </t>
  </si>
  <si>
    <t xml:space="preserve">609-2L  </t>
  </si>
  <si>
    <t xml:space="preserve">610-4S  </t>
  </si>
  <si>
    <t xml:space="preserve">611-4S  </t>
  </si>
  <si>
    <t xml:space="preserve">610-4 </t>
  </si>
  <si>
    <r>
      <t>КПБ Евро</t>
    </r>
    <r>
      <rPr>
        <sz val="10"/>
        <color indexed="12"/>
        <rFont val="Times New Roman"/>
        <family val="1"/>
        <charset val="204"/>
      </rPr>
      <t/>
    </r>
  </si>
  <si>
    <t xml:space="preserve">611-4 </t>
  </si>
  <si>
    <t>610-5</t>
  </si>
  <si>
    <t xml:space="preserve">611-5 </t>
  </si>
  <si>
    <t xml:space="preserve">610-2   </t>
  </si>
  <si>
    <t xml:space="preserve">611-2   </t>
  </si>
  <si>
    <t xml:space="preserve">610-2L  </t>
  </si>
  <si>
    <t>611-2L</t>
  </si>
  <si>
    <t xml:space="preserve">612-4S  </t>
  </si>
  <si>
    <t xml:space="preserve">612-4 </t>
  </si>
  <si>
    <t xml:space="preserve">612-2   </t>
  </si>
  <si>
    <t>612-2L</t>
  </si>
  <si>
    <t xml:space="preserve">613-4 </t>
  </si>
  <si>
    <t xml:space="preserve">614-4    </t>
  </si>
  <si>
    <t>КПБ семейный</t>
  </si>
  <si>
    <t xml:space="preserve">614-5 </t>
  </si>
  <si>
    <t xml:space="preserve">614-2   </t>
  </si>
  <si>
    <t>613-2L</t>
  </si>
  <si>
    <t xml:space="preserve">614-2L  </t>
  </si>
  <si>
    <t xml:space="preserve">616-4 </t>
  </si>
  <si>
    <t xml:space="preserve">616-5 </t>
  </si>
  <si>
    <t xml:space="preserve">616-2   </t>
  </si>
  <si>
    <t>616-2L</t>
  </si>
  <si>
    <t xml:space="preserve">617-4    </t>
  </si>
  <si>
    <t>КПБ семейный (валик 18х50см)</t>
  </si>
  <si>
    <t xml:space="preserve">617-5 </t>
  </si>
  <si>
    <t xml:space="preserve">617-2   </t>
  </si>
  <si>
    <t xml:space="preserve">617-2L  </t>
  </si>
  <si>
    <t xml:space="preserve">618-4    </t>
  </si>
  <si>
    <t xml:space="preserve">618-5 </t>
  </si>
  <si>
    <t xml:space="preserve">618-2   </t>
  </si>
  <si>
    <t xml:space="preserve">618-2L  </t>
  </si>
  <si>
    <t xml:space="preserve">901-4S  </t>
  </si>
  <si>
    <t xml:space="preserve">809B-4 </t>
  </si>
  <si>
    <t xml:space="preserve">901-4  </t>
  </si>
  <si>
    <t>809B-2</t>
  </si>
  <si>
    <t>901-2</t>
  </si>
  <si>
    <t>809B-2L</t>
  </si>
  <si>
    <t>901-2L</t>
  </si>
  <si>
    <t xml:space="preserve">581-6 </t>
  </si>
  <si>
    <t xml:space="preserve">606-6 </t>
  </si>
  <si>
    <t>619-6</t>
  </si>
  <si>
    <t>Комплекты в подарочной упаковке!!!</t>
  </si>
  <si>
    <t>РОЗНИЧНЫЙ ПРАЙС-ЛИСТ НА ПОСТЕЛЬНОЕ БЕЛЬЕ.</t>
  </si>
  <si>
    <t>NEW!!!</t>
  </si>
  <si>
    <t>Тумбочка PRONTO К/з Экотекс Venge</t>
  </si>
  <si>
    <t>Тумбочка PRONTO К/з Экотекс White</t>
  </si>
  <si>
    <t>Protect-a-bed</t>
  </si>
  <si>
    <t>Детские кровати ASKONA</t>
  </si>
  <si>
    <t>Protect-a-Bed Plush King Koil</t>
  </si>
  <si>
    <t>_____________________В.В. Корчагов</t>
  </si>
  <si>
    <t xml:space="preserve">622-4 </t>
  </si>
  <si>
    <t xml:space="preserve">622-5 </t>
  </si>
  <si>
    <t xml:space="preserve">622-2   </t>
  </si>
  <si>
    <t>622-2L</t>
  </si>
  <si>
    <t xml:space="preserve">902-4S  </t>
  </si>
  <si>
    <t xml:space="preserve">902-4 </t>
  </si>
  <si>
    <t xml:space="preserve">902-5 </t>
  </si>
  <si>
    <t xml:space="preserve">902-2   </t>
  </si>
  <si>
    <t>902-2L</t>
  </si>
  <si>
    <t xml:space="preserve">621-4 </t>
  </si>
  <si>
    <t xml:space="preserve">621-2   </t>
  </si>
  <si>
    <t>621-2L</t>
  </si>
  <si>
    <t xml:space="preserve">623-4    </t>
  </si>
  <si>
    <t xml:space="preserve">623-5 </t>
  </si>
  <si>
    <t xml:space="preserve">623-2   </t>
  </si>
  <si>
    <t xml:space="preserve">623-2L  </t>
  </si>
  <si>
    <t>КПБ 1,5спальный  (валик 18х50см)</t>
  </si>
  <si>
    <t xml:space="preserve">КПБ Евро-плюс (валик 18х50см)                 </t>
  </si>
  <si>
    <t xml:space="preserve">                                                  </t>
  </si>
  <si>
    <t>620-6</t>
  </si>
  <si>
    <t>тел. (495) 517-07-98,  т/факс (495) 708-43-47</t>
  </si>
  <si>
    <t>Фото</t>
  </si>
  <si>
    <t>Декоративный комплект №1</t>
  </si>
  <si>
    <t xml:space="preserve">Покрывало декоративное 220*140 Vesta Venezia (однот.) 7 </t>
  </si>
  <si>
    <t xml:space="preserve">Покрывало декоративное 220*080 Vesta Colin Velvet Plain 1030 </t>
  </si>
  <si>
    <t xml:space="preserve">Подушка декоративная 040*060 Jardin Venezia (осн) 7 </t>
  </si>
  <si>
    <t xml:space="preserve">Подушка декоративная 025*050 Jardin Colin Velvet Plain 1052 </t>
  </si>
  <si>
    <t xml:space="preserve">Подушка декоративная 040*040 Jardin Colin Velvet Plain 1030 </t>
  </si>
  <si>
    <t>Декоративный комплект №2</t>
  </si>
  <si>
    <t xml:space="preserve">Покрывало декоративное 220*140 Vesta Colin Velvet Plain 1028  </t>
  </si>
  <si>
    <t xml:space="preserve">Подушка декоративная 040*060 Jardin Colin Velvet Plain 1028 </t>
  </si>
  <si>
    <t>Декоративный комплект №3</t>
  </si>
  <si>
    <t>Покрывало декоративное 200*160 Vesta Тафта Мираж 54 (h-35)</t>
  </si>
  <si>
    <t xml:space="preserve">Подушка декоративная 040*060 Lora Тафта Мираж 54 </t>
  </si>
  <si>
    <t xml:space="preserve">Подушка декоративная 025*050 Jardin Macedonia Plain 08 </t>
  </si>
  <si>
    <t>Декоративный комплект №4</t>
  </si>
  <si>
    <t>Покрывало декоративное 190*130 Vesta Colin Velvet 1034+Colin Velvet Plain 1000</t>
  </si>
  <si>
    <t xml:space="preserve">Подушка декоративная 040*060 Jardin Colin Velvet Plain 1034 </t>
  </si>
  <si>
    <t xml:space="preserve">Подушка декоративная 040*060 Jardin Venezia (однот.) 9 </t>
  </si>
  <si>
    <t>Подушка декоративная 040*040 Jardin Venezia (осн) 1</t>
  </si>
  <si>
    <t>Декоративный комплект №5</t>
  </si>
  <si>
    <t xml:space="preserve">Покрывало декоративное 220*080 Vesta Macedonia Plain 3 </t>
  </si>
  <si>
    <t xml:space="preserve">Подушка декоративная 040*060 Jardin Macedonia Plain 3 </t>
  </si>
  <si>
    <t>Декоративный комплект №6</t>
  </si>
  <si>
    <t>Покрывало декоративное 200*160 Vesta Тафта Мираж 20 (h-35)</t>
  </si>
  <si>
    <t xml:space="preserve">Подушка декоративная 040*060 Lora Тафта Мираж 20 </t>
  </si>
  <si>
    <t xml:space="preserve">Подушка декоративная 040*040 Jardin Velluto Iris 34 </t>
  </si>
  <si>
    <t xml:space="preserve">Подушка декоративная 040*040 Jardin Colin Velvet Plain 1025 </t>
  </si>
  <si>
    <t xml:space="preserve">Подушка декоративная 040*040 Jardin Эврика Plain 49 </t>
  </si>
  <si>
    <t>Декоративный комплект №7</t>
  </si>
  <si>
    <t>Покрывало декоративное 190*130 Vesta Venezia (осн) 1+Venezia (однот.) 1</t>
  </si>
  <si>
    <t xml:space="preserve">Подушка декоративная 040*040 Jardin Colin Velvet Plain 1000 </t>
  </si>
  <si>
    <t xml:space="preserve">Подушка декоративная 040*060 Jardin Venezia (однот.) 1 </t>
  </si>
  <si>
    <t xml:space="preserve">Подушка декоративная 040*040 Jardin Palazzo Conte 128-02 (изн) </t>
  </si>
  <si>
    <t>Декоративный комплект №8</t>
  </si>
  <si>
    <t>Покрывало декоративное 190*130 Vesta Venezia (осн)2+Эврика 34/16</t>
  </si>
  <si>
    <t xml:space="preserve">Подушка декоративная 040*060 Jardin Venezia (однот.) 2 </t>
  </si>
  <si>
    <t>Декоративный комплект №9</t>
  </si>
  <si>
    <t xml:space="preserve">Покрывало декоративное 220*140 Vesta Romania F574/02 </t>
  </si>
  <si>
    <t>Подушка декоративная 040*040 Jardin Romania F574/02</t>
  </si>
  <si>
    <t>Декоративный комплект №10</t>
  </si>
  <si>
    <t xml:space="preserve">Покрывало декоративное 220*080 Vesta Colin Velvet Plain 1038 </t>
  </si>
  <si>
    <t>Подушка декоративная 040*060 Jardin Colin Velvet Plain 1038</t>
  </si>
  <si>
    <t xml:space="preserve">Подушка декоративная 040*040 Jardin Colin Velvet Plain 1012 </t>
  </si>
  <si>
    <t>Декоративный комплект №11</t>
  </si>
  <si>
    <t xml:space="preserve">Покрывало декоративное 190*130 Vesta Venezia (однот.) 5+Venezia (осн) 5 </t>
  </si>
  <si>
    <t>Подушка декоративная 040*060 Jardin Venezia (осн) 5</t>
  </si>
  <si>
    <t>Декоративный комплект №12</t>
  </si>
  <si>
    <t>Покрывало декоративное 200*160 Vesta Тафта Мираж 6 (h-35)</t>
  </si>
  <si>
    <t>Подушка декоративная 040*060 Lora Тафта Мираж 6</t>
  </si>
  <si>
    <t>Декоративный комплект №13</t>
  </si>
  <si>
    <t xml:space="preserve">Покрывало декоративное 190*130 Vesta Macedonia Print Gold 01 </t>
  </si>
  <si>
    <t xml:space="preserve">Подушка декоративная 040*060 Jardin Macedonia Print Gold 01 </t>
  </si>
  <si>
    <t>Декоративный комплект №14</t>
  </si>
  <si>
    <t xml:space="preserve">Покрывало декоративное 220*080 Vesta Эврика A34/16 </t>
  </si>
  <si>
    <t xml:space="preserve">Подушка декоративная 040*060 Jardin Тк. Эврика A34/16 </t>
  </si>
  <si>
    <t>Декоративный комплект №15</t>
  </si>
  <si>
    <t>Покрывало декоративное 200*160 Vesta Тафта Мираж 1 (h-35)</t>
  </si>
  <si>
    <t xml:space="preserve">Подушка декоративная 040*060 Lora Тафта Мираж 1 </t>
  </si>
  <si>
    <t xml:space="preserve">Подушка декоративная 025*050 Jardin Colin Velvet Plain 1005 </t>
  </si>
  <si>
    <t>Декоративный комплект №16</t>
  </si>
  <si>
    <t>Покрывало декоративное 190*130 Vesta Venezia (осн) 9+Venezia (однот.) 1</t>
  </si>
  <si>
    <t>Подушка декоративная 040*060 Jardin Venezia (однот.) 1</t>
  </si>
  <si>
    <t>Подушка декоративная 025*050 Jardin Colin Velvet Plain 1034</t>
  </si>
  <si>
    <t>Декоративный комплект №18</t>
  </si>
  <si>
    <t xml:space="preserve">Подушка декоративная 040*040 Jardin Эврика Plain 01 </t>
  </si>
  <si>
    <t>Декоративный комплект №19</t>
  </si>
  <si>
    <t xml:space="preserve">Покрывало декоративное 190*130 Vesta Venezia (однот.) 9+Velluto Iris 1408 </t>
  </si>
  <si>
    <t>Подушка декоративная 040*040 Jardin Venezia (однот.) 9</t>
  </si>
  <si>
    <t>Тумбочка Классик 1 К/з Santorini 0404</t>
  </si>
  <si>
    <t>Тумбочка Классик 2 К/з Santorini 0404</t>
  </si>
  <si>
    <t>Кровать LEO К/з Экотекс*</t>
  </si>
  <si>
    <t>Кровать LEO К/з Santorini 0404*</t>
  </si>
  <si>
    <t>Омолаживающая продукция для сна Cupron</t>
  </si>
  <si>
    <t>Косметическая маска для сна CUPRON</t>
  </si>
  <si>
    <t>Косметические перчатки для сна CUPRON</t>
  </si>
  <si>
    <t>Декоративный комплект №20</t>
  </si>
  <si>
    <t xml:space="preserve">Покрывало декоративное 190*130 Vesta Venezia (однот.) 2+Velluto Iris 11 </t>
  </si>
  <si>
    <t>Подушка декоративная 040*040 Jardin Veluto Iris 11</t>
  </si>
  <si>
    <t>Декоративный комплект №21</t>
  </si>
  <si>
    <t>Покрывало декоративное 190*130 Vesta Venezia (однот.) 9+Velluto Iris 6102</t>
  </si>
  <si>
    <t>Подушка декоративная 025*050 Jardin Venezia (однот.) 9</t>
  </si>
  <si>
    <t>Подушка декоративная 040*040 Jardin Iris 6102</t>
  </si>
  <si>
    <r>
      <t xml:space="preserve">КПБ Евро </t>
    </r>
    <r>
      <rPr>
        <b/>
        <i/>
        <sz val="10"/>
        <color indexed="14"/>
        <rFont val="Times New Roman"/>
        <family val="1"/>
        <charset val="204"/>
      </rPr>
      <t xml:space="preserve"> </t>
    </r>
  </si>
  <si>
    <t xml:space="preserve">625-4 </t>
  </si>
  <si>
    <t xml:space="preserve">625-5 </t>
  </si>
  <si>
    <t xml:space="preserve">625-2   </t>
  </si>
  <si>
    <t>625-2L</t>
  </si>
  <si>
    <t xml:space="preserve">626-4 </t>
  </si>
  <si>
    <t xml:space="preserve">626-5 </t>
  </si>
  <si>
    <t xml:space="preserve">626-2   </t>
  </si>
  <si>
    <t>626-2L</t>
  </si>
  <si>
    <t xml:space="preserve">627-4 </t>
  </si>
  <si>
    <t xml:space="preserve">627-5 </t>
  </si>
  <si>
    <t xml:space="preserve">627-2   </t>
  </si>
  <si>
    <t>627-2L</t>
  </si>
  <si>
    <t>624-6</t>
  </si>
  <si>
    <t>ООО "Асабелла", г. Москва, проезд Серебрякова, д.6,  2 этаж, офис 13</t>
  </si>
  <si>
    <t>www.asabella-life.ru</t>
  </si>
  <si>
    <t>Чистящие средства Oranje</t>
  </si>
  <si>
    <t>РОЗНИЦА цена</t>
  </si>
  <si>
    <t>Цена со скидкой</t>
  </si>
  <si>
    <t>Ковры</t>
  </si>
  <si>
    <t>2*3</t>
  </si>
  <si>
    <t>3*4</t>
  </si>
  <si>
    <t>Лампа Dolce*</t>
  </si>
  <si>
    <t>Лампа Impreza*</t>
  </si>
  <si>
    <t>Лампа Vivere*</t>
  </si>
  <si>
    <t>Темно-кофейный N97*</t>
  </si>
  <si>
    <t>Синий W-190*</t>
  </si>
  <si>
    <t>Директор департамента розничных продаж ООО «ТД «Аскона»</t>
  </si>
  <si>
    <t>Бонус, руб.</t>
  </si>
  <si>
    <t>Подушки EcoGel</t>
  </si>
  <si>
    <t xml:space="preserve">
190
200</t>
  </si>
  <si>
    <t>Кровать LEO К/з Экотекс* с ПМ</t>
  </si>
  <si>
    <t>Кровать LEO К/з Santorini 0404* с ПМ</t>
  </si>
  <si>
    <t>СЕРИЯ: Mediflex Kids</t>
  </si>
  <si>
    <t>СЕРИЯ: King Koil</t>
  </si>
  <si>
    <t>Cерия: кровати Askona</t>
  </si>
  <si>
    <t>Серия: аксессуары Askona</t>
  </si>
  <si>
    <t>Серия: ковры</t>
  </si>
  <si>
    <t>Серия: лампы</t>
  </si>
  <si>
    <t>Серия: декоративные комплекты</t>
  </si>
  <si>
    <t>Лампы</t>
  </si>
  <si>
    <t>MEDIFLEX Kids
Berry**</t>
  </si>
  <si>
    <t>MEDIFLEX Kids
Tutsy**</t>
  </si>
  <si>
    <t>MEDIFLEX Kids
Happy**</t>
  </si>
  <si>
    <t>MEDIFLEX Kids
Cherry*</t>
  </si>
  <si>
    <t>MEDIFLEX Kids
Star**</t>
  </si>
  <si>
    <r>
      <t xml:space="preserve">* Принимаются заказы на матрасы нестандартных размеров </t>
    </r>
    <r>
      <rPr>
        <b/>
        <i/>
        <u/>
        <sz val="20"/>
        <color rgb="FFC00000"/>
        <rFont val="Arial Cyr"/>
        <charset val="204"/>
      </rPr>
      <t>ТОЛЬКО по модели MEDIFLEX Kids Cherry!</t>
    </r>
  </si>
  <si>
    <r>
      <t xml:space="preserve">** Заказы принимаются на матрасы </t>
    </r>
    <r>
      <rPr>
        <b/>
        <i/>
        <u/>
        <sz val="20"/>
        <color rgb="FFC00000"/>
        <rFont val="Arial Cyr"/>
        <charset val="204"/>
      </rPr>
      <t>ТОЛЬКО стандартных размеров, указанных в прайс-листе!</t>
    </r>
  </si>
  <si>
    <r>
      <rPr>
        <b/>
        <u/>
        <sz val="26"/>
        <rFont val="Arial"/>
        <family val="2"/>
        <charset val="204"/>
      </rPr>
      <t>АКЦИОННЫЙ</t>
    </r>
    <r>
      <rPr>
        <b/>
        <sz val="26"/>
        <rFont val="Arial"/>
        <family val="2"/>
        <charset val="204"/>
      </rPr>
      <t xml:space="preserve"> РОЗНИЧНЫЙ ПРАЙС-ЛИСТ НА АКСЕССУАРЫ ДЛЯ СНА "ASKONA"</t>
    </r>
  </si>
  <si>
    <t>50х70</t>
  </si>
  <si>
    <t>68х68</t>
  </si>
  <si>
    <t>Technogel Classic Deluxe
(66 х 40 х 14 см)</t>
  </si>
  <si>
    <t>Technogel Deluxe 
(66 х 40 х 7 см)</t>
  </si>
  <si>
    <t>MEDIFLEX ProfiLux
(50 х 70 х 22 см)</t>
  </si>
  <si>
    <t>MEDIFLEX Spring Pillow 
(50 х 70 х 20 см)</t>
  </si>
  <si>
    <t>MEDIFLEX Revolution
 (50 х 70 х 18 см)</t>
  </si>
  <si>
    <r>
      <t xml:space="preserve">Подушка музыкальная Jack
</t>
    </r>
    <r>
      <rPr>
        <b/>
        <sz val="18"/>
        <rFont val="Arial Cyr"/>
        <charset val="204"/>
      </rPr>
      <t>(72 х 42 х 14 см)</t>
    </r>
  </si>
  <si>
    <t>MEDIFLEX Suit
(60 х 40 х 13 см)</t>
  </si>
  <si>
    <t>MEDIFLEX Medium
(60 х 40 х 10/11,5 см)</t>
  </si>
  <si>
    <t>MEDIFLEX Anatomic
(60 х 40 х 11/13 см)</t>
  </si>
  <si>
    <t>MEDIFLEX ProfiStyle
(60 х 40 х 11,5 см)</t>
  </si>
  <si>
    <r>
      <rPr>
        <b/>
        <sz val="20"/>
        <rFont val="Arial Cyr"/>
        <charset val="204"/>
      </rPr>
      <t xml:space="preserve">Classic Blue </t>
    </r>
    <r>
      <rPr>
        <b/>
        <sz val="16"/>
        <rFont val="Arial Cyr"/>
        <family val="2"/>
        <charset val="204"/>
      </rPr>
      <t xml:space="preserve">
классическая форма  (60 х 40 х 14 см)</t>
    </r>
  </si>
  <si>
    <r>
      <rPr>
        <b/>
        <sz val="20"/>
        <rFont val="Arial Cyr"/>
        <charset val="204"/>
      </rPr>
      <t>Contour Pink</t>
    </r>
    <r>
      <rPr>
        <b/>
        <sz val="16"/>
        <rFont val="Arial Cyr"/>
        <family val="2"/>
        <charset val="204"/>
      </rPr>
      <t xml:space="preserve">
анатомическая форма  (60 х 40 х 11/8 см)</t>
    </r>
  </si>
  <si>
    <r>
      <rPr>
        <b/>
        <sz val="20"/>
        <rFont val="Arial Cyr"/>
        <charset val="204"/>
      </rPr>
      <t>Classic Green</t>
    </r>
    <r>
      <rPr>
        <b/>
        <sz val="16"/>
        <rFont val="Arial Cyr"/>
        <family val="2"/>
        <charset val="204"/>
      </rPr>
      <t xml:space="preserve">
классическая форма  (60 х 40 х 14 см)</t>
    </r>
  </si>
  <si>
    <t>Размер,
см</t>
  </si>
  <si>
    <t>Размеры, 
см</t>
  </si>
  <si>
    <r>
      <t xml:space="preserve">* ТОЛЬКО на чехлы </t>
    </r>
    <r>
      <rPr>
        <b/>
        <i/>
        <u/>
        <sz val="22"/>
        <color rgb="FFC00000"/>
        <rFont val="Arial Cyr"/>
        <charset val="204"/>
      </rPr>
      <t>ASKONA Fandy</t>
    </r>
    <r>
      <rPr>
        <b/>
        <i/>
        <sz val="22"/>
        <color rgb="FFC00000"/>
        <rFont val="Arial Cyr"/>
        <charset val="204"/>
      </rPr>
      <t xml:space="preserve"> и </t>
    </r>
    <r>
      <rPr>
        <b/>
        <i/>
        <u/>
        <sz val="22"/>
        <color rgb="FFC00000"/>
        <rFont val="Arial Cyr"/>
        <charset val="204"/>
      </rPr>
      <t>ASKONA Fandy Grand</t>
    </r>
    <r>
      <rPr>
        <b/>
        <i/>
        <sz val="22"/>
        <color rgb="FFC00000"/>
        <rFont val="Arial Cyr"/>
        <charset val="204"/>
      </rPr>
      <t xml:space="preserve"> принимаются заказы </t>
    </r>
    <r>
      <rPr>
        <b/>
        <i/>
        <u/>
        <sz val="22"/>
        <color rgb="FFC00000"/>
        <rFont val="Arial Cyr"/>
        <charset val="204"/>
      </rPr>
      <t>нестандартных размеров</t>
    </r>
    <r>
      <rPr>
        <b/>
        <i/>
        <sz val="22"/>
        <color rgb="FFC00000"/>
        <rFont val="Arial Cyr"/>
        <charset val="204"/>
      </rPr>
      <t>.</t>
    </r>
  </si>
  <si>
    <r>
      <rPr>
        <b/>
        <u/>
        <sz val="14"/>
        <rFont val="Arial Cyr"/>
        <charset val="204"/>
      </rPr>
      <t xml:space="preserve">АКЦИОННЫЙ </t>
    </r>
    <r>
      <rPr>
        <b/>
        <sz val="14"/>
        <rFont val="Arial Cyr"/>
        <charset val="204"/>
      </rPr>
      <t>РОЗНИЧНЫЙ ПРАЙС-ЛИСТ НА ДЕКОРАТИЫНЫЕ КОМПЛЕКТЫ</t>
    </r>
  </si>
  <si>
    <t>Кол-во</t>
  </si>
  <si>
    <t>Косметическая наволочка CUPRON
 51*76,5 см</t>
  </si>
  <si>
    <t>Пятновыводитель Cleantex 
500 мл</t>
  </si>
  <si>
    <r>
      <rPr>
        <b/>
        <u/>
        <sz val="20"/>
        <rFont val="Arial"/>
        <family val="2"/>
        <charset val="204"/>
      </rPr>
      <t>АКЦИОННЫЙ</t>
    </r>
    <r>
      <rPr>
        <b/>
        <sz val="20"/>
        <rFont val="Arial"/>
        <family val="2"/>
        <charset val="204"/>
      </rPr>
      <t xml:space="preserve"> РОЗНИЧНЫЙ ПРАЙС-ЛИСТ НА АМЕРИКАНСКИЕ МАТРАСЫ "KING KOIL"</t>
    </r>
  </si>
  <si>
    <r>
      <t xml:space="preserve">2
</t>
    </r>
    <r>
      <rPr>
        <b/>
        <i/>
        <sz val="14"/>
        <rFont val="Arial Cyr"/>
        <charset val="204"/>
      </rPr>
      <t>Sunny 2011, Экотекс</t>
    </r>
  </si>
  <si>
    <r>
      <t xml:space="preserve">1
</t>
    </r>
    <r>
      <rPr>
        <b/>
        <i/>
        <sz val="14"/>
        <rFont val="Arial Cyr"/>
        <charset val="204"/>
      </rPr>
      <t>К/з Манго</t>
    </r>
  </si>
  <si>
    <r>
      <t xml:space="preserve">6
</t>
    </r>
    <r>
      <rPr>
        <b/>
        <i/>
        <sz val="14"/>
        <rFont val="Arial Cyr"/>
        <charset val="204"/>
      </rPr>
      <t>Macedonia Print, Romania</t>
    </r>
  </si>
  <si>
    <r>
      <t xml:space="preserve">7
</t>
    </r>
    <r>
      <rPr>
        <b/>
        <i/>
        <sz val="14"/>
        <rFont val="Arial Cyr"/>
        <charset val="204"/>
      </rPr>
      <t>Arpatek, Arpatek Lux, Venezia однотон.</t>
    </r>
  </si>
  <si>
    <t xml:space="preserve">* Декоративные ковры и лампы доступны только для реализации конечному покупателю </t>
  </si>
  <si>
    <t xml:space="preserve">Оформление кроватной зоны данными коврами и лампами ЗАПРЕЩЕНО для всех ТТ, кроме тех, которые включены в список тестовых салонов </t>
  </si>
  <si>
    <t>Игрушка</t>
  </si>
  <si>
    <t>Овечка Serta №1. 
(20х12х10)</t>
  </si>
  <si>
    <r>
      <t xml:space="preserve"> </t>
    </r>
    <r>
      <rPr>
        <b/>
        <u/>
        <sz val="26"/>
        <rFont val="Arial"/>
        <family val="2"/>
        <charset val="204"/>
      </rPr>
      <t>АКЦИОННЫЙ</t>
    </r>
    <r>
      <rPr>
        <b/>
        <sz val="26"/>
        <rFont val="Arial"/>
        <family val="2"/>
        <charset val="204"/>
      </rPr>
      <t xml:space="preserve"> РОЗНИЧНЫЙ ПРАЙС-ЛИСТ НА КОВРЫ, ЛАМПЫ, ОВЕЧКУ, CUPRON и ORANJE</t>
    </r>
  </si>
  <si>
    <t>Коллекция</t>
  </si>
  <si>
    <t>Askona Promo</t>
  </si>
  <si>
    <t>Effect Low</t>
  </si>
  <si>
    <t>Effect High</t>
  </si>
  <si>
    <t>Favorite</t>
  </si>
  <si>
    <t>Compact New</t>
  </si>
  <si>
    <t>Record</t>
  </si>
  <si>
    <t>Cascade</t>
  </si>
  <si>
    <t>Massage</t>
  </si>
  <si>
    <r>
      <rPr>
        <b/>
        <u/>
        <sz val="24"/>
        <rFont val="Arial"/>
        <family val="2"/>
        <charset val="204"/>
      </rPr>
      <t>АКЦИОННЫЙ</t>
    </r>
    <r>
      <rPr>
        <b/>
        <sz val="24"/>
        <rFont val="Arial"/>
        <family val="2"/>
        <charset val="204"/>
      </rPr>
      <t xml:space="preserve"> РОЗНИЧНЫЙ ПРАЙС-ЛИСТ НА МАТРАСЫ "ASKONA PROMO" и "ASKONA COMPACT"</t>
    </r>
  </si>
  <si>
    <t>СЕРИЯ: Askona Promo и Compact</t>
  </si>
  <si>
    <t>1. Кровать 200*160 PRONTO PLUS 
К/з Экотекс Venge, 109, White</t>
  </si>
  <si>
    <t>Кровать ASKONA PRONTO</t>
  </si>
  <si>
    <t>Кровать 200*160 ROMANO 
К/з Экотекс 109, White</t>
  </si>
  <si>
    <t>Кроватьс ПМ  200*160 ROMANO 
К/з Экотекс 109, White</t>
  </si>
  <si>
    <t>КОМПЛЕКТ Кровать 200*160 PRONTO PLUS
К/з Экотекс + Ортопедическое основание*</t>
  </si>
  <si>
    <t>Кровать CRISTIANO К/з Экотекс**</t>
  </si>
  <si>
    <t>Кровать CASSANDRA К/з Экотекс**</t>
  </si>
  <si>
    <t>Кровать DOMENICO К/з Экотекс**</t>
  </si>
  <si>
    <t>Кровать CRISTIANO К/з Экотекс** с ПМ</t>
  </si>
  <si>
    <t>Кровать CASSANDRA К/з Экотекс** с ПМ</t>
  </si>
  <si>
    <t>Кровать DOMENICO К/з Экотекс** с ПМ</t>
  </si>
  <si>
    <r>
      <t xml:space="preserve">*Заказ на кровать PRONTO PLUS принимается </t>
    </r>
    <r>
      <rPr>
        <b/>
        <i/>
        <sz val="20"/>
        <color rgb="FFC00000"/>
        <rFont val="Arial Cyr"/>
        <charset val="204"/>
      </rPr>
      <t>ОБЯЗАТЕЛЬНО</t>
    </r>
    <r>
      <rPr>
        <b/>
        <i/>
        <sz val="20"/>
        <rFont val="Arial Cyr"/>
        <charset val="204"/>
      </rPr>
      <t xml:space="preserve"> только в комплекте со </t>
    </r>
    <r>
      <rPr>
        <b/>
        <i/>
        <sz val="20"/>
        <color rgb="FFC00000"/>
        <rFont val="Arial Cyr"/>
        <charset val="204"/>
      </rPr>
      <t>стандартным сварным ортопедическим основанием</t>
    </r>
  </si>
  <si>
    <r>
      <t>**</t>
    </r>
    <r>
      <rPr>
        <i/>
        <sz val="20"/>
        <rFont val="Arial Cyr"/>
        <charset val="204"/>
      </rPr>
      <t xml:space="preserve">Заказ на кровати Cassandra, Cristiano, Domenico, Leo принимается </t>
    </r>
    <r>
      <rPr>
        <b/>
        <i/>
        <sz val="20"/>
        <color rgb="FFC00000"/>
        <rFont val="Arial Cyr"/>
        <charset val="204"/>
      </rPr>
      <t>ОБЯЗАТЕЛЬНО</t>
    </r>
    <r>
      <rPr>
        <i/>
        <sz val="20"/>
        <rFont val="Arial Cyr"/>
        <charset val="204"/>
      </rPr>
      <t xml:space="preserve"> только в комплекте </t>
    </r>
    <r>
      <rPr>
        <b/>
        <i/>
        <sz val="20"/>
        <rFont val="Arial Cyr"/>
        <charset val="204"/>
      </rPr>
      <t xml:space="preserve">со сварным Ортопедическим основанием или </t>
    </r>
    <r>
      <rPr>
        <b/>
        <i/>
        <sz val="20"/>
        <color rgb="FFC00000"/>
        <rFont val="Arial Cyr"/>
        <charset val="204"/>
      </rPr>
      <t xml:space="preserve">подъёмным механизмом. </t>
    </r>
  </si>
  <si>
    <t>Askona Compact</t>
  </si>
  <si>
    <t>ВЫСОТА, см</t>
  </si>
  <si>
    <t>КПБ 1,5сп (Принцессы) н(1)50*71</t>
  </si>
  <si>
    <t>Детское КПБ</t>
  </si>
  <si>
    <t>Хлопок 100%
плотность 115г/м2
В 1 комлект входят: 
нав. 50*70,
 пр. 150*215, 
под.145*210</t>
  </si>
  <si>
    <t>Средство по уходу за изделиями из кожи (2*100 ml)</t>
  </si>
  <si>
    <r>
      <rPr>
        <b/>
        <u/>
        <sz val="24"/>
        <rFont val="Arial"/>
        <family val="2"/>
        <charset val="204"/>
      </rPr>
      <t>АКЦИОННЫЙ</t>
    </r>
    <r>
      <rPr>
        <b/>
        <sz val="24"/>
        <rFont val="Arial"/>
        <family val="2"/>
        <charset val="204"/>
      </rPr>
      <t xml:space="preserve"> РОЗНИЧНЫЙ ПРАЙС-ЛИСТ НА ПРОДУКЦИЮ "Sleep Professor"</t>
    </r>
  </si>
  <si>
    <t>СЕРИЯ: Sleep Professor</t>
  </si>
  <si>
    <t>Подушки ОРТОПЕДИЧЕСКИЕ SLEEP PROFESSOR</t>
  </si>
  <si>
    <t>CLOUD</t>
  </si>
  <si>
    <t>INFINITY</t>
  </si>
  <si>
    <t>SONATA</t>
  </si>
  <si>
    <t>HARMONY</t>
  </si>
  <si>
    <t>S</t>
  </si>
  <si>
    <t>M</t>
  </si>
  <si>
    <t>L</t>
  </si>
  <si>
    <t>Серия: тумбочки, банкетки, столики</t>
  </si>
  <si>
    <t>Серия: ортопедическое основание</t>
  </si>
  <si>
    <t>Столик угловой Соло</t>
  </si>
  <si>
    <t>РЕКОМЕНДУЕМЫЙ РОЗНИЧНЫЙ ПРАЙС-ЛИСТ НА ТУМБОЧКИ, БАНКЕТКИ, СТОЛИКИ И ОРТОПЕДИЧЕСКОЕ ОСНОВАНИЕ</t>
  </si>
  <si>
    <t xml:space="preserve">** Декоративный ковер Светло-кофейный Y97** 3х4м идет без блесток и в КИС Галактика не имеет данной приписки </t>
  </si>
  <si>
    <t>Светло-кофейный Y97 с блестками*/
Светло-кофейный Y97**</t>
  </si>
  <si>
    <t>210Z-4</t>
  </si>
  <si>
    <t xml:space="preserve">КПБ Евро </t>
  </si>
  <si>
    <t>611-P</t>
  </si>
  <si>
    <t>623-P</t>
  </si>
  <si>
    <t>СО СТРАЗАМИ!</t>
  </si>
  <si>
    <t xml:space="preserve">629-4    </t>
  </si>
  <si>
    <t xml:space="preserve">629-2   </t>
  </si>
  <si>
    <t xml:space="preserve">629-2L  </t>
  </si>
  <si>
    <t xml:space="preserve">631-4 </t>
  </si>
  <si>
    <t>631-2L</t>
  </si>
  <si>
    <t xml:space="preserve">630-4 </t>
  </si>
  <si>
    <t xml:space="preserve">631С-4 </t>
  </si>
  <si>
    <t xml:space="preserve">630-5 </t>
  </si>
  <si>
    <t>631С-2L</t>
  </si>
  <si>
    <t xml:space="preserve">630-2   </t>
  </si>
  <si>
    <t xml:space="preserve">632-4 </t>
  </si>
  <si>
    <t>630-2L</t>
  </si>
  <si>
    <t xml:space="preserve">632-5 </t>
  </si>
  <si>
    <t xml:space="preserve">632-2   </t>
  </si>
  <si>
    <t>632-2L</t>
  </si>
  <si>
    <t>3
Винченцо, Noble, Chester Celine, Chester Vintage, Amelia, Colin Velvet, Forshine Venzel, Турин, Eclipse, Cordova</t>
  </si>
  <si>
    <t>190*090</t>
  </si>
  <si>
    <t>190*160</t>
  </si>
  <si>
    <t>Песочный Y98*</t>
  </si>
  <si>
    <r>
      <t xml:space="preserve">** Топперы шириной более 180 см </t>
    </r>
    <r>
      <rPr>
        <b/>
        <i/>
        <u/>
        <sz val="22"/>
        <color rgb="FFC00000"/>
        <rFont val="Arial Cyr"/>
        <charset val="204"/>
      </rPr>
      <t>доставляются в нескрученном виде</t>
    </r>
  </si>
  <si>
    <t>ASKONA Fortuna</t>
  </si>
  <si>
    <t>King Koil Barbara</t>
  </si>
  <si>
    <t>King Koil Destiny</t>
  </si>
  <si>
    <t>King Koil Black Rose</t>
  </si>
  <si>
    <t>King Koil Black Passion</t>
  </si>
  <si>
    <t>King Koil Verso</t>
  </si>
  <si>
    <t>King Koil Inverso</t>
  </si>
  <si>
    <t>h-50</t>
  </si>
  <si>
    <t>h-70</t>
  </si>
  <si>
    <t>h-120</t>
  </si>
  <si>
    <t>h-150</t>
  </si>
  <si>
    <t>Комплекты ножек</t>
  </si>
  <si>
    <t>Ножка хром</t>
  </si>
  <si>
    <t>Ножка черная</t>
  </si>
  <si>
    <t xml:space="preserve">Ножка бук </t>
  </si>
  <si>
    <t>*Все основания King Koil комплектуются ножками (4шт.) по выбору клиента. При заказе дополнительных ножек, покупатель оплачивает отдельную стоимость за комплект.</t>
  </si>
  <si>
    <t>Подзоры для оснований</t>
  </si>
  <si>
    <r>
      <rPr>
        <b/>
        <u/>
        <sz val="20"/>
        <rFont val="Arial Cyr"/>
        <charset val="204"/>
      </rPr>
      <t>АКЦИОННЫЙ</t>
    </r>
    <r>
      <rPr>
        <b/>
        <sz val="20"/>
        <rFont val="Arial Cyr"/>
        <charset val="204"/>
      </rPr>
      <t xml:space="preserve"> РОЗНИЧНЫЙ ПРАЙС-ЛИСТ НА АМЕРИКАНСКИЕ ОСНОВАНИЯ "KING KOIL"</t>
    </r>
  </si>
  <si>
    <t xml:space="preserve">623-4S  </t>
  </si>
  <si>
    <r>
      <t>В комплект</t>
    </r>
    <r>
      <rPr>
        <b/>
        <sz val="10"/>
        <rFont val="Times New Roman"/>
        <family val="1"/>
        <charset val="204"/>
      </rPr>
      <t xml:space="preserve"> ЕВРО </t>
    </r>
    <r>
      <rPr>
        <sz val="10"/>
        <rFont val="Times New Roman"/>
        <family val="1"/>
        <charset val="204"/>
      </rPr>
      <t>входит:</t>
    </r>
    <r>
      <rPr>
        <b/>
        <sz val="10"/>
        <rFont val="Times New Roman"/>
        <family val="1"/>
        <charset val="204"/>
      </rPr>
      <t xml:space="preserve">  пододеяльник 200х220см., простыня 240х260см., 2 наволочки 50х70см.</t>
    </r>
  </si>
  <si>
    <r>
      <t>В комплект</t>
    </r>
    <r>
      <rPr>
        <b/>
        <sz val="10"/>
        <rFont val="Times New Roman"/>
        <family val="1"/>
        <charset val="204"/>
      </rPr>
      <t xml:space="preserve"> ЕВРО-ПЛЮС </t>
    </r>
    <r>
      <rPr>
        <sz val="10"/>
        <rFont val="Times New Roman"/>
        <family val="1"/>
        <charset val="204"/>
      </rPr>
      <t xml:space="preserve">входит: </t>
    </r>
    <r>
      <rPr>
        <b/>
        <sz val="10"/>
        <rFont val="Times New Roman"/>
        <family val="1"/>
        <charset val="204"/>
      </rPr>
      <t xml:space="preserve"> пододеяльник 220х240см., простыня 260х280см., 2 наволочки 50х70см.</t>
    </r>
  </si>
  <si>
    <r>
      <t>В комплект</t>
    </r>
    <r>
      <rPr>
        <b/>
        <sz val="10"/>
        <rFont val="Times New Roman"/>
        <family val="1"/>
        <charset val="204"/>
      </rPr>
      <t xml:space="preserve"> СЕМЕЙНЫЙ</t>
    </r>
    <r>
      <rPr>
        <sz val="10"/>
        <rFont val="Times New Roman"/>
        <family val="1"/>
        <charset val="204"/>
      </rPr>
      <t xml:space="preserve"> входит:</t>
    </r>
    <r>
      <rPr>
        <b/>
        <sz val="10"/>
        <rFont val="Times New Roman"/>
        <family val="1"/>
        <charset val="204"/>
      </rPr>
      <t xml:space="preserve">  2 пододеяльника 160х220см., простыня 240х260см., 2 наволочки 50х70см.</t>
    </r>
  </si>
  <si>
    <r>
      <t>В комплект</t>
    </r>
    <r>
      <rPr>
        <b/>
        <sz val="10"/>
        <rFont val="Times New Roman"/>
        <family val="1"/>
        <charset val="204"/>
      </rPr>
      <t xml:space="preserve"> 1,5-спальный</t>
    </r>
    <r>
      <rPr>
        <sz val="10"/>
        <rFont val="Times New Roman"/>
        <family val="1"/>
        <charset val="204"/>
      </rPr>
      <t xml:space="preserve"> входит:  </t>
    </r>
    <r>
      <rPr>
        <b/>
        <sz val="10"/>
        <rFont val="Times New Roman"/>
        <family val="1"/>
        <charset val="204"/>
      </rPr>
      <t>1 пододеяльник 160х220см., простыня 180х260см., 2 наволочки 50х70см.</t>
    </r>
  </si>
  <si>
    <t xml:space="preserve">Жаккард, гипюр, 55% вискоза 45% хлопок </t>
  </si>
  <si>
    <r>
      <rPr>
        <b/>
        <i/>
        <sz val="9"/>
        <color indexed="57"/>
        <rFont val="Times New Roman"/>
        <family val="1"/>
        <charset val="204"/>
      </rPr>
      <t xml:space="preserve">ШЁЛК! </t>
    </r>
    <r>
      <rPr>
        <sz val="9"/>
        <color indexed="57"/>
        <rFont val="Times New Roman"/>
        <family val="1"/>
        <charset val="204"/>
      </rPr>
      <t xml:space="preserve"> </t>
    </r>
    <r>
      <rPr>
        <sz val="10"/>
        <color indexed="57"/>
        <rFont val="Times New Roman"/>
        <family val="1"/>
        <charset val="204"/>
      </rPr>
      <t xml:space="preserve">    </t>
    </r>
    <r>
      <rPr>
        <sz val="10"/>
        <color indexed="8"/>
        <rFont val="Times New Roman"/>
        <family val="1"/>
        <charset val="204"/>
      </rPr>
      <t xml:space="preserve">                             КПБ Евро </t>
    </r>
    <r>
      <rPr>
        <sz val="9"/>
        <color indexed="8"/>
        <rFont val="Times New Roman"/>
        <family val="1"/>
        <charset val="204"/>
      </rPr>
      <t>(4 наволочки: 50х70см- 2шт., 70х70см- 2шт). Состав: верх -100% нат. шёлк; оборот: люкс-сатин 100% хлопок</t>
    </r>
  </si>
  <si>
    <r>
      <rPr>
        <b/>
        <i/>
        <sz val="9"/>
        <color indexed="57"/>
        <rFont val="Times New Roman"/>
        <family val="1"/>
        <charset val="204"/>
      </rPr>
      <t xml:space="preserve">ШЁЛК + ХЛОПОК!     </t>
    </r>
    <r>
      <rPr>
        <sz val="10"/>
        <color indexed="57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      
КПБ Евро </t>
    </r>
    <r>
      <rPr>
        <sz val="9"/>
        <rFont val="Times New Roman"/>
        <family val="1"/>
        <charset val="204"/>
      </rPr>
      <t>(4 наволочки: 50х70см- 2шт., 70х70см- 2шт). Состав: верх -55% нат. шёлк, 45% хлопок;  оборот: люкс-сатин 100% хлопок</t>
    </r>
  </si>
  <si>
    <r>
      <rPr>
        <b/>
        <i/>
        <sz val="9"/>
        <color indexed="57"/>
        <rFont val="Times New Roman"/>
        <family val="1"/>
        <charset val="204"/>
      </rPr>
      <t xml:space="preserve">ШЁЛК!     </t>
    </r>
    <r>
      <rPr>
        <b/>
        <i/>
        <sz val="10"/>
        <color indexed="57"/>
        <rFont val="Times New Roman"/>
        <family val="1"/>
        <charset val="204"/>
      </rPr>
      <t xml:space="preserve">                               </t>
    </r>
    <r>
      <rPr>
        <sz val="10"/>
        <color indexed="8"/>
        <rFont val="Times New Roman"/>
        <family val="1"/>
        <charset val="204"/>
      </rPr>
      <t xml:space="preserve">КПБ Евро </t>
    </r>
    <r>
      <rPr>
        <sz val="9"/>
        <color indexed="8"/>
        <rFont val="Times New Roman"/>
        <family val="1"/>
        <charset val="204"/>
      </rPr>
      <t>(4 наволочки: 50х70см- 2шт., 70х70см- 2шт). Состав: верх -100% нат.шёлк; оборот: люкс-сатин 100% хлопок</t>
    </r>
  </si>
  <si>
    <r>
      <rPr>
        <b/>
        <i/>
        <sz val="9"/>
        <color indexed="57"/>
        <rFont val="Times New Roman"/>
        <family val="1"/>
        <charset val="204"/>
      </rPr>
      <t xml:space="preserve">ШЁЛК + ХЛОПОК!   </t>
    </r>
    <r>
      <rPr>
        <b/>
        <i/>
        <sz val="10"/>
        <color indexed="57"/>
        <rFont val="Times New Roman"/>
        <family val="1"/>
        <charset val="204"/>
      </rPr>
      <t xml:space="preserve">       </t>
    </r>
    <r>
      <rPr>
        <sz val="10"/>
        <color indexed="57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     
КПБ Евро </t>
    </r>
    <r>
      <rPr>
        <sz val="9"/>
        <rFont val="Times New Roman"/>
        <family val="1"/>
        <charset val="204"/>
      </rPr>
      <t>(4 наволочки: 50х70см- 2шт., 70х70см- 2шт). Состав: верх -55% нат. шёлк, 45% хлопок;  оборот: люкс-сатин 100% хлопок</t>
    </r>
  </si>
  <si>
    <r>
      <rPr>
        <b/>
        <i/>
        <sz val="9"/>
        <color indexed="57"/>
        <rFont val="Times New Roman"/>
        <family val="1"/>
        <charset val="204"/>
      </rPr>
      <t xml:space="preserve">ШЁЛК + ХЛОПОК!  </t>
    </r>
    <r>
      <rPr>
        <b/>
        <i/>
        <sz val="10"/>
        <color indexed="57"/>
        <rFont val="Times New Roman"/>
        <family val="1"/>
        <charset val="204"/>
      </rPr>
      <t xml:space="preserve">        </t>
    </r>
    <r>
      <rPr>
        <sz val="10"/>
        <color indexed="57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 xml:space="preserve">     КПБ Евро </t>
    </r>
    <r>
      <rPr>
        <sz val="9"/>
        <rFont val="Times New Roman"/>
        <family val="1"/>
        <charset val="204"/>
      </rPr>
      <t>(4 наволочки: 50х70см- 2шт., 70х70см- 2шт). Состав: верх -55% нат. шёлк, 45% хлопок;  оборот: люкс-сатин 100% хлопок</t>
    </r>
  </si>
  <si>
    <t>Technogel Contour 
(66 х 40 х 11 см)</t>
  </si>
  <si>
    <t>Technogel Anatomic
 (66 х 40 х 11 см)</t>
  </si>
  <si>
    <r>
      <t xml:space="preserve">* Заказы принимаются на матрасы </t>
    </r>
    <r>
      <rPr>
        <b/>
        <i/>
        <u/>
        <sz val="20"/>
        <color rgb="FFC00000"/>
        <rFont val="Arial Cyr"/>
        <charset val="204"/>
      </rPr>
      <t>ТОЛЬКО стандартных размеров, указанных в прайс-листе!</t>
    </r>
  </si>
  <si>
    <t>Sleep Professor Milan*</t>
  </si>
  <si>
    <t>Sleep Professor Barcelona*</t>
  </si>
  <si>
    <t>Sleep Professor Milan-Barcelona*</t>
  </si>
  <si>
    <t>Sleep Professor London*</t>
  </si>
  <si>
    <t>Sleep Professor Geneva*</t>
  </si>
  <si>
    <t>Sleep Professor London-Geneva*</t>
  </si>
</sst>
</file>

<file path=xl/styles.xml><?xml version="1.0" encoding="utf-8"?>
<styleSheet xmlns="http://schemas.openxmlformats.org/spreadsheetml/2006/main">
  <numFmts count="7">
    <numFmt numFmtId="5" formatCode="#,##0&quot;р.&quot;;\-#,##0&quot;р.&quot;"/>
    <numFmt numFmtId="44" formatCode="_-* #,##0.00&quot;р.&quot;_-;\-* #,##0.00&quot;р.&quot;_-;_-* &quot;-&quot;??&quot;р.&quot;_-;_-@_-"/>
    <numFmt numFmtId="43" formatCode="_-* #,##0.00_р_._-;\-* #,##0.00_р_._-;_-* &quot;-&quot;??_р_._-;_-@_-"/>
    <numFmt numFmtId="164" formatCode="#,##0.0"/>
    <numFmt numFmtId="165" formatCode="#,##0&quot;р.&quot;"/>
    <numFmt numFmtId="166" formatCode="#,##0_ ;\-#,##0\ "/>
    <numFmt numFmtId="167" formatCode="0.0"/>
  </numFmts>
  <fonts count="166">
    <font>
      <sz val="10"/>
      <name val="Arial Cyr"/>
      <charset val="204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sz val="11"/>
      <color theme="1"/>
      <name val="Arial"/>
      <family val="2"/>
      <charset val="204"/>
      <scheme val="minor"/>
    </font>
    <font>
      <b/>
      <sz val="10"/>
      <name val="Arial Cyr"/>
      <family val="2"/>
      <charset val="204"/>
    </font>
    <font>
      <b/>
      <sz val="12"/>
      <name val="Arial Cyr"/>
      <family val="2"/>
      <charset val="204"/>
    </font>
    <font>
      <b/>
      <sz val="14"/>
      <name val="Arial Cyr"/>
      <family val="2"/>
      <charset val="204"/>
    </font>
    <font>
      <u/>
      <sz val="10"/>
      <color indexed="12"/>
      <name val="Arial Cyr"/>
      <charset val="204"/>
    </font>
    <font>
      <sz val="12"/>
      <name val="Arial Cyr"/>
      <family val="2"/>
      <charset val="204"/>
    </font>
    <font>
      <sz val="8"/>
      <name val="Arial"/>
      <family val="2"/>
      <charset val="204"/>
    </font>
    <font>
      <sz val="11"/>
      <name val="Arial Cyr"/>
      <family val="2"/>
      <charset val="204"/>
    </font>
    <font>
      <sz val="10"/>
      <name val="Arial Cyr"/>
      <family val="2"/>
      <charset val="204"/>
    </font>
    <font>
      <b/>
      <sz val="12"/>
      <name val="Arial Cyr"/>
      <charset val="204"/>
    </font>
    <font>
      <b/>
      <sz val="10"/>
      <name val="Arial Cyr"/>
      <charset val="204"/>
    </font>
    <font>
      <sz val="12"/>
      <name val="Arial Cyr"/>
      <charset val="204"/>
    </font>
    <font>
      <b/>
      <sz val="16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b/>
      <i/>
      <sz val="14"/>
      <name val="Arial Cyr"/>
      <charset val="204"/>
    </font>
    <font>
      <b/>
      <sz val="11"/>
      <name val="Arial Cyr"/>
      <charset val="204"/>
    </font>
    <font>
      <b/>
      <sz val="14"/>
      <name val="Arial Cyr"/>
      <charset val="204"/>
    </font>
    <font>
      <sz val="14"/>
      <name val="Arial Cyr"/>
      <charset val="204"/>
    </font>
    <font>
      <b/>
      <sz val="12"/>
      <name val="Arial"/>
      <family val="2"/>
      <charset val="204"/>
    </font>
    <font>
      <b/>
      <sz val="18"/>
      <name val="Arial Cyr"/>
      <family val="2"/>
      <charset val="204"/>
    </font>
    <font>
      <b/>
      <i/>
      <sz val="11"/>
      <name val="Arial Cyr"/>
      <charset val="204"/>
    </font>
    <font>
      <b/>
      <sz val="11"/>
      <name val="Arial Cyr"/>
      <family val="2"/>
      <charset val="204"/>
    </font>
    <font>
      <b/>
      <sz val="24"/>
      <name val="Arial Cyr"/>
      <family val="2"/>
      <charset val="204"/>
    </font>
    <font>
      <b/>
      <sz val="16"/>
      <name val="Arial Cyr"/>
      <charset val="204"/>
    </font>
    <font>
      <b/>
      <sz val="20"/>
      <name val="Arial Cyr"/>
      <charset val="204"/>
    </font>
    <font>
      <b/>
      <sz val="18"/>
      <name val="Arial"/>
      <family val="2"/>
      <charset val="204"/>
    </font>
    <font>
      <b/>
      <u/>
      <sz val="11"/>
      <name val="Arial Cyr"/>
      <charset val="204"/>
    </font>
    <font>
      <b/>
      <i/>
      <sz val="16"/>
      <name val="Arial Cyr"/>
      <charset val="204"/>
    </font>
    <font>
      <b/>
      <i/>
      <sz val="22"/>
      <name val="Arial Cyr"/>
      <charset val="204"/>
    </font>
    <font>
      <sz val="18"/>
      <name val="Arial Cyr"/>
      <family val="2"/>
      <charset val="204"/>
    </font>
    <font>
      <sz val="16"/>
      <name val="Arial Cyr"/>
      <charset val="204"/>
    </font>
    <font>
      <b/>
      <i/>
      <sz val="18"/>
      <name val="Arial Cyr"/>
      <charset val="204"/>
    </font>
    <font>
      <b/>
      <sz val="18"/>
      <name val="Arial Cyr"/>
      <charset val="204"/>
    </font>
    <font>
      <b/>
      <sz val="8"/>
      <name val="Arial Cyr"/>
      <charset val="204"/>
    </font>
    <font>
      <i/>
      <sz val="18"/>
      <name val="Arial Cyr"/>
      <charset val="204"/>
    </font>
    <font>
      <sz val="18"/>
      <name val="Arial"/>
      <family val="2"/>
      <charset val="204"/>
    </font>
    <font>
      <sz val="18"/>
      <name val="Arial Cyr"/>
      <charset val="204"/>
    </font>
    <font>
      <b/>
      <i/>
      <sz val="20"/>
      <name val="Arial Cyr"/>
      <charset val="204"/>
    </font>
    <font>
      <b/>
      <sz val="20"/>
      <name val="Arial Cyr"/>
      <family val="2"/>
      <charset val="204"/>
    </font>
    <font>
      <b/>
      <sz val="22"/>
      <name val="Arial Cyr"/>
      <family val="2"/>
      <charset val="204"/>
    </font>
    <font>
      <b/>
      <u/>
      <sz val="14"/>
      <name val="Arial"/>
      <family val="2"/>
      <charset val="204"/>
    </font>
    <font>
      <sz val="14"/>
      <name val="Arial Cyr"/>
      <family val="2"/>
      <charset val="204"/>
    </font>
    <font>
      <b/>
      <sz val="20"/>
      <name val="Arial"/>
      <family val="2"/>
      <charset val="204"/>
    </font>
    <font>
      <b/>
      <u/>
      <sz val="16"/>
      <name val="Arial"/>
      <family val="2"/>
      <charset val="204"/>
    </font>
    <font>
      <sz val="11"/>
      <color theme="1"/>
      <name val="Arial"/>
      <family val="2"/>
      <charset val="204"/>
      <scheme val="minor"/>
    </font>
    <font>
      <sz val="10"/>
      <color theme="1"/>
      <name val="Arial Cyr"/>
      <family val="2"/>
      <charset val="204"/>
    </font>
    <font>
      <sz val="12"/>
      <color theme="1"/>
      <name val="Arial"/>
      <family val="2"/>
      <charset val="204"/>
      <scheme val="minor"/>
    </font>
    <font>
      <b/>
      <sz val="16"/>
      <color theme="1"/>
      <name val="Arial"/>
      <family val="2"/>
      <charset val="204"/>
      <scheme val="minor"/>
    </font>
    <font>
      <sz val="20"/>
      <name val="Arial Cyr"/>
      <charset val="204"/>
    </font>
    <font>
      <b/>
      <u/>
      <sz val="20"/>
      <name val="Arial"/>
      <family val="2"/>
      <charset val="204"/>
    </font>
    <font>
      <b/>
      <sz val="26"/>
      <name val="Arial Cyr"/>
      <family val="2"/>
      <charset val="204"/>
    </font>
    <font>
      <b/>
      <u/>
      <sz val="20"/>
      <name val="Arial Cyr"/>
      <charset val="204"/>
    </font>
    <font>
      <sz val="16"/>
      <name val="Arial Cyr"/>
      <family val="2"/>
      <charset val="204"/>
    </font>
    <font>
      <b/>
      <sz val="24"/>
      <name val="Arial"/>
      <family val="2"/>
      <charset val="204"/>
    </font>
    <font>
      <b/>
      <u/>
      <sz val="24"/>
      <name val="Arial"/>
      <family val="2"/>
      <charset val="204"/>
    </font>
    <font>
      <strike/>
      <sz val="18"/>
      <name val="Arial Cyr"/>
      <charset val="204"/>
    </font>
    <font>
      <b/>
      <strike/>
      <sz val="18"/>
      <name val="Arial Cyr"/>
      <charset val="204"/>
    </font>
    <font>
      <b/>
      <i/>
      <sz val="12"/>
      <name val="Arial Cyr"/>
      <charset val="204"/>
    </font>
    <font>
      <strike/>
      <sz val="20"/>
      <name val="Arial Cyr"/>
      <charset val="204"/>
    </font>
    <font>
      <i/>
      <sz val="20"/>
      <name val="Arial Cyr"/>
      <charset val="204"/>
    </font>
    <font>
      <b/>
      <strike/>
      <sz val="20"/>
      <name val="Arial Cyr"/>
      <charset val="204"/>
    </font>
    <font>
      <b/>
      <sz val="22"/>
      <name val="Arial Cyr"/>
      <charset val="204"/>
    </font>
    <font>
      <u/>
      <sz val="18"/>
      <name val="Arial Cyr"/>
      <family val="2"/>
      <charset val="204"/>
    </font>
    <font>
      <b/>
      <sz val="26"/>
      <name val="Arial"/>
      <family val="2"/>
      <charset val="204"/>
    </font>
    <font>
      <b/>
      <u/>
      <sz val="26"/>
      <name val="Arial"/>
      <family val="2"/>
      <charset val="204"/>
    </font>
    <font>
      <sz val="20"/>
      <color theme="1"/>
      <name val="Arial"/>
      <family val="2"/>
      <charset val="204"/>
      <scheme val="minor"/>
    </font>
    <font>
      <u/>
      <sz val="20"/>
      <name val="Arial Cyr"/>
      <family val="2"/>
      <charset val="204"/>
    </font>
    <font>
      <b/>
      <u/>
      <sz val="20"/>
      <color theme="1"/>
      <name val="Arial"/>
      <family val="2"/>
      <charset val="204"/>
      <scheme val="minor"/>
    </font>
    <font>
      <b/>
      <sz val="24"/>
      <name val="Arial Cyr"/>
      <charset val="204"/>
    </font>
    <font>
      <b/>
      <i/>
      <sz val="14"/>
      <name val="Arial Cyr"/>
      <family val="2"/>
      <charset val="204"/>
    </font>
    <font>
      <strike/>
      <sz val="18"/>
      <name val="Arial Cyr"/>
      <family val="2"/>
      <charset val="204"/>
    </font>
    <font>
      <i/>
      <sz val="18"/>
      <name val="Arial Cyr"/>
      <family val="2"/>
      <charset val="204"/>
    </font>
    <font>
      <i/>
      <sz val="16"/>
      <name val="Arial Cyr"/>
      <charset val="204"/>
    </font>
    <font>
      <strike/>
      <sz val="16"/>
      <name val="Arial Cyr"/>
      <charset val="204"/>
    </font>
    <font>
      <b/>
      <strike/>
      <sz val="16"/>
      <name val="Arial Cyr"/>
      <charset val="204"/>
    </font>
    <font>
      <sz val="16"/>
      <name val="Arial"/>
      <family val="2"/>
      <charset val="204"/>
    </font>
    <font>
      <sz val="10"/>
      <name val="Times New Roman"/>
      <family val="1"/>
      <charset val="204"/>
    </font>
    <font>
      <b/>
      <sz val="24"/>
      <name val="Times New Roman"/>
      <family val="1"/>
      <charset val="204"/>
    </font>
    <font>
      <sz val="24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0"/>
      <color indexed="10"/>
      <name val="Times New Roman"/>
      <family val="1"/>
      <charset val="204"/>
    </font>
    <font>
      <b/>
      <i/>
      <sz val="10"/>
      <color indexed="10"/>
      <name val="Times New Roman"/>
      <family val="1"/>
      <charset val="204"/>
    </font>
    <font>
      <b/>
      <i/>
      <sz val="10"/>
      <color indexed="12"/>
      <name val="Times New Roman"/>
      <family val="1"/>
      <charset val="204"/>
    </font>
    <font>
      <sz val="10"/>
      <color indexed="12"/>
      <name val="Times New Roman"/>
      <family val="1"/>
      <charset val="204"/>
    </font>
    <font>
      <b/>
      <sz val="10"/>
      <color indexed="57"/>
      <name val="Times New Roman"/>
      <family val="1"/>
      <charset val="204"/>
    </font>
    <font>
      <b/>
      <i/>
      <sz val="10"/>
      <color indexed="57"/>
      <name val="Times New Roman"/>
      <family val="1"/>
      <charset val="204"/>
    </font>
    <font>
      <sz val="10"/>
      <color indexed="57"/>
      <name val="Times New Roman"/>
      <family val="1"/>
      <charset val="204"/>
    </font>
    <font>
      <sz val="10.5"/>
      <name val="Times New Roman"/>
      <family val="1"/>
      <charset val="204"/>
    </font>
    <font>
      <u/>
      <sz val="10"/>
      <color indexed="12"/>
      <name val="Arial Cyr"/>
      <family val="2"/>
      <charset val="204"/>
    </font>
    <font>
      <b/>
      <i/>
      <sz val="20"/>
      <name val="Arial"/>
      <family val="2"/>
      <charset val="204"/>
      <scheme val="minor"/>
    </font>
    <font>
      <i/>
      <sz val="20"/>
      <name val="Arial"/>
      <family val="2"/>
      <charset val="204"/>
      <scheme val="minor"/>
    </font>
    <font>
      <b/>
      <sz val="10"/>
      <color indexed="15"/>
      <name val="Times New Roman"/>
      <family val="1"/>
      <charset val="204"/>
    </font>
    <font>
      <b/>
      <i/>
      <sz val="10"/>
      <color indexed="14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2"/>
      <name val="Times New Roman"/>
      <family val="1"/>
      <charset val="204"/>
    </font>
    <font>
      <b/>
      <u/>
      <sz val="14"/>
      <name val="Arial Cyr"/>
      <charset val="204"/>
    </font>
    <font>
      <sz val="11"/>
      <color theme="0"/>
      <name val="Arial"/>
      <family val="2"/>
      <charset val="204"/>
      <scheme val="minor"/>
    </font>
    <font>
      <sz val="11"/>
      <color rgb="FF000000"/>
      <name val="Arial"/>
      <family val="2"/>
      <charset val="204"/>
      <scheme val="minor"/>
    </font>
    <font>
      <sz val="11"/>
      <color indexed="8"/>
      <name val="Calibri"/>
      <family val="2"/>
      <charset val="204"/>
    </font>
    <font>
      <b/>
      <sz val="10"/>
      <color indexed="14"/>
      <name val="Times New Roman"/>
      <family val="1"/>
      <charset val="204"/>
    </font>
    <font>
      <i/>
      <sz val="10"/>
      <color indexed="14"/>
      <name val="Times New Roman"/>
      <family val="1"/>
      <charset val="204"/>
    </font>
    <font>
      <b/>
      <sz val="20"/>
      <name val="Arial"/>
      <family val="2"/>
      <charset val="204"/>
      <scheme val="minor"/>
    </font>
    <font>
      <sz val="20"/>
      <name val="Arial"/>
      <family val="2"/>
      <charset val="204"/>
      <scheme val="minor"/>
    </font>
    <font>
      <b/>
      <sz val="16"/>
      <name val="Arial"/>
      <family val="2"/>
      <charset val="204"/>
      <scheme val="major"/>
    </font>
    <font>
      <b/>
      <sz val="18"/>
      <color rgb="FFC00000"/>
      <name val="Arial Cyr"/>
      <charset val="204"/>
    </font>
    <font>
      <b/>
      <sz val="20"/>
      <color rgb="FFC00000"/>
      <name val="Arial Cyr"/>
      <charset val="204"/>
    </font>
    <font>
      <b/>
      <sz val="20"/>
      <color rgb="FFC00000"/>
      <name val="Arial"/>
      <family val="2"/>
      <charset val="204"/>
    </font>
    <font>
      <b/>
      <sz val="11"/>
      <color theme="1"/>
      <name val="Arial"/>
      <family val="2"/>
      <charset val="204"/>
      <scheme val="minor"/>
    </font>
    <font>
      <b/>
      <u/>
      <sz val="20"/>
      <color rgb="FFC00000"/>
      <name val="Arial"/>
      <family val="2"/>
      <charset val="204"/>
    </font>
    <font>
      <i/>
      <sz val="14"/>
      <name val="Arial Cyr"/>
      <charset val="204"/>
    </font>
    <font>
      <b/>
      <i/>
      <sz val="9"/>
      <name val="Arial Cyr"/>
      <charset val="204"/>
    </font>
    <font>
      <b/>
      <strike/>
      <sz val="20"/>
      <name val="Arial"/>
      <family val="2"/>
      <charset val="204"/>
      <scheme val="minor"/>
    </font>
    <font>
      <strike/>
      <sz val="20"/>
      <name val="Arial"/>
      <family val="2"/>
      <charset val="204"/>
      <scheme val="minor"/>
    </font>
    <font>
      <i/>
      <sz val="10"/>
      <name val="Arial Cyr"/>
      <charset val="204"/>
    </font>
    <font>
      <b/>
      <sz val="22"/>
      <color theme="1"/>
      <name val="Arial"/>
      <family val="2"/>
      <charset val="204"/>
      <scheme val="minor"/>
    </font>
    <font>
      <b/>
      <i/>
      <sz val="22"/>
      <color rgb="FFC00000"/>
      <name val="Arial Cyr"/>
      <charset val="204"/>
    </font>
    <font>
      <b/>
      <i/>
      <u/>
      <sz val="22"/>
      <color rgb="FFC00000"/>
      <name val="Arial Cyr"/>
      <charset val="204"/>
    </font>
    <font>
      <b/>
      <i/>
      <sz val="20"/>
      <color rgb="FFC00000"/>
      <name val="Arial Cyr"/>
      <charset val="204"/>
    </font>
    <font>
      <b/>
      <i/>
      <u/>
      <sz val="20"/>
      <color rgb="FFC00000"/>
      <name val="Arial Cyr"/>
      <charset val="204"/>
    </font>
    <font>
      <b/>
      <i/>
      <sz val="12"/>
      <color rgb="FFC00000"/>
      <name val="Arial Cyr"/>
      <charset val="204"/>
    </font>
    <font>
      <b/>
      <i/>
      <sz val="10"/>
      <color rgb="FFC00000"/>
      <name val="Arial Cyr"/>
      <charset val="204"/>
    </font>
    <font>
      <b/>
      <u/>
      <sz val="9"/>
      <color rgb="FFC00000"/>
      <name val="Arial Cyr"/>
      <charset val="204"/>
    </font>
    <font>
      <b/>
      <u/>
      <sz val="9"/>
      <name val="Arial Cyr"/>
      <charset val="204"/>
    </font>
    <font>
      <b/>
      <i/>
      <sz val="12"/>
      <name val="Times New Roman"/>
      <family val="1"/>
      <charset val="204"/>
    </font>
    <font>
      <b/>
      <u/>
      <sz val="10"/>
      <color rgb="FFC00000"/>
      <name val="Arial Cyr"/>
      <charset val="204"/>
    </font>
    <font>
      <b/>
      <u/>
      <sz val="12"/>
      <color rgb="FFC00000"/>
      <name val="Arial"/>
      <family val="2"/>
      <charset val="204"/>
      <scheme val="minor"/>
    </font>
    <font>
      <b/>
      <sz val="16"/>
      <name val="Arial"/>
      <family val="2"/>
      <charset val="204"/>
    </font>
    <font>
      <sz val="18"/>
      <color theme="1"/>
      <name val="Arial"/>
      <family val="2"/>
      <charset val="204"/>
      <scheme val="minor"/>
    </font>
    <font>
      <b/>
      <i/>
      <sz val="16"/>
      <color rgb="FFC00000"/>
      <name val="Arial Cyr"/>
      <charset val="204"/>
    </font>
    <font>
      <b/>
      <i/>
      <sz val="24"/>
      <name val="Arial Cyr"/>
      <charset val="204"/>
    </font>
    <font>
      <b/>
      <sz val="18"/>
      <color theme="1"/>
      <name val="Arial"/>
      <family val="2"/>
      <charset val="204"/>
      <scheme val="minor"/>
    </font>
    <font>
      <b/>
      <i/>
      <sz val="11"/>
      <name val="Arial Cyr"/>
      <family val="2"/>
      <charset val="204"/>
    </font>
    <font>
      <b/>
      <i/>
      <sz val="12"/>
      <name val="Arial Cyr"/>
      <family val="2"/>
      <charset val="204"/>
    </font>
    <font>
      <b/>
      <sz val="20"/>
      <color theme="1"/>
      <name val="Arial"/>
      <family val="2"/>
      <charset val="204"/>
      <scheme val="minor"/>
    </font>
    <font>
      <b/>
      <i/>
      <sz val="9"/>
      <color indexed="57"/>
      <name val="Times New Roman"/>
      <family val="1"/>
      <charset val="204"/>
    </font>
    <font>
      <b/>
      <i/>
      <sz val="10"/>
      <color rgb="FFFF33CC"/>
      <name val="Times New Roman"/>
      <family val="1"/>
      <charset val="204"/>
    </font>
    <font>
      <b/>
      <i/>
      <sz val="10"/>
      <color rgb="FFFF66CC"/>
      <name val="Times New Roman"/>
      <family val="1"/>
      <charset val="204"/>
    </font>
    <font>
      <b/>
      <sz val="12"/>
      <color indexed="50"/>
      <name val="Arial Cyr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b/>
      <sz val="10"/>
      <name val="Arial"/>
      <family val="2"/>
      <charset val="204"/>
    </font>
    <font>
      <b/>
      <i/>
      <sz val="11"/>
      <name val="Arial"/>
      <family val="2"/>
      <charset val="204"/>
    </font>
    <font>
      <sz val="12"/>
      <name val="Arial"/>
      <family val="2"/>
      <charset val="204"/>
    </font>
    <font>
      <b/>
      <sz val="14"/>
      <name val="Arial"/>
      <family val="2"/>
      <charset val="204"/>
    </font>
    <font>
      <b/>
      <i/>
      <sz val="14"/>
      <name val="Arial"/>
      <family val="2"/>
      <charset val="204"/>
    </font>
    <font>
      <b/>
      <i/>
      <u/>
      <sz val="14"/>
      <color rgb="FFC00000"/>
      <name val="Arial"/>
      <family val="2"/>
      <charset val="204"/>
    </font>
    <font>
      <b/>
      <sz val="11"/>
      <color rgb="FFFF0000"/>
      <name val="Tahoma"/>
      <family val="2"/>
      <charset val="204"/>
    </font>
    <font>
      <sz val="9"/>
      <color indexed="8"/>
      <name val="Times New Roman"/>
      <family val="1"/>
      <charset val="204"/>
    </font>
    <font>
      <sz val="9"/>
      <name val="Times New Roman"/>
      <family val="1"/>
      <charset val="204"/>
    </font>
    <font>
      <b/>
      <i/>
      <sz val="10"/>
      <color indexed="49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9"/>
      <color indexed="57"/>
      <name val="Times New Roman"/>
      <family val="1"/>
      <charset val="204"/>
    </font>
    <font>
      <sz val="8"/>
      <color indexed="57"/>
      <name val="Times New Roman"/>
      <family val="1"/>
      <charset val="204"/>
    </font>
    <font>
      <b/>
      <i/>
      <sz val="12"/>
      <color indexed="49"/>
      <name val="Times New Roman"/>
      <family val="1"/>
      <charset val="204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71FF7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7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82">
    <xf numFmtId="0" fontId="0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  <xf numFmtId="0" fontId="54" fillId="0" borderId="0"/>
    <xf numFmtId="0" fontId="53" fillId="0" borderId="0"/>
    <xf numFmtId="0" fontId="21" fillId="0" borderId="0"/>
    <xf numFmtId="0" fontId="53" fillId="0" borderId="0"/>
    <xf numFmtId="0" fontId="54" fillId="0" borderId="0"/>
    <xf numFmtId="0" fontId="21" fillId="0" borderId="0"/>
    <xf numFmtId="0" fontId="21" fillId="0" borderId="0"/>
    <xf numFmtId="0" fontId="22" fillId="0" borderId="0"/>
    <xf numFmtId="0" fontId="53" fillId="0" borderId="0"/>
    <xf numFmtId="0" fontId="21" fillId="0" borderId="0"/>
    <xf numFmtId="0" fontId="21" fillId="0" borderId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9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6" fillId="0" borderId="0"/>
    <xf numFmtId="0" fontId="5" fillId="0" borderId="0"/>
    <xf numFmtId="0" fontId="4" fillId="0" borderId="0"/>
    <xf numFmtId="43" fontId="4" fillId="0" borderId="0" applyFont="0" applyFill="0" applyBorder="0" applyAlignment="0" applyProtection="0"/>
    <xf numFmtId="0" fontId="21" fillId="0" borderId="0"/>
    <xf numFmtId="0" fontId="3" fillId="0" borderId="0"/>
    <xf numFmtId="43" fontId="2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44" fontId="21" fillId="0" borderId="0" applyFont="0" applyFill="0" applyBorder="0" applyAlignment="0" applyProtection="0"/>
    <xf numFmtId="0" fontId="3" fillId="0" borderId="0"/>
    <xf numFmtId="0" fontId="22" fillId="0" borderId="0"/>
    <xf numFmtId="0" fontId="22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0"/>
    <xf numFmtId="0" fontId="3" fillId="0" borderId="0"/>
    <xf numFmtId="0" fontId="22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21" fillId="0" borderId="0"/>
    <xf numFmtId="0" fontId="3" fillId="0" borderId="0"/>
    <xf numFmtId="0" fontId="21" fillId="0" borderId="0"/>
    <xf numFmtId="0" fontId="21" fillId="0" borderId="0"/>
    <xf numFmtId="0" fontId="22" fillId="0" borderId="0"/>
    <xf numFmtId="0" fontId="21" fillId="0" borderId="0"/>
    <xf numFmtId="0" fontId="22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2" fillId="0" borderId="0"/>
    <xf numFmtId="0" fontId="3" fillId="0" borderId="0"/>
    <xf numFmtId="0" fontId="3" fillId="0" borderId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109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2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1" fillId="0" borderId="0"/>
    <xf numFmtId="9" fontId="21" fillId="0" borderId="0" applyFont="0" applyFill="0" applyBorder="0" applyAlignment="0" applyProtection="0"/>
  </cellStyleXfs>
  <cellXfs count="1455">
    <xf numFmtId="0" fontId="0" fillId="0" borderId="0" xfId="0"/>
    <xf numFmtId="0" fontId="0" fillId="0" borderId="0" xfId="0" applyAlignment="1">
      <alignment vertical="center"/>
    </xf>
    <xf numFmtId="0" fontId="22" fillId="0" borderId="0" xfId="35"/>
    <xf numFmtId="0" fontId="18" fillId="0" borderId="0" xfId="0" applyFont="1"/>
    <xf numFmtId="0" fontId="42" fillId="0" borderId="35" xfId="35" applyFont="1" applyBorder="1" applyAlignment="1">
      <alignment horizontal="left" vertical="center"/>
    </xf>
    <xf numFmtId="0" fontId="42" fillId="0" borderId="0" xfId="35" applyFont="1" applyBorder="1" applyAlignment="1">
      <alignment horizontal="center" vertical="center"/>
    </xf>
    <xf numFmtId="0" fontId="14" fillId="0" borderId="0" xfId="35" applyFont="1" applyAlignment="1">
      <alignment vertical="center"/>
    </xf>
    <xf numFmtId="0" fontId="38" fillId="0" borderId="7" xfId="0" applyFont="1" applyBorder="1" applyAlignment="1">
      <alignment horizontal="center" vertical="center"/>
    </xf>
    <xf numFmtId="0" fontId="38" fillId="0" borderId="8" xfId="0" applyFont="1" applyBorder="1" applyAlignment="1">
      <alignment horizontal="center" vertical="center"/>
    </xf>
    <xf numFmtId="0" fontId="38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9" fillId="0" borderId="0" xfId="2" applyFont="1"/>
    <xf numFmtId="0" fontId="21" fillId="0" borderId="0" xfId="2"/>
    <xf numFmtId="0" fontId="34" fillId="0" borderId="0" xfId="2" applyFont="1" applyAlignment="1">
      <alignment horizontal="left"/>
    </xf>
    <xf numFmtId="0" fontId="45" fillId="0" borderId="0" xfId="2" applyFont="1"/>
    <xf numFmtId="0" fontId="28" fillId="0" borderId="0" xfId="2" applyFont="1" applyAlignment="1">
      <alignment horizontal="center"/>
    </xf>
    <xf numFmtId="0" fontId="10" fillId="0" borderId="0" xfId="2" applyFont="1" applyBorder="1" applyAlignment="1">
      <alignment horizontal="left"/>
    </xf>
    <xf numFmtId="0" fontId="55" fillId="0" borderId="0" xfId="44" applyFont="1" applyAlignment="1">
      <alignment horizontal="center" vertical="center" wrapText="1"/>
    </xf>
    <xf numFmtId="0" fontId="19" fillId="0" borderId="0" xfId="2" applyFont="1" applyAlignment="1">
      <alignment horizontal="center" vertical="center" wrapText="1"/>
    </xf>
    <xf numFmtId="0" fontId="10" fillId="0" borderId="1" xfId="2" applyFont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 wrapText="1"/>
    </xf>
    <xf numFmtId="0" fontId="66" fillId="0" borderId="2" xfId="2" applyFont="1" applyBorder="1" applyAlignment="1">
      <alignment horizontal="center" vertical="center" wrapText="1"/>
    </xf>
    <xf numFmtId="0" fontId="10" fillId="0" borderId="9" xfId="2" applyFont="1" applyBorder="1" applyAlignment="1">
      <alignment horizontal="center" vertical="center" wrapText="1"/>
    </xf>
    <xf numFmtId="0" fontId="10" fillId="4" borderId="4" xfId="2" applyFont="1" applyFill="1" applyBorder="1" applyAlignment="1">
      <alignment horizontal="center" vertical="center" wrapText="1"/>
    </xf>
    <xf numFmtId="0" fontId="66" fillId="0" borderId="4" xfId="2" applyFont="1" applyBorder="1" applyAlignment="1">
      <alignment horizontal="center" vertical="center" wrapText="1"/>
    </xf>
    <xf numFmtId="0" fontId="38" fillId="0" borderId="0" xfId="0" applyFont="1"/>
    <xf numFmtId="0" fontId="38" fillId="0" borderId="23" xfId="0" applyFont="1" applyBorder="1" applyAlignment="1">
      <alignment horizontal="center" vertical="center"/>
    </xf>
    <xf numFmtId="0" fontId="38" fillId="0" borderId="26" xfId="0" applyFont="1" applyBorder="1" applyAlignment="1">
      <alignment horizontal="center" vertical="center"/>
    </xf>
    <xf numFmtId="0" fontId="45" fillId="0" borderId="7" xfId="0" applyFont="1" applyBorder="1" applyAlignment="1">
      <alignment horizontal="center" vertical="center"/>
    </xf>
    <xf numFmtId="0" fontId="45" fillId="0" borderId="0" xfId="0" applyFont="1" applyAlignment="1">
      <alignment vertical="center"/>
    </xf>
    <xf numFmtId="0" fontId="41" fillId="0" borderId="23" xfId="0" applyFont="1" applyBorder="1" applyAlignment="1">
      <alignment horizontal="center" vertical="center"/>
    </xf>
    <xf numFmtId="0" fontId="41" fillId="0" borderId="7" xfId="0" applyFont="1" applyBorder="1" applyAlignment="1">
      <alignment horizontal="center" vertical="center"/>
    </xf>
    <xf numFmtId="3" fontId="30" fillId="5" borderId="53" xfId="0" applyNumberFormat="1" applyFont="1" applyFill="1" applyBorder="1" applyAlignment="1">
      <alignment horizontal="center" vertical="center" wrapText="1"/>
    </xf>
    <xf numFmtId="3" fontId="30" fillId="5" borderId="3" xfId="0" applyNumberFormat="1" applyFont="1" applyFill="1" applyBorder="1" applyAlignment="1">
      <alignment horizontal="center" vertical="center" wrapText="1"/>
    </xf>
    <xf numFmtId="0" fontId="32" fillId="0" borderId="0" xfId="0" applyFont="1"/>
    <xf numFmtId="0" fontId="29" fillId="5" borderId="4" xfId="0" applyFont="1" applyFill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/>
    </xf>
    <xf numFmtId="0" fontId="61" fillId="0" borderId="30" xfId="0" applyFont="1" applyBorder="1" applyAlignment="1">
      <alignment horizontal="center" vertical="center"/>
    </xf>
    <xf numFmtId="0" fontId="5" fillId="0" borderId="0" xfId="44" applyFont="1" applyAlignment="1">
      <alignment horizontal="center" vertical="center" wrapText="1"/>
    </xf>
    <xf numFmtId="0" fontId="5" fillId="0" borderId="0" xfId="44" applyFont="1"/>
    <xf numFmtId="0" fontId="85" fillId="0" borderId="0" xfId="51" applyFont="1" applyFill="1"/>
    <xf numFmtId="0" fontId="85" fillId="0" borderId="0" xfId="51" applyFont="1" applyFill="1" applyBorder="1" applyAlignment="1">
      <alignment horizontal="center" vertical="center"/>
    </xf>
    <xf numFmtId="0" fontId="89" fillId="0" borderId="2" xfId="51" applyFont="1" applyFill="1" applyBorder="1" applyAlignment="1">
      <alignment horizontal="center" vertical="center" wrapText="1"/>
    </xf>
    <xf numFmtId="0" fontId="92" fillId="0" borderId="0" xfId="51" applyFont="1" applyFill="1" applyBorder="1" applyAlignment="1">
      <alignment vertical="center" wrapText="1"/>
    </xf>
    <xf numFmtId="0" fontId="90" fillId="0" borderId="0" xfId="51" applyFont="1" applyFill="1" applyBorder="1" applyAlignment="1">
      <alignment vertical="center" wrapText="1"/>
    </xf>
    <xf numFmtId="5" fontId="91" fillId="0" borderId="0" xfId="51" applyNumberFormat="1" applyFont="1" applyFill="1" applyBorder="1" applyAlignment="1">
      <alignment vertical="center"/>
    </xf>
    <xf numFmtId="0" fontId="85" fillId="0" borderId="9" xfId="51" applyFont="1" applyFill="1" applyBorder="1" applyAlignment="1">
      <alignment horizontal="center" vertical="center"/>
    </xf>
    <xf numFmtId="0" fontId="90" fillId="0" borderId="4" xfId="51" applyFont="1" applyFill="1" applyBorder="1" applyAlignment="1">
      <alignment horizontal="left" vertical="center" wrapText="1"/>
    </xf>
    <xf numFmtId="0" fontId="85" fillId="0" borderId="4" xfId="51" applyFont="1" applyFill="1" applyBorder="1" applyAlignment="1">
      <alignment horizontal="left" vertical="center" wrapText="1"/>
    </xf>
    <xf numFmtId="0" fontId="85" fillId="0" borderId="0" xfId="51" applyFont="1" applyFill="1" applyAlignment="1">
      <alignment horizontal="left" vertical="center"/>
    </xf>
    <xf numFmtId="0" fontId="85" fillId="0" borderId="0" xfId="51" applyFont="1" applyFill="1" applyBorder="1" applyAlignment="1">
      <alignment horizontal="left"/>
    </xf>
    <xf numFmtId="0" fontId="85" fillId="0" borderId="0" xfId="51" applyFont="1" applyFill="1" applyAlignment="1">
      <alignment horizontal="center" vertical="center"/>
    </xf>
    <xf numFmtId="0" fontId="62" fillId="0" borderId="0" xfId="0" applyFont="1" applyAlignment="1" applyProtection="1">
      <alignment horizontal="center" vertical="center"/>
      <protection locked="0"/>
    </xf>
    <xf numFmtId="0" fontId="0" fillId="0" borderId="0" xfId="0" applyAlignment="1" applyProtection="1">
      <alignment vertical="center"/>
      <protection locked="0"/>
    </xf>
    <xf numFmtId="0" fontId="22" fillId="0" borderId="0" xfId="0" applyFont="1" applyAlignment="1" applyProtection="1">
      <alignment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alignment vertical="center"/>
      <protection locked="0"/>
    </xf>
    <xf numFmtId="0" fontId="28" fillId="0" borderId="20" xfId="0" applyFont="1" applyBorder="1" applyAlignment="1" applyProtection="1">
      <alignment horizontal="right" vertical="center"/>
      <protection locked="0"/>
    </xf>
    <xf numFmtId="0" fontId="28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vertical="center"/>
    </xf>
    <xf numFmtId="0" fontId="15" fillId="0" borderId="0" xfId="0" applyFont="1" applyAlignment="1" applyProtection="1">
      <alignment vertical="center" wrapText="1"/>
    </xf>
    <xf numFmtId="0" fontId="13" fillId="0" borderId="0" xfId="0" applyFont="1" applyAlignment="1" applyProtection="1">
      <alignment vertical="center"/>
    </xf>
    <xf numFmtId="0" fontId="0" fillId="0" borderId="0" xfId="0" applyProtection="1"/>
    <xf numFmtId="0" fontId="28" fillId="0" borderId="0" xfId="0" applyFont="1" applyAlignment="1" applyProtection="1">
      <alignment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3" fontId="82" fillId="0" borderId="47" xfId="0" applyNumberFormat="1" applyFont="1" applyBorder="1" applyAlignment="1" applyProtection="1">
      <alignment horizontal="center" vertical="center"/>
      <protection locked="0"/>
    </xf>
    <xf numFmtId="9" fontId="39" fillId="4" borderId="17" xfId="43" applyFont="1" applyFill="1" applyBorder="1" applyAlignment="1" applyProtection="1">
      <alignment horizontal="center" vertical="center"/>
      <protection locked="0"/>
    </xf>
    <xf numFmtId="3" fontId="81" fillId="0" borderId="17" xfId="0" applyNumberFormat="1" applyFont="1" applyBorder="1" applyAlignment="1" applyProtection="1">
      <alignment horizontal="center" vertical="center"/>
      <protection locked="0"/>
    </xf>
    <xf numFmtId="3" fontId="82" fillId="0" borderId="16" xfId="0" applyNumberFormat="1" applyFont="1" applyBorder="1" applyAlignment="1" applyProtection="1">
      <alignment horizontal="center" vertical="center"/>
      <protection locked="0"/>
    </xf>
    <xf numFmtId="9" fontId="39" fillId="4" borderId="12" xfId="43" applyFont="1" applyFill="1" applyBorder="1" applyAlignment="1" applyProtection="1">
      <alignment horizontal="center" vertical="center"/>
      <protection locked="0"/>
    </xf>
    <xf numFmtId="3" fontId="81" fillId="0" borderId="12" xfId="0" applyNumberFormat="1" applyFont="1" applyBorder="1" applyAlignment="1" applyProtection="1">
      <alignment horizontal="center" vertical="center"/>
      <protection locked="0"/>
    </xf>
    <xf numFmtId="3" fontId="83" fillId="0" borderId="16" xfId="0" applyNumberFormat="1" applyFont="1" applyBorder="1" applyAlignment="1" applyProtection="1">
      <alignment horizontal="center" vertical="center"/>
      <protection locked="0"/>
    </xf>
    <xf numFmtId="9" fontId="32" fillId="4" borderId="12" xfId="43" applyFont="1" applyFill="1" applyBorder="1" applyAlignment="1" applyProtection="1">
      <alignment horizontal="center" vertical="center"/>
      <protection locked="0"/>
    </xf>
    <xf numFmtId="3" fontId="82" fillId="0" borderId="15" xfId="0" applyNumberFormat="1" applyFont="1" applyBorder="1" applyAlignment="1" applyProtection="1">
      <alignment horizontal="center" vertical="center"/>
      <protection locked="0"/>
    </xf>
    <xf numFmtId="9" fontId="39" fillId="4" borderId="10" xfId="43" applyFont="1" applyFill="1" applyBorder="1" applyAlignment="1" applyProtection="1">
      <alignment horizontal="center" vertical="center"/>
      <protection locked="0"/>
    </xf>
    <xf numFmtId="3" fontId="81" fillId="0" borderId="10" xfId="0" applyNumberFormat="1" applyFont="1" applyBorder="1" applyAlignment="1" applyProtection="1">
      <alignment horizontal="center" vertical="center"/>
      <protection locked="0"/>
    </xf>
    <xf numFmtId="0" fontId="21" fillId="0" borderId="0" xfId="2" applyProtection="1">
      <protection locked="0"/>
    </xf>
    <xf numFmtId="0" fontId="45" fillId="0" borderId="0" xfId="2" applyFont="1" applyProtection="1">
      <protection locked="0"/>
    </xf>
    <xf numFmtId="0" fontId="34" fillId="0" borderId="0" xfId="2" applyFont="1" applyAlignment="1" applyProtection="1">
      <alignment horizontal="left"/>
      <protection locked="0"/>
    </xf>
    <xf numFmtId="0" fontId="58" fillId="0" borderId="0" xfId="2" applyFont="1" applyAlignment="1" applyProtection="1">
      <protection locked="0"/>
    </xf>
    <xf numFmtId="0" fontId="44" fillId="0" borderId="0" xfId="2" applyFont="1" applyAlignment="1" applyProtection="1">
      <protection locked="0"/>
    </xf>
    <xf numFmtId="0" fontId="74" fillId="0" borderId="0" xfId="44" applyFont="1" applyAlignment="1" applyProtection="1">
      <alignment horizontal="center" vertical="center" wrapText="1"/>
      <protection locked="0"/>
    </xf>
    <xf numFmtId="0" fontId="75" fillId="0" borderId="20" xfId="2" applyFont="1" applyBorder="1" applyAlignment="1" applyProtection="1">
      <alignment horizontal="left"/>
      <protection locked="0"/>
    </xf>
    <xf numFmtId="0" fontId="47" fillId="0" borderId="20" xfId="2" applyFont="1" applyBorder="1" applyAlignment="1" applyProtection="1">
      <alignment horizontal="right" vertical="center"/>
      <protection locked="0"/>
    </xf>
    <xf numFmtId="0" fontId="57" fillId="0" borderId="20" xfId="2" applyFont="1" applyBorder="1" applyProtection="1">
      <protection locked="0"/>
    </xf>
    <xf numFmtId="0" fontId="47" fillId="0" borderId="0" xfId="2" applyFont="1" applyBorder="1" applyAlignment="1" applyProtection="1">
      <alignment horizontal="left"/>
      <protection locked="0"/>
    </xf>
    <xf numFmtId="0" fontId="10" fillId="0" borderId="0" xfId="2" applyFont="1" applyBorder="1" applyAlignment="1" applyProtection="1">
      <alignment horizontal="left"/>
      <protection locked="0"/>
    </xf>
    <xf numFmtId="3" fontId="67" fillId="0" borderId="9" xfId="2" applyNumberFormat="1" applyFont="1" applyBorder="1" applyAlignment="1" applyProtection="1">
      <alignment horizontal="center" vertical="center"/>
      <protection locked="0"/>
    </xf>
    <xf numFmtId="9" fontId="57" fillId="4" borderId="4" xfId="45" applyFont="1" applyFill="1" applyBorder="1" applyAlignment="1" applyProtection="1">
      <alignment horizontal="center" vertical="center"/>
      <protection locked="0"/>
    </xf>
    <xf numFmtId="3" fontId="68" fillId="0" borderId="4" xfId="2" applyNumberFormat="1" applyFont="1" applyBorder="1" applyAlignment="1" applyProtection="1">
      <alignment horizontal="center" vertical="center"/>
      <protection locked="0"/>
    </xf>
    <xf numFmtId="3" fontId="68" fillId="5" borderId="67" xfId="2" applyNumberFormat="1" applyFont="1" applyFill="1" applyBorder="1" applyAlignment="1" applyProtection="1">
      <alignment horizontal="center" vertical="center"/>
      <protection locked="0"/>
    </xf>
    <xf numFmtId="3" fontId="67" fillId="0" borderId="47" xfId="2" applyNumberFormat="1" applyFont="1" applyBorder="1" applyAlignment="1" applyProtection="1">
      <alignment horizontal="center" vertical="center"/>
      <protection locked="0"/>
    </xf>
    <xf numFmtId="9" fontId="57" fillId="4" borderId="17" xfId="45" applyFont="1" applyFill="1" applyBorder="1" applyAlignment="1" applyProtection="1">
      <alignment horizontal="center" vertical="center"/>
      <protection locked="0"/>
    </xf>
    <xf numFmtId="3" fontId="68" fillId="0" borderId="17" xfId="2" applyNumberFormat="1" applyFont="1" applyBorder="1" applyAlignment="1" applyProtection="1">
      <alignment horizontal="center" vertical="center"/>
      <protection locked="0"/>
    </xf>
    <xf numFmtId="3" fontId="68" fillId="5" borderId="45" xfId="2" applyNumberFormat="1" applyFont="1" applyFill="1" applyBorder="1" applyAlignment="1" applyProtection="1">
      <alignment horizontal="center" vertical="center"/>
      <protection locked="0"/>
    </xf>
    <xf numFmtId="3" fontId="68" fillId="5" borderId="18" xfId="2" applyNumberFormat="1" applyFont="1" applyFill="1" applyBorder="1" applyAlignment="1" applyProtection="1">
      <alignment horizontal="center" vertical="center"/>
      <protection locked="0"/>
    </xf>
    <xf numFmtId="3" fontId="67" fillId="0" borderId="54" xfId="2" applyNumberFormat="1" applyFont="1" applyBorder="1" applyAlignment="1" applyProtection="1">
      <alignment horizontal="center" vertical="center"/>
      <protection locked="0"/>
    </xf>
    <xf numFmtId="9" fontId="57" fillId="4" borderId="47" xfId="45" applyFont="1" applyFill="1" applyBorder="1" applyAlignment="1" applyProtection="1">
      <alignment horizontal="center" vertical="center"/>
      <protection locked="0"/>
    </xf>
    <xf numFmtId="3" fontId="68" fillId="0" borderId="45" xfId="2" applyNumberFormat="1" applyFont="1" applyBorder="1" applyAlignment="1" applyProtection="1">
      <alignment horizontal="center" vertical="center"/>
      <protection locked="0"/>
    </xf>
    <xf numFmtId="3" fontId="68" fillId="5" borderId="37" xfId="2" applyNumberFormat="1" applyFont="1" applyFill="1" applyBorder="1" applyAlignment="1" applyProtection="1">
      <alignment horizontal="center" vertical="center"/>
      <protection locked="0"/>
    </xf>
    <xf numFmtId="3" fontId="68" fillId="5" borderId="38" xfId="2" applyNumberFormat="1" applyFont="1" applyFill="1" applyBorder="1" applyAlignment="1" applyProtection="1">
      <alignment horizontal="center" vertical="center"/>
      <protection locked="0"/>
    </xf>
    <xf numFmtId="3" fontId="67" fillId="0" borderId="15" xfId="2" applyNumberFormat="1" applyFont="1" applyBorder="1" applyAlignment="1" applyProtection="1">
      <alignment horizontal="center" vertical="center"/>
      <protection locked="0"/>
    </xf>
    <xf numFmtId="9" fontId="57" fillId="4" borderId="10" xfId="45" applyFont="1" applyFill="1" applyBorder="1" applyAlignment="1" applyProtection="1">
      <alignment horizontal="center" vertical="center"/>
      <protection locked="0"/>
    </xf>
    <xf numFmtId="3" fontId="68" fillId="0" borderId="10" xfId="2" applyNumberFormat="1" applyFont="1" applyBorder="1" applyAlignment="1" applyProtection="1">
      <alignment horizontal="center" vertical="center"/>
      <protection locked="0"/>
    </xf>
    <xf numFmtId="3" fontId="68" fillId="5" borderId="46" xfId="2" applyNumberFormat="1" applyFont="1" applyFill="1" applyBorder="1" applyAlignment="1" applyProtection="1">
      <alignment horizontal="center" vertical="center"/>
      <protection locked="0"/>
    </xf>
    <xf numFmtId="3" fontId="68" fillId="5" borderId="11" xfId="2" applyNumberFormat="1" applyFont="1" applyFill="1" applyBorder="1" applyAlignment="1" applyProtection="1">
      <alignment horizontal="center" vertical="center"/>
      <protection locked="0"/>
    </xf>
    <xf numFmtId="3" fontId="67" fillId="0" borderId="56" xfId="2" applyNumberFormat="1" applyFont="1" applyBorder="1" applyAlignment="1" applyProtection="1">
      <alignment horizontal="center" vertical="center"/>
      <protection locked="0"/>
    </xf>
    <xf numFmtId="9" fontId="57" fillId="4" borderId="15" xfId="45" applyFont="1" applyFill="1" applyBorder="1" applyAlignment="1" applyProtection="1">
      <alignment horizontal="center" vertical="center"/>
      <protection locked="0"/>
    </xf>
    <xf numFmtId="3" fontId="68" fillId="0" borderId="46" xfId="2" applyNumberFormat="1" applyFont="1" applyBorder="1" applyAlignment="1" applyProtection="1">
      <alignment horizontal="center" vertical="center"/>
      <protection locked="0"/>
    </xf>
    <xf numFmtId="3" fontId="68" fillId="5" borderId="10" xfId="2" applyNumberFormat="1" applyFont="1" applyFill="1" applyBorder="1" applyAlignment="1" applyProtection="1">
      <alignment horizontal="center" vertical="center"/>
      <protection locked="0"/>
    </xf>
    <xf numFmtId="3" fontId="67" fillId="0" borderId="47" xfId="44" applyNumberFormat="1" applyFont="1" applyBorder="1" applyAlignment="1" applyProtection="1">
      <alignment horizontal="center" vertical="center"/>
      <protection locked="0"/>
    </xf>
    <xf numFmtId="3" fontId="68" fillId="0" borderId="17" xfId="44" applyNumberFormat="1" applyFont="1" applyBorder="1" applyAlignment="1" applyProtection="1">
      <alignment horizontal="center" vertical="center"/>
      <protection locked="0"/>
    </xf>
    <xf numFmtId="3" fontId="68" fillId="5" borderId="45" xfId="44" applyNumberFormat="1" applyFont="1" applyFill="1" applyBorder="1" applyAlignment="1" applyProtection="1">
      <alignment horizontal="center" vertical="center"/>
      <protection locked="0"/>
    </xf>
    <xf numFmtId="3" fontId="68" fillId="5" borderId="18" xfId="44" applyNumberFormat="1" applyFont="1" applyFill="1" applyBorder="1" applyAlignment="1" applyProtection="1">
      <alignment horizontal="center" vertical="center"/>
      <protection locked="0"/>
    </xf>
    <xf numFmtId="3" fontId="69" fillId="0" borderId="16" xfId="44" applyNumberFormat="1" applyFont="1" applyBorder="1" applyAlignment="1" applyProtection="1">
      <alignment horizontal="center" vertical="center"/>
      <protection locked="0"/>
    </xf>
    <xf numFmtId="9" fontId="33" fillId="4" borderId="12" xfId="45" applyFont="1" applyFill="1" applyBorder="1" applyAlignment="1" applyProtection="1">
      <alignment horizontal="center" vertical="center"/>
      <protection locked="0"/>
    </xf>
    <xf numFmtId="3" fontId="46" fillId="0" borderId="12" xfId="44" applyNumberFormat="1" applyFont="1" applyBorder="1" applyAlignment="1" applyProtection="1">
      <alignment horizontal="center" vertical="center"/>
      <protection locked="0"/>
    </xf>
    <xf numFmtId="3" fontId="46" fillId="5" borderId="44" xfId="44" applyNumberFormat="1" applyFont="1" applyFill="1" applyBorder="1" applyAlignment="1" applyProtection="1">
      <alignment horizontal="center" vertical="center"/>
      <protection locked="0"/>
    </xf>
    <xf numFmtId="3" fontId="46" fillId="5" borderId="13" xfId="44" applyNumberFormat="1" applyFont="1" applyFill="1" applyBorder="1" applyAlignment="1" applyProtection="1">
      <alignment horizontal="center" vertical="center"/>
      <protection locked="0"/>
    </xf>
    <xf numFmtId="3" fontId="67" fillId="0" borderId="15" xfId="44" applyNumberFormat="1" applyFont="1" applyBorder="1" applyAlignment="1" applyProtection="1">
      <alignment horizontal="center" vertical="center"/>
      <protection locked="0"/>
    </xf>
    <xf numFmtId="3" fontId="68" fillId="0" borderId="10" xfId="44" applyNumberFormat="1" applyFont="1" applyBorder="1" applyAlignment="1" applyProtection="1">
      <alignment horizontal="center" vertical="center"/>
      <protection locked="0"/>
    </xf>
    <xf numFmtId="3" fontId="68" fillId="5" borderId="46" xfId="44" applyNumberFormat="1" applyFont="1" applyFill="1" applyBorder="1" applyAlignment="1" applyProtection="1">
      <alignment horizontal="center" vertical="center"/>
      <protection locked="0"/>
    </xf>
    <xf numFmtId="3" fontId="68" fillId="5" borderId="11" xfId="44" applyNumberFormat="1" applyFont="1" applyFill="1" applyBorder="1" applyAlignment="1" applyProtection="1">
      <alignment horizontal="center" vertical="center"/>
      <protection locked="0"/>
    </xf>
    <xf numFmtId="3" fontId="57" fillId="0" borderId="47" xfId="44" applyNumberFormat="1" applyFont="1" applyBorder="1" applyAlignment="1" applyProtection="1">
      <alignment horizontal="center" vertical="center"/>
      <protection locked="0"/>
    </xf>
    <xf numFmtId="3" fontId="68" fillId="5" borderId="17" xfId="44" applyNumberFormat="1" applyFont="1" applyFill="1" applyBorder="1" applyAlignment="1" applyProtection="1">
      <alignment horizontal="center" vertical="center"/>
      <protection locked="0"/>
    </xf>
    <xf numFmtId="9" fontId="33" fillId="4" borderId="17" xfId="45" applyFont="1" applyFill="1" applyBorder="1" applyAlignment="1" applyProtection="1">
      <alignment horizontal="center" vertical="center"/>
      <protection locked="0"/>
    </xf>
    <xf numFmtId="3" fontId="57" fillId="0" borderId="16" xfId="44" applyNumberFormat="1" applyFont="1" applyBorder="1" applyAlignment="1" applyProtection="1">
      <alignment horizontal="center" vertical="center"/>
      <protection locked="0"/>
    </xf>
    <xf numFmtId="9" fontId="57" fillId="4" borderId="12" xfId="45" applyFont="1" applyFill="1" applyBorder="1" applyAlignment="1" applyProtection="1">
      <alignment horizontal="center" vertical="center"/>
      <protection locked="0"/>
    </xf>
    <xf numFmtId="3" fontId="68" fillId="0" borderId="12" xfId="44" applyNumberFormat="1" applyFont="1" applyBorder="1" applyAlignment="1" applyProtection="1">
      <alignment horizontal="center" vertical="center"/>
      <protection locked="0"/>
    </xf>
    <xf numFmtId="3" fontId="68" fillId="5" borderId="12" xfId="44" applyNumberFormat="1" applyFont="1" applyFill="1" applyBorder="1" applyAlignment="1" applyProtection="1">
      <alignment horizontal="center" vertical="center"/>
      <protection locked="0"/>
    </xf>
    <xf numFmtId="3" fontId="68" fillId="5" borderId="13" xfId="44" applyNumberFormat="1" applyFont="1" applyFill="1" applyBorder="1" applyAlignment="1" applyProtection="1">
      <alignment horizontal="center" vertical="center"/>
      <protection locked="0"/>
    </xf>
    <xf numFmtId="3" fontId="33" fillId="0" borderId="16" xfId="44" applyNumberFormat="1" applyFont="1" applyBorder="1" applyAlignment="1" applyProtection="1">
      <alignment horizontal="center" vertical="center"/>
      <protection locked="0"/>
    </xf>
    <xf numFmtId="3" fontId="46" fillId="5" borderId="12" xfId="44" applyNumberFormat="1" applyFont="1" applyFill="1" applyBorder="1" applyAlignment="1" applyProtection="1">
      <alignment horizontal="center" vertical="center"/>
      <protection locked="0"/>
    </xf>
    <xf numFmtId="3" fontId="33" fillId="0" borderId="39" xfId="44" applyNumberFormat="1" applyFont="1" applyBorder="1" applyAlignment="1" applyProtection="1">
      <alignment horizontal="center" vertical="center"/>
      <protection locked="0"/>
    </xf>
    <xf numFmtId="3" fontId="68" fillId="5" borderId="44" xfId="44" applyNumberFormat="1" applyFont="1" applyFill="1" applyBorder="1" applyAlignment="1" applyProtection="1">
      <alignment horizontal="center" vertical="center"/>
      <protection locked="0"/>
    </xf>
    <xf numFmtId="3" fontId="57" fillId="0" borderId="15" xfId="44" applyNumberFormat="1" applyFont="1" applyBorder="1" applyAlignment="1" applyProtection="1">
      <alignment horizontal="center" vertical="center"/>
      <protection locked="0"/>
    </xf>
    <xf numFmtId="3" fontId="68" fillId="5" borderId="10" xfId="44" applyNumberFormat="1" applyFont="1" applyFill="1" applyBorder="1" applyAlignment="1" applyProtection="1">
      <alignment horizontal="center" vertical="center"/>
      <protection locked="0"/>
    </xf>
    <xf numFmtId="0" fontId="76" fillId="0" borderId="0" xfId="0" applyFont="1" applyAlignment="1" applyProtection="1">
      <alignment horizontal="left"/>
      <protection locked="0"/>
    </xf>
    <xf numFmtId="0" fontId="38" fillId="0" borderId="0" xfId="0" applyFont="1" applyBorder="1" applyProtection="1">
      <protection locked="0"/>
    </xf>
    <xf numFmtId="0" fontId="71" fillId="0" borderId="20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right" vertical="center"/>
      <protection locked="0"/>
    </xf>
    <xf numFmtId="0" fontId="10" fillId="0" borderId="0" xfId="0" applyFont="1" applyBorder="1" applyAlignment="1" applyProtection="1">
      <alignment vertical="center"/>
      <protection locked="0"/>
    </xf>
    <xf numFmtId="0" fontId="47" fillId="0" borderId="20" xfId="0" applyFont="1" applyBorder="1" applyAlignment="1" applyProtection="1">
      <alignment horizontal="right" vertical="center"/>
      <protection locked="0"/>
    </xf>
    <xf numFmtId="0" fontId="58" fillId="0" borderId="0" xfId="0" applyFont="1" applyAlignment="1" applyProtection="1">
      <alignment vertical="center"/>
      <protection locked="0"/>
    </xf>
    <xf numFmtId="9" fontId="39" fillId="4" borderId="10" xfId="49" applyFont="1" applyFill="1" applyBorder="1" applyAlignment="1" applyProtection="1">
      <alignment horizontal="center" vertical="center"/>
      <protection locked="0"/>
    </xf>
    <xf numFmtId="9" fontId="39" fillId="4" borderId="17" xfId="49" applyFont="1" applyFill="1" applyBorder="1" applyAlignment="1" applyProtection="1">
      <alignment horizontal="center" vertical="center"/>
      <protection locked="0"/>
    </xf>
    <xf numFmtId="9" fontId="39" fillId="4" borderId="12" xfId="49" applyFont="1" applyFill="1" applyBorder="1" applyAlignment="1" applyProtection="1">
      <alignment horizontal="center" vertical="center"/>
      <protection locked="0"/>
    </xf>
    <xf numFmtId="9" fontId="41" fillId="4" borderId="12" xfId="49" applyFont="1" applyFill="1" applyBorder="1" applyAlignment="1" applyProtection="1">
      <alignment horizontal="center" vertical="center"/>
      <protection locked="0"/>
    </xf>
    <xf numFmtId="9" fontId="41" fillId="4" borderId="10" xfId="49" applyFont="1" applyFill="1" applyBorder="1" applyAlignment="1" applyProtection="1">
      <alignment horizontal="center" vertical="center"/>
      <protection locked="0"/>
    </xf>
    <xf numFmtId="0" fontId="52" fillId="0" borderId="0" xfId="0" applyFont="1" applyAlignment="1" applyProtection="1">
      <alignment vertical="center"/>
      <protection locked="0"/>
    </xf>
    <xf numFmtId="3" fontId="64" fillId="0" borderId="16" xfId="0" applyNumberFormat="1" applyFont="1" applyBorder="1" applyAlignment="1" applyProtection="1">
      <alignment horizontal="center" vertical="center"/>
      <protection locked="0"/>
    </xf>
    <xf numFmtId="9" fontId="45" fillId="4" borderId="12" xfId="43" applyFont="1" applyFill="1" applyBorder="1" applyAlignment="1" applyProtection="1">
      <alignment horizontal="center" vertical="center"/>
      <protection locked="0"/>
    </xf>
    <xf numFmtId="3" fontId="43" fillId="0" borderId="12" xfId="0" applyNumberFormat="1" applyFont="1" applyBorder="1" applyAlignment="1" applyProtection="1">
      <alignment horizontal="center" vertical="center"/>
      <protection locked="0"/>
    </xf>
    <xf numFmtId="3" fontId="65" fillId="0" borderId="16" xfId="0" applyNumberFormat="1" applyFont="1" applyBorder="1" applyAlignment="1" applyProtection="1">
      <alignment horizontal="center" vertical="center"/>
      <protection locked="0"/>
    </xf>
    <xf numFmtId="9" fontId="41" fillId="4" borderId="12" xfId="43" applyFont="1" applyFill="1" applyBorder="1" applyAlignment="1" applyProtection="1">
      <alignment horizontal="center" vertical="center"/>
      <protection locked="0"/>
    </xf>
    <xf numFmtId="3" fontId="40" fillId="0" borderId="12" xfId="0" applyNumberFormat="1" applyFont="1" applyBorder="1" applyAlignment="1" applyProtection="1">
      <alignment horizontal="center" vertical="center"/>
      <protection locked="0"/>
    </xf>
    <xf numFmtId="3" fontId="64" fillId="0" borderId="15" xfId="0" applyNumberFormat="1" applyFont="1" applyBorder="1" applyAlignment="1" applyProtection="1">
      <alignment horizontal="center" vertical="center"/>
      <protection locked="0"/>
    </xf>
    <xf numFmtId="3" fontId="43" fillId="0" borderId="10" xfId="0" applyNumberFormat="1" applyFont="1" applyBorder="1" applyAlignment="1" applyProtection="1">
      <alignment horizontal="center" vertical="center"/>
      <protection locked="0"/>
    </xf>
    <xf numFmtId="0" fontId="60" fillId="0" borderId="0" xfId="0" applyFont="1" applyAlignment="1" applyProtection="1">
      <alignment vertical="top"/>
      <protection locked="0"/>
    </xf>
    <xf numFmtId="3" fontId="65" fillId="0" borderId="51" xfId="0" applyNumberFormat="1" applyFont="1" applyBorder="1" applyAlignment="1" applyProtection="1">
      <alignment horizontal="center" vertical="center"/>
      <protection locked="0"/>
    </xf>
    <xf numFmtId="9" fontId="41" fillId="4" borderId="37" xfId="43" applyFont="1" applyFill="1" applyBorder="1" applyAlignment="1" applyProtection="1">
      <alignment horizontal="center" vertical="center"/>
      <protection locked="0"/>
    </xf>
    <xf numFmtId="3" fontId="40" fillId="0" borderId="37" xfId="0" applyNumberFormat="1" applyFont="1" applyBorder="1" applyAlignment="1" applyProtection="1">
      <alignment horizontal="center" vertical="center"/>
      <protection locked="0"/>
    </xf>
    <xf numFmtId="3" fontId="40" fillId="5" borderId="17" xfId="0" applyNumberFormat="1" applyFont="1" applyFill="1" applyBorder="1" applyAlignment="1" applyProtection="1">
      <alignment horizontal="center" vertical="center"/>
      <protection locked="0"/>
    </xf>
    <xf numFmtId="3" fontId="79" fillId="0" borderId="60" xfId="0" applyNumberFormat="1" applyFont="1" applyBorder="1" applyAlignment="1" applyProtection="1">
      <alignment horizontal="center" vertical="center"/>
      <protection locked="0"/>
    </xf>
    <xf numFmtId="9" fontId="38" fillId="4" borderId="42" xfId="43" applyFont="1" applyFill="1" applyBorder="1" applyAlignment="1" applyProtection="1">
      <alignment horizontal="center" vertical="center"/>
      <protection locked="0"/>
    </xf>
    <xf numFmtId="3" fontId="80" fillId="0" borderId="42" xfId="0" applyNumberFormat="1" applyFont="1" applyBorder="1" applyAlignment="1" applyProtection="1">
      <alignment horizontal="center" vertical="center"/>
      <protection locked="0"/>
    </xf>
    <xf numFmtId="3" fontId="80" fillId="5" borderId="10" xfId="0" applyNumberFormat="1" applyFont="1" applyFill="1" applyBorder="1" applyAlignment="1" applyProtection="1">
      <alignment horizontal="center" vertical="center"/>
      <protection locked="0"/>
    </xf>
    <xf numFmtId="3" fontId="79" fillId="0" borderId="51" xfId="0" applyNumberFormat="1" applyFont="1" applyBorder="1" applyAlignment="1" applyProtection="1">
      <alignment horizontal="center" vertical="center"/>
      <protection locked="0"/>
    </xf>
    <xf numFmtId="9" fontId="38" fillId="4" borderId="37" xfId="43" applyFont="1" applyFill="1" applyBorder="1" applyAlignment="1" applyProtection="1">
      <alignment horizontal="center" vertical="center"/>
      <protection locked="0"/>
    </xf>
    <xf numFmtId="3" fontId="80" fillId="0" borderId="37" xfId="0" applyNumberFormat="1" applyFont="1" applyBorder="1" applyAlignment="1" applyProtection="1">
      <alignment horizontal="center" vertical="center"/>
      <protection locked="0"/>
    </xf>
    <xf numFmtId="3" fontId="80" fillId="5" borderId="17" xfId="0" applyNumberFormat="1" applyFont="1" applyFill="1" applyBorder="1" applyAlignment="1" applyProtection="1">
      <alignment horizontal="center" vertical="center"/>
      <protection locked="0"/>
    </xf>
    <xf numFmtId="3" fontId="79" fillId="0" borderId="16" xfId="0" applyNumberFormat="1" applyFont="1" applyBorder="1" applyAlignment="1" applyProtection="1">
      <alignment horizontal="center" vertical="center"/>
      <protection locked="0"/>
    </xf>
    <xf numFmtId="9" fontId="38" fillId="4" borderId="12" xfId="43" applyFont="1" applyFill="1" applyBorder="1" applyAlignment="1" applyProtection="1">
      <alignment horizontal="center" vertical="center"/>
      <protection locked="0"/>
    </xf>
    <xf numFmtId="3" fontId="80" fillId="0" borderId="12" xfId="0" applyNumberFormat="1" applyFont="1" applyBorder="1" applyAlignment="1" applyProtection="1">
      <alignment horizontal="center" vertical="center"/>
      <protection locked="0"/>
    </xf>
    <xf numFmtId="3" fontId="80" fillId="5" borderId="12" xfId="0" applyNumberFormat="1" applyFont="1" applyFill="1" applyBorder="1" applyAlignment="1" applyProtection="1">
      <alignment horizontal="center" vertical="center"/>
      <protection locked="0"/>
    </xf>
    <xf numFmtId="3" fontId="40" fillId="5" borderId="12" xfId="0" applyNumberFormat="1" applyFont="1" applyFill="1" applyBorder="1" applyAlignment="1" applyProtection="1">
      <alignment horizontal="center" vertical="center"/>
      <protection locked="0"/>
    </xf>
    <xf numFmtId="3" fontId="43" fillId="5" borderId="12" xfId="0" applyNumberFormat="1" applyFont="1" applyFill="1" applyBorder="1" applyAlignment="1" applyProtection="1">
      <alignment horizontal="center" vertical="center"/>
      <protection locked="0"/>
    </xf>
    <xf numFmtId="3" fontId="79" fillId="0" borderId="15" xfId="0" applyNumberFormat="1" applyFont="1" applyBorder="1" applyAlignment="1" applyProtection="1">
      <alignment horizontal="center" vertical="center"/>
      <protection locked="0"/>
    </xf>
    <xf numFmtId="9" fontId="38" fillId="4" borderId="10" xfId="43" applyFont="1" applyFill="1" applyBorder="1" applyAlignment="1" applyProtection="1">
      <alignment horizontal="center" vertical="center"/>
      <protection locked="0"/>
    </xf>
    <xf numFmtId="3" fontId="80" fillId="0" borderId="10" xfId="0" applyNumberFormat="1" applyFont="1" applyBorder="1" applyAlignment="1" applyProtection="1">
      <alignment horizontal="center" vertical="center"/>
      <protection locked="0"/>
    </xf>
    <xf numFmtId="3" fontId="81" fillId="5" borderId="17" xfId="0" applyNumberFormat="1" applyFont="1" applyFill="1" applyBorder="1" applyAlignment="1" applyProtection="1">
      <alignment horizontal="center" vertical="center"/>
      <protection locked="0"/>
    </xf>
    <xf numFmtId="3" fontId="81" fillId="5" borderId="12" xfId="0" applyNumberFormat="1" applyFont="1" applyFill="1" applyBorder="1" applyAlignment="1" applyProtection="1">
      <alignment horizontal="center" vertical="center"/>
      <protection locked="0"/>
    </xf>
    <xf numFmtId="3" fontId="36" fillId="5" borderId="12" xfId="0" applyNumberFormat="1" applyFont="1" applyFill="1" applyBorder="1" applyAlignment="1" applyProtection="1">
      <alignment horizontal="center" vertical="center"/>
      <protection locked="0"/>
    </xf>
    <xf numFmtId="3" fontId="81" fillId="5" borderId="10" xfId="0" applyNumberFormat="1" applyFont="1" applyFill="1" applyBorder="1" applyAlignment="1" applyProtection="1">
      <alignment horizontal="center" vertical="center"/>
      <protection locked="0"/>
    </xf>
    <xf numFmtId="3" fontId="83" fillId="0" borderId="39" xfId="0" applyNumberFormat="1" applyFont="1" applyBorder="1" applyAlignment="1" applyProtection="1">
      <alignment horizontal="center" vertical="center"/>
      <protection locked="0"/>
    </xf>
    <xf numFmtId="3" fontId="82" fillId="0" borderId="39" xfId="0" applyNumberFormat="1" applyFont="1" applyBorder="1" applyAlignment="1" applyProtection="1">
      <alignment horizontal="center" vertical="center"/>
      <protection locked="0"/>
    </xf>
    <xf numFmtId="3" fontId="81" fillId="0" borderId="37" xfId="0" applyNumberFormat="1" applyFont="1" applyBorder="1" applyAlignment="1" applyProtection="1">
      <alignment horizontal="center" vertical="center"/>
      <protection locked="0"/>
    </xf>
    <xf numFmtId="0" fontId="22" fillId="0" borderId="0" xfId="35" applyProtection="1">
      <protection locked="0"/>
    </xf>
    <xf numFmtId="0" fontId="25" fillId="0" borderId="0" xfId="35" applyFont="1" applyAlignment="1" applyProtection="1">
      <alignment horizontal="center"/>
      <protection locked="0"/>
    </xf>
    <xf numFmtId="0" fontId="20" fillId="0" borderId="0" xfId="28" applyFont="1" applyBorder="1" applyAlignment="1" applyProtection="1">
      <alignment horizontal="right" vertical="center"/>
      <protection locked="0"/>
    </xf>
    <xf numFmtId="0" fontId="20" fillId="0" borderId="0" xfId="28" applyFont="1" applyBorder="1" applyAlignment="1" applyProtection="1">
      <alignment horizontal="left"/>
      <protection locked="0"/>
    </xf>
    <xf numFmtId="0" fontId="42" fillId="0" borderId="35" xfId="35" applyFont="1" applyBorder="1" applyAlignment="1" applyProtection="1">
      <alignment horizontal="left" vertical="center"/>
      <protection locked="0"/>
    </xf>
    <xf numFmtId="0" fontId="42" fillId="0" borderId="0" xfId="35" applyFont="1" applyBorder="1" applyAlignment="1" applyProtection="1">
      <alignment horizontal="center" vertical="center"/>
      <protection locked="0"/>
    </xf>
    <xf numFmtId="0" fontId="14" fillId="0" borderId="0" xfId="35" applyFont="1" applyAlignment="1" applyProtection="1">
      <alignment vertical="center"/>
      <protection locked="0"/>
    </xf>
    <xf numFmtId="0" fontId="85" fillId="0" borderId="0" xfId="51" applyFont="1" applyFill="1" applyBorder="1" applyAlignment="1" applyProtection="1">
      <alignment horizontal="center" vertical="center"/>
      <protection locked="0"/>
    </xf>
    <xf numFmtId="0" fontId="85" fillId="0" borderId="0" xfId="51" applyFont="1" applyFill="1" applyBorder="1" applyAlignment="1" applyProtection="1">
      <alignment horizontal="center"/>
      <protection locked="0"/>
    </xf>
    <xf numFmtId="0" fontId="86" fillId="0" borderId="0" xfId="51" applyFont="1" applyFill="1" applyBorder="1" applyAlignment="1" applyProtection="1">
      <alignment horizontal="center" wrapText="1"/>
      <protection locked="0"/>
    </xf>
    <xf numFmtId="0" fontId="87" fillId="0" borderId="0" xfId="51" applyFont="1" applyFill="1" applyBorder="1" applyAlignment="1" applyProtection="1">
      <alignment horizontal="center" vertical="center" wrapText="1"/>
      <protection locked="0"/>
    </xf>
    <xf numFmtId="165" fontId="86" fillId="0" borderId="0" xfId="51" applyNumberFormat="1" applyFont="1" applyFill="1" applyBorder="1" applyAlignment="1" applyProtection="1">
      <alignment horizontal="center" wrapText="1"/>
      <protection locked="0"/>
    </xf>
    <xf numFmtId="0" fontId="88" fillId="0" borderId="0" xfId="51" applyFont="1" applyBorder="1" applyAlignment="1" applyProtection="1">
      <alignment horizontal="right" wrapText="1"/>
      <protection locked="0"/>
    </xf>
    <xf numFmtId="0" fontId="20" fillId="0" borderId="0" xfId="28" applyFont="1" applyAlignment="1" applyProtection="1">
      <alignment vertical="center"/>
      <protection locked="0"/>
    </xf>
    <xf numFmtId="0" fontId="21" fillId="0" borderId="0" xfId="17" applyFont="1" applyAlignment="1" applyProtection="1">
      <alignment wrapText="1"/>
      <protection locked="0"/>
    </xf>
    <xf numFmtId="0" fontId="20" fillId="0" borderId="20" xfId="32" applyFont="1" applyBorder="1" applyAlignment="1" applyProtection="1">
      <alignment horizontal="right" vertical="center"/>
      <protection locked="0"/>
    </xf>
    <xf numFmtId="0" fontId="20" fillId="0" borderId="0" xfId="32" applyFont="1" applyBorder="1" applyAlignment="1" applyProtection="1">
      <alignment horizontal="left"/>
      <protection locked="0"/>
    </xf>
    <xf numFmtId="0" fontId="10" fillId="0" borderId="9" xfId="44" applyFont="1" applyBorder="1" applyAlignment="1">
      <alignment horizontal="center" vertical="center" wrapText="1"/>
    </xf>
    <xf numFmtId="0" fontId="10" fillId="4" borderId="4" xfId="44" applyFont="1" applyFill="1" applyBorder="1" applyAlignment="1">
      <alignment horizontal="center" vertical="center" wrapText="1"/>
    </xf>
    <xf numFmtId="0" fontId="66" fillId="0" borderId="4" xfId="44" applyFont="1" applyBorder="1" applyAlignment="1">
      <alignment horizontal="center" vertical="center" wrapText="1"/>
    </xf>
    <xf numFmtId="9" fontId="39" fillId="4" borderId="42" xfId="49" applyFont="1" applyFill="1" applyBorder="1" applyAlignment="1" applyProtection="1">
      <alignment horizontal="center" vertical="center"/>
      <protection locked="0"/>
    </xf>
    <xf numFmtId="3" fontId="67" fillId="0" borderId="9" xfId="2" applyNumberFormat="1" applyFont="1" applyBorder="1" applyAlignment="1">
      <alignment horizontal="center" vertical="center"/>
    </xf>
    <xf numFmtId="9" fontId="57" fillId="4" borderId="4" xfId="45" applyFont="1" applyFill="1" applyBorder="1" applyAlignment="1">
      <alignment horizontal="center" vertical="center"/>
    </xf>
    <xf numFmtId="3" fontId="68" fillId="0" borderId="4" xfId="2" applyNumberFormat="1" applyFont="1" applyBorder="1" applyAlignment="1">
      <alignment horizontal="center" vertical="center"/>
    </xf>
    <xf numFmtId="3" fontId="68" fillId="5" borderId="67" xfId="2" applyNumberFormat="1" applyFont="1" applyFill="1" applyBorder="1" applyAlignment="1">
      <alignment horizontal="center" vertical="center"/>
    </xf>
    <xf numFmtId="3" fontId="45" fillId="0" borderId="54" xfId="0" applyNumberFormat="1" applyFont="1" applyFill="1" applyBorder="1" applyAlignment="1">
      <alignment horizontal="center" vertical="center"/>
    </xf>
    <xf numFmtId="3" fontId="45" fillId="0" borderId="30" xfId="0" applyNumberFormat="1" applyFont="1" applyFill="1" applyBorder="1" applyAlignment="1">
      <alignment horizontal="center" vertical="center"/>
    </xf>
    <xf numFmtId="3" fontId="45" fillId="0" borderId="56" xfId="0" applyNumberFormat="1" applyFont="1" applyFill="1" applyBorder="1" applyAlignment="1">
      <alignment horizontal="center" vertical="center"/>
    </xf>
    <xf numFmtId="0" fontId="21" fillId="0" borderId="0" xfId="17" applyFont="1" applyFill="1" applyAlignment="1" applyProtection="1">
      <alignment horizontal="left" vertical="center" wrapText="1"/>
      <protection locked="0"/>
    </xf>
    <xf numFmtId="0" fontId="20" fillId="0" borderId="0" xfId="32" applyFont="1" applyAlignment="1" applyProtection="1">
      <alignment horizontal="center" vertical="center"/>
      <protection locked="0"/>
    </xf>
    <xf numFmtId="0" fontId="21" fillId="0" borderId="0" xfId="56" applyAlignment="1">
      <alignment horizontal="center" vertical="center"/>
    </xf>
    <xf numFmtId="0" fontId="3" fillId="0" borderId="0" xfId="57"/>
    <xf numFmtId="0" fontId="3" fillId="0" borderId="0" xfId="57" applyAlignment="1">
      <alignment horizontal="center" vertical="center"/>
    </xf>
    <xf numFmtId="0" fontId="85" fillId="0" borderId="69" xfId="51" applyFont="1" applyFill="1" applyBorder="1" applyAlignment="1">
      <alignment horizontal="center" vertical="center"/>
    </xf>
    <xf numFmtId="0" fontId="102" fillId="0" borderId="9" xfId="51" applyFont="1" applyFill="1" applyBorder="1" applyAlignment="1">
      <alignment horizontal="center" vertical="center" wrapText="1"/>
    </xf>
    <xf numFmtId="0" fontId="88" fillId="0" borderId="4" xfId="51" applyFont="1" applyFill="1" applyBorder="1" applyAlignment="1">
      <alignment horizontal="center" vertical="center" wrapText="1"/>
    </xf>
    <xf numFmtId="0" fontId="85" fillId="9" borderId="0" xfId="51" applyFont="1" applyFill="1" applyBorder="1" applyAlignment="1">
      <alignment vertical="center" wrapText="1"/>
    </xf>
    <xf numFmtId="0" fontId="85" fillId="0" borderId="0" xfId="51" applyFont="1" applyFill="1" applyBorder="1" applyAlignment="1">
      <alignment vertical="center" wrapText="1"/>
    </xf>
    <xf numFmtId="0" fontId="85" fillId="9" borderId="12" xfId="51" applyFont="1" applyFill="1" applyBorder="1" applyAlignment="1">
      <alignment horizontal="left" vertical="center" wrapText="1"/>
    </xf>
    <xf numFmtId="0" fontId="85" fillId="0" borderId="0" xfId="51" applyFont="1" applyFill="1" applyBorder="1" applyAlignment="1">
      <alignment horizontal="left" vertical="center"/>
    </xf>
    <xf numFmtId="165" fontId="85" fillId="9" borderId="0" xfId="51" applyNumberFormat="1" applyFont="1" applyFill="1" applyBorder="1" applyAlignment="1">
      <alignment horizontal="right" vertical="center"/>
    </xf>
    <xf numFmtId="0" fontId="85" fillId="0" borderId="0" xfId="51" applyFont="1" applyFill="1" applyAlignment="1">
      <alignment horizontal="right" vertical="center"/>
    </xf>
    <xf numFmtId="0" fontId="3" fillId="0" borderId="0" xfId="57" applyAlignment="1">
      <alignment vertical="top"/>
    </xf>
    <xf numFmtId="0" fontId="33" fillId="0" borderId="0" xfId="2" applyFont="1" applyAlignment="1" applyProtection="1">
      <alignment vertical="center"/>
      <protection locked="0"/>
    </xf>
    <xf numFmtId="14" fontId="58" fillId="0" borderId="0" xfId="2" applyNumberFormat="1" applyFont="1" applyAlignment="1" applyProtection="1">
      <protection locked="0"/>
    </xf>
    <xf numFmtId="9" fontId="112" fillId="4" borderId="12" xfId="44" applyNumberFormat="1" applyFont="1" applyFill="1" applyBorder="1" applyAlignment="1" applyProtection="1">
      <alignment horizontal="center" vertical="center" wrapText="1"/>
      <protection locked="0"/>
    </xf>
    <xf numFmtId="9" fontId="113" fillId="4" borderId="12" xfId="44" applyNumberFormat="1" applyFont="1" applyFill="1" applyBorder="1" applyAlignment="1" applyProtection="1">
      <alignment horizontal="center" vertical="center" wrapText="1"/>
      <protection locked="0"/>
    </xf>
    <xf numFmtId="9" fontId="113" fillId="4" borderId="10" xfId="44" applyNumberFormat="1" applyFont="1" applyFill="1" applyBorder="1" applyAlignment="1" applyProtection="1">
      <alignment horizontal="center" vertical="center" wrapText="1"/>
      <protection locked="0"/>
    </xf>
    <xf numFmtId="0" fontId="115" fillId="0" borderId="0" xfId="0" applyFont="1" applyAlignment="1" applyProtection="1">
      <alignment vertical="center"/>
      <protection locked="0"/>
    </xf>
    <xf numFmtId="0" fontId="116" fillId="0" borderId="0" xfId="0" applyFont="1" applyAlignment="1" applyProtection="1">
      <alignment vertical="center"/>
      <protection locked="0"/>
    </xf>
    <xf numFmtId="0" fontId="117" fillId="0" borderId="0" xfId="0" applyFont="1" applyAlignment="1" applyProtection="1">
      <alignment horizontal="left"/>
      <protection locked="0"/>
    </xf>
    <xf numFmtId="0" fontId="20" fillId="0" borderId="0" xfId="28" applyFont="1" applyAlignment="1" applyProtection="1">
      <alignment horizontal="center" vertical="center"/>
      <protection locked="0"/>
    </xf>
    <xf numFmtId="0" fontId="24" fillId="0" borderId="0" xfId="28" applyFont="1" applyBorder="1" applyAlignment="1" applyProtection="1">
      <alignment horizontal="center" vertical="center"/>
      <protection locked="0"/>
    </xf>
    <xf numFmtId="0" fontId="61" fillId="0" borderId="56" xfId="44" applyFont="1" applyBorder="1" applyAlignment="1">
      <alignment horizontal="center" vertical="center"/>
    </xf>
    <xf numFmtId="0" fontId="88" fillId="0" borderId="2" xfId="51" applyFont="1" applyFill="1" applyBorder="1" applyAlignment="1">
      <alignment horizontal="center" vertical="center" wrapText="1"/>
    </xf>
    <xf numFmtId="0" fontId="30" fillId="3" borderId="47" xfId="0" applyFont="1" applyFill="1" applyBorder="1" applyAlignment="1">
      <alignment horizontal="center" vertical="center" wrapText="1"/>
    </xf>
    <xf numFmtId="0" fontId="30" fillId="3" borderId="17" xfId="0" applyFont="1" applyFill="1" applyBorder="1" applyAlignment="1">
      <alignment horizontal="center" vertical="center" wrapText="1"/>
    </xf>
    <xf numFmtId="3" fontId="30" fillId="5" borderId="17" xfId="0" applyNumberFormat="1" applyFont="1" applyFill="1" applyBorder="1" applyAlignment="1">
      <alignment horizontal="center" vertical="center" wrapText="1"/>
    </xf>
    <xf numFmtId="3" fontId="25" fillId="15" borderId="18" xfId="0" applyNumberFormat="1" applyFont="1" applyFill="1" applyBorder="1" applyAlignment="1">
      <alignment horizontal="center" vertical="center" wrapText="1"/>
    </xf>
    <xf numFmtId="3" fontId="25" fillId="15" borderId="45" xfId="0" applyNumberFormat="1" applyFont="1" applyFill="1" applyBorder="1" applyAlignment="1">
      <alignment horizontal="center" vertical="center" wrapText="1"/>
    </xf>
    <xf numFmtId="0" fontId="30" fillId="3" borderId="47" xfId="0" applyFont="1" applyFill="1" applyBorder="1" applyAlignment="1" applyProtection="1">
      <alignment horizontal="center" vertical="center" wrapText="1"/>
    </xf>
    <xf numFmtId="0" fontId="30" fillId="3" borderId="17" xfId="0" applyFont="1" applyFill="1" applyBorder="1" applyAlignment="1" applyProtection="1">
      <alignment horizontal="center" vertical="center" wrapText="1"/>
    </xf>
    <xf numFmtId="3" fontId="81" fillId="15" borderId="13" xfId="0" applyNumberFormat="1" applyFont="1" applyFill="1" applyBorder="1" applyAlignment="1" applyProtection="1">
      <alignment horizontal="center" vertical="center"/>
      <protection locked="0"/>
    </xf>
    <xf numFmtId="3" fontId="81" fillId="15" borderId="11" xfId="0" applyNumberFormat="1" applyFont="1" applyFill="1" applyBorder="1" applyAlignment="1" applyProtection="1">
      <alignment horizontal="center" vertical="center"/>
      <protection locked="0"/>
    </xf>
    <xf numFmtId="3" fontId="81" fillId="15" borderId="44" xfId="0" applyNumberFormat="1" applyFont="1" applyFill="1" applyBorder="1" applyAlignment="1" applyProtection="1">
      <alignment horizontal="center" vertical="center"/>
      <protection locked="0"/>
    </xf>
    <xf numFmtId="3" fontId="81" fillId="15" borderId="46" xfId="0" applyNumberFormat="1" applyFont="1" applyFill="1" applyBorder="1" applyAlignment="1" applyProtection="1">
      <alignment horizontal="center" vertical="center"/>
      <protection locked="0"/>
    </xf>
    <xf numFmtId="3" fontId="30" fillId="5" borderId="17" xfId="6" applyNumberFormat="1" applyFont="1" applyFill="1" applyBorder="1" applyAlignment="1">
      <alignment horizontal="center" vertical="center" wrapText="1"/>
    </xf>
    <xf numFmtId="0" fontId="38" fillId="0" borderId="54" xfId="0" applyFont="1" applyBorder="1" applyAlignment="1">
      <alignment horizontal="center" vertical="center"/>
    </xf>
    <xf numFmtId="0" fontId="38" fillId="0" borderId="30" xfId="0" applyFont="1" applyBorder="1" applyAlignment="1">
      <alignment horizontal="center" vertical="center"/>
    </xf>
    <xf numFmtId="0" fontId="28" fillId="0" borderId="30" xfId="0" applyFont="1" applyBorder="1" applyAlignment="1">
      <alignment horizontal="center" vertical="center"/>
    </xf>
    <xf numFmtId="0" fontId="38" fillId="0" borderId="56" xfId="0" applyFont="1" applyBorder="1" applyAlignment="1">
      <alignment horizontal="center" vertical="center"/>
    </xf>
    <xf numFmtId="0" fontId="10" fillId="3" borderId="47" xfId="0" applyFont="1" applyFill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29" fillId="5" borderId="17" xfId="0" applyFont="1" applyFill="1" applyBorder="1" applyAlignment="1">
      <alignment horizontal="center" vertical="center" wrapText="1"/>
    </xf>
    <xf numFmtId="3" fontId="43" fillId="15" borderId="13" xfId="0" applyNumberFormat="1" applyFont="1" applyFill="1" applyBorder="1" applyAlignment="1" applyProtection="1">
      <alignment horizontal="center" vertical="center"/>
      <protection locked="0"/>
    </xf>
    <xf numFmtId="3" fontId="43" fillId="5" borderId="10" xfId="0" applyNumberFormat="1" applyFont="1" applyFill="1" applyBorder="1" applyAlignment="1" applyProtection="1">
      <alignment horizontal="center" vertical="center"/>
      <protection locked="0"/>
    </xf>
    <xf numFmtId="3" fontId="43" fillId="15" borderId="11" xfId="0" applyNumberFormat="1" applyFont="1" applyFill="1" applyBorder="1" applyAlignment="1" applyProtection="1">
      <alignment horizontal="center" vertical="center"/>
      <protection locked="0"/>
    </xf>
    <xf numFmtId="3" fontId="43" fillId="15" borderId="44" xfId="0" applyNumberFormat="1" applyFont="1" applyFill="1" applyBorder="1" applyAlignment="1" applyProtection="1">
      <alignment horizontal="center" vertical="center"/>
      <protection locked="0"/>
    </xf>
    <xf numFmtId="3" fontId="43" fillId="15" borderId="46" xfId="0" applyNumberFormat="1" applyFont="1" applyFill="1" applyBorder="1" applyAlignment="1" applyProtection="1">
      <alignment horizontal="center" vertical="center"/>
      <protection locked="0"/>
    </xf>
    <xf numFmtId="3" fontId="81" fillId="15" borderId="18" xfId="0" applyNumberFormat="1" applyFont="1" applyFill="1" applyBorder="1" applyAlignment="1" applyProtection="1">
      <alignment horizontal="center" vertical="center"/>
      <protection locked="0"/>
    </xf>
    <xf numFmtId="0" fontId="9" fillId="5" borderId="17" xfId="0" applyFont="1" applyFill="1" applyBorder="1" applyAlignment="1">
      <alignment horizontal="center" vertical="center" wrapText="1"/>
    </xf>
    <xf numFmtId="3" fontId="81" fillId="15" borderId="45" xfId="0" applyNumberFormat="1" applyFont="1" applyFill="1" applyBorder="1" applyAlignment="1" applyProtection="1">
      <alignment horizontal="center" vertical="center"/>
      <protection locked="0"/>
    </xf>
    <xf numFmtId="3" fontId="82" fillId="0" borderId="0" xfId="0" applyNumberFormat="1" applyFont="1" applyFill="1" applyBorder="1" applyAlignment="1" applyProtection="1">
      <alignment horizontal="center" vertical="center"/>
      <protection locked="0"/>
    </xf>
    <xf numFmtId="9" fontId="39" fillId="0" borderId="0" xfId="43" applyFont="1" applyFill="1" applyBorder="1" applyAlignment="1" applyProtection="1">
      <alignment horizontal="center" vertical="center"/>
      <protection locked="0"/>
    </xf>
    <xf numFmtId="3" fontId="81" fillId="0" borderId="0" xfId="0" applyNumberFormat="1" applyFont="1" applyFill="1" applyBorder="1" applyAlignment="1" applyProtection="1">
      <alignment horizontal="center" vertical="center"/>
      <protection locked="0"/>
    </xf>
    <xf numFmtId="3" fontId="83" fillId="0" borderId="0" xfId="0" applyNumberFormat="1" applyFont="1" applyFill="1" applyBorder="1" applyAlignment="1" applyProtection="1">
      <alignment horizontal="center" vertical="center"/>
      <protection locked="0"/>
    </xf>
    <xf numFmtId="9" fontId="32" fillId="0" borderId="0" xfId="43" applyFont="1" applyFill="1" applyBorder="1" applyAlignment="1" applyProtection="1">
      <alignment horizontal="center" vertical="center"/>
      <protection locked="0"/>
    </xf>
    <xf numFmtId="3" fontId="36" fillId="0" borderId="0" xfId="0" applyNumberFormat="1" applyFont="1" applyFill="1" applyBorder="1" applyAlignment="1" applyProtection="1">
      <alignment horizontal="center" vertical="center"/>
      <protection locked="0"/>
    </xf>
    <xf numFmtId="9" fontId="30" fillId="3" borderId="4" xfId="45" applyFont="1" applyFill="1" applyBorder="1" applyAlignment="1">
      <alignment horizontal="center" vertical="center" wrapText="1"/>
    </xf>
    <xf numFmtId="0" fontId="29" fillId="6" borderId="4" xfId="0" applyFont="1" applyFill="1" applyBorder="1" applyAlignment="1">
      <alignment horizontal="center" vertical="center" wrapText="1"/>
    </xf>
    <xf numFmtId="3" fontId="24" fillId="15" borderId="5" xfId="0" applyNumberFormat="1" applyFont="1" applyFill="1" applyBorder="1" applyAlignment="1">
      <alignment horizontal="center" vertical="center" wrapText="1"/>
    </xf>
    <xf numFmtId="3" fontId="24" fillId="15" borderId="3" xfId="0" applyNumberFormat="1" applyFont="1" applyFill="1" applyBorder="1" applyAlignment="1">
      <alignment horizontal="center" vertical="center" wrapText="1"/>
    </xf>
    <xf numFmtId="0" fontId="29" fillId="17" borderId="4" xfId="0" applyFont="1" applyFill="1" applyBorder="1" applyAlignment="1">
      <alignment horizontal="center" vertical="center" wrapText="1"/>
    </xf>
    <xf numFmtId="0" fontId="56" fillId="0" borderId="20" xfId="0" applyFont="1" applyBorder="1" applyAlignment="1" applyProtection="1">
      <alignment horizontal="center" vertical="center"/>
      <protection locked="0"/>
    </xf>
    <xf numFmtId="3" fontId="24" fillId="15" borderId="53" xfId="0" applyNumberFormat="1" applyFont="1" applyFill="1" applyBorder="1" applyAlignment="1">
      <alignment horizontal="center" vertical="center" wrapText="1"/>
    </xf>
    <xf numFmtId="0" fontId="17" fillId="0" borderId="0" xfId="6" applyFont="1" applyFill="1" applyBorder="1" applyAlignment="1">
      <alignment horizontal="center" vertical="center" wrapText="1"/>
    </xf>
    <xf numFmtId="3" fontId="67" fillId="0" borderId="0" xfId="2" applyNumberFormat="1" applyFont="1" applyFill="1" applyBorder="1" applyAlignment="1" applyProtection="1">
      <alignment horizontal="center" vertical="center"/>
      <protection locked="0"/>
    </xf>
    <xf numFmtId="9" fontId="57" fillId="0" borderId="0" xfId="45" applyFont="1" applyFill="1" applyBorder="1" applyAlignment="1" applyProtection="1">
      <alignment horizontal="center" vertical="center"/>
      <protection locked="0"/>
    </xf>
    <xf numFmtId="3" fontId="68" fillId="0" borderId="0" xfId="2" applyNumberFormat="1" applyFont="1" applyFill="1" applyBorder="1" applyAlignment="1" applyProtection="1">
      <alignment horizontal="center" vertical="center"/>
      <protection locked="0"/>
    </xf>
    <xf numFmtId="3" fontId="24" fillId="15" borderId="18" xfId="0" applyNumberFormat="1" applyFont="1" applyFill="1" applyBorder="1" applyAlignment="1">
      <alignment horizontal="center" vertical="center" wrapText="1"/>
    </xf>
    <xf numFmtId="3" fontId="68" fillId="15" borderId="11" xfId="2" applyNumberFormat="1" applyFont="1" applyFill="1" applyBorder="1" applyAlignment="1" applyProtection="1">
      <alignment horizontal="center" vertical="center"/>
      <protection locked="0"/>
    </xf>
    <xf numFmtId="0" fontId="10" fillId="4" borderId="68" xfId="2" applyFont="1" applyFill="1" applyBorder="1" applyAlignment="1">
      <alignment horizontal="center" vertical="center" wrapText="1"/>
    </xf>
    <xf numFmtId="0" fontId="66" fillId="0" borderId="68" xfId="2" applyFont="1" applyBorder="1" applyAlignment="1">
      <alignment horizontal="center" vertical="center" wrapText="1"/>
    </xf>
    <xf numFmtId="3" fontId="30" fillId="5" borderId="73" xfId="2" applyNumberFormat="1" applyFont="1" applyFill="1" applyBorder="1" applyAlignment="1">
      <alignment horizontal="center" vertical="center" wrapText="1"/>
    </xf>
    <xf numFmtId="0" fontId="10" fillId="0" borderId="71" xfId="2" applyFont="1" applyBorder="1" applyAlignment="1">
      <alignment horizontal="center" vertical="center" wrapText="1"/>
    </xf>
    <xf numFmtId="3" fontId="67" fillId="0" borderId="48" xfId="2" applyNumberFormat="1" applyFont="1" applyBorder="1" applyAlignment="1" applyProtection="1">
      <alignment horizontal="center" vertical="center"/>
      <protection locked="0"/>
    </xf>
    <xf numFmtId="9" fontId="57" fillId="4" borderId="49" xfId="45" applyFont="1" applyFill="1" applyBorder="1" applyAlignment="1" applyProtection="1">
      <alignment horizontal="center" vertical="center"/>
      <protection locked="0"/>
    </xf>
    <xf numFmtId="3" fontId="68" fillId="0" borderId="49" xfId="2" applyNumberFormat="1" applyFont="1" applyBorder="1" applyAlignment="1" applyProtection="1">
      <alignment horizontal="center" vertical="center"/>
      <protection locked="0"/>
    </xf>
    <xf numFmtId="3" fontId="68" fillId="5" borderId="49" xfId="2" applyNumberFormat="1" applyFont="1" applyFill="1" applyBorder="1" applyAlignment="1" applyProtection="1">
      <alignment horizontal="center" vertical="center"/>
      <protection locked="0"/>
    </xf>
    <xf numFmtId="3" fontId="68" fillId="15" borderId="50" xfId="2" applyNumberFormat="1" applyFont="1" applyFill="1" applyBorder="1" applyAlignment="1" applyProtection="1">
      <alignment horizontal="center" vertical="center"/>
      <protection locked="0"/>
    </xf>
    <xf numFmtId="3" fontId="30" fillId="5" borderId="4" xfId="0" applyNumberFormat="1" applyFont="1" applyFill="1" applyBorder="1" applyAlignment="1">
      <alignment horizontal="center" vertical="center" wrapText="1"/>
    </xf>
    <xf numFmtId="3" fontId="68" fillId="15" borderId="74" xfId="2" applyNumberFormat="1" applyFont="1" applyFill="1" applyBorder="1" applyAlignment="1" applyProtection="1">
      <alignment horizontal="center" vertical="center"/>
      <protection locked="0"/>
    </xf>
    <xf numFmtId="0" fontId="10" fillId="0" borderId="48" xfId="2" applyFont="1" applyBorder="1" applyAlignment="1">
      <alignment horizontal="center" vertical="center" wrapText="1"/>
    </xf>
    <xf numFmtId="0" fontId="10" fillId="4" borderId="49" xfId="2" applyFont="1" applyFill="1" applyBorder="1" applyAlignment="1">
      <alignment horizontal="center" vertical="center" wrapText="1"/>
    </xf>
    <xf numFmtId="0" fontId="66" fillId="0" borderId="49" xfId="2" applyFont="1" applyBorder="1" applyAlignment="1">
      <alignment horizontal="center" vertical="center" wrapText="1"/>
    </xf>
    <xf numFmtId="3" fontId="30" fillId="5" borderId="73" xfId="0" applyNumberFormat="1" applyFont="1" applyFill="1" applyBorder="1" applyAlignment="1">
      <alignment horizontal="center" vertical="center" wrapText="1"/>
    </xf>
    <xf numFmtId="0" fontId="10" fillId="0" borderId="55" xfId="2" applyFont="1" applyBorder="1" applyAlignment="1">
      <alignment horizontal="center" vertical="center" wrapText="1"/>
    </xf>
    <xf numFmtId="0" fontId="10" fillId="4" borderId="48" xfId="2" applyFont="1" applyFill="1" applyBorder="1" applyAlignment="1">
      <alignment horizontal="center" vertical="center" wrapText="1"/>
    </xf>
    <xf numFmtId="0" fontId="66" fillId="0" borderId="74" xfId="2" applyFont="1" applyBorder="1" applyAlignment="1">
      <alignment horizontal="center" vertical="center" wrapText="1"/>
    </xf>
    <xf numFmtId="3" fontId="30" fillId="5" borderId="48" xfId="0" applyNumberFormat="1" applyFont="1" applyFill="1" applyBorder="1" applyAlignment="1">
      <alignment horizontal="center" vertical="center" wrapText="1"/>
    </xf>
    <xf numFmtId="3" fontId="30" fillId="5" borderId="50" xfId="0" applyNumberFormat="1" applyFont="1" applyFill="1" applyBorder="1" applyAlignment="1">
      <alignment horizontal="center" vertical="center" wrapText="1"/>
    </xf>
    <xf numFmtId="3" fontId="68" fillId="15" borderId="18" xfId="2" applyNumberFormat="1" applyFont="1" applyFill="1" applyBorder="1" applyAlignment="1" applyProtection="1">
      <alignment horizontal="center" vertical="center"/>
      <protection locked="0"/>
    </xf>
    <xf numFmtId="3" fontId="30" fillId="5" borderId="72" xfId="0" applyNumberFormat="1" applyFont="1" applyFill="1" applyBorder="1" applyAlignment="1">
      <alignment horizontal="center" vertical="center" wrapText="1"/>
    </xf>
    <xf numFmtId="3" fontId="68" fillId="15" borderId="5" xfId="2" applyNumberFormat="1" applyFont="1" applyFill="1" applyBorder="1" applyAlignment="1" applyProtection="1">
      <alignment horizontal="center" vertical="center"/>
      <protection locked="0"/>
    </xf>
    <xf numFmtId="0" fontId="10" fillId="0" borderId="71" xfId="44" applyFont="1" applyBorder="1" applyAlignment="1">
      <alignment horizontal="center" vertical="center" wrapText="1"/>
    </xf>
    <xf numFmtId="0" fontId="10" fillId="4" borderId="68" xfId="44" applyFont="1" applyFill="1" applyBorder="1" applyAlignment="1">
      <alignment horizontal="center" vertical="center" wrapText="1"/>
    </xf>
    <xf numFmtId="0" fontId="66" fillId="0" borderId="68" xfId="44" applyFont="1" applyBorder="1" applyAlignment="1">
      <alignment horizontal="center" vertical="center" wrapText="1"/>
    </xf>
    <xf numFmtId="3" fontId="67" fillId="0" borderId="41" xfId="44" applyNumberFormat="1" applyFont="1" applyBorder="1" applyAlignment="1" applyProtection="1">
      <alignment horizontal="center" vertical="center"/>
      <protection locked="0"/>
    </xf>
    <xf numFmtId="3" fontId="69" fillId="0" borderId="39" xfId="44" applyNumberFormat="1" applyFont="1" applyBorder="1" applyAlignment="1" applyProtection="1">
      <alignment horizontal="center" vertical="center"/>
      <protection locked="0"/>
    </xf>
    <xf numFmtId="3" fontId="67" fillId="0" borderId="40" xfId="44" applyNumberFormat="1" applyFont="1" applyBorder="1" applyAlignment="1" applyProtection="1">
      <alignment horizontal="center" vertical="center"/>
      <protection locked="0"/>
    </xf>
    <xf numFmtId="3" fontId="68" fillId="15" borderId="18" xfId="44" applyNumberFormat="1" applyFont="1" applyFill="1" applyBorder="1" applyAlignment="1" applyProtection="1">
      <alignment horizontal="center" vertical="center"/>
      <protection locked="0"/>
    </xf>
    <xf numFmtId="3" fontId="68" fillId="15" borderId="13" xfId="44" applyNumberFormat="1" applyFont="1" applyFill="1" applyBorder="1" applyAlignment="1" applyProtection="1">
      <alignment horizontal="center" vertical="center"/>
      <protection locked="0"/>
    </xf>
    <xf numFmtId="3" fontId="68" fillId="15" borderId="11" xfId="44" applyNumberFormat="1" applyFont="1" applyFill="1" applyBorder="1" applyAlignment="1" applyProtection="1">
      <alignment horizontal="center" vertical="center"/>
      <protection locked="0"/>
    </xf>
    <xf numFmtId="0" fontId="61" fillId="0" borderId="54" xfId="44" applyFont="1" applyBorder="1" applyAlignment="1">
      <alignment horizontal="center" vertical="center"/>
    </xf>
    <xf numFmtId="0" fontId="61" fillId="0" borderId="30" xfId="44" applyFont="1" applyBorder="1" applyAlignment="1">
      <alignment horizontal="center" vertical="center"/>
    </xf>
    <xf numFmtId="0" fontId="20" fillId="0" borderId="30" xfId="44" applyFont="1" applyBorder="1" applyAlignment="1">
      <alignment horizontal="center" vertical="center"/>
    </xf>
    <xf numFmtId="3" fontId="57" fillId="0" borderId="39" xfId="44" applyNumberFormat="1" applyFont="1" applyBorder="1" applyAlignment="1" applyProtection="1">
      <alignment horizontal="center" vertical="center"/>
      <protection locked="0"/>
    </xf>
    <xf numFmtId="3" fontId="57" fillId="0" borderId="40" xfId="44" applyNumberFormat="1" applyFont="1" applyBorder="1" applyAlignment="1" applyProtection="1">
      <alignment horizontal="center" vertical="center"/>
      <protection locked="0"/>
    </xf>
    <xf numFmtId="3" fontId="68" fillId="15" borderId="45" xfId="44" applyNumberFormat="1" applyFont="1" applyFill="1" applyBorder="1" applyAlignment="1" applyProtection="1">
      <alignment horizontal="center" vertical="center"/>
      <protection locked="0"/>
    </xf>
    <xf numFmtId="3" fontId="68" fillId="15" borderId="44" xfId="44" applyNumberFormat="1" applyFont="1" applyFill="1" applyBorder="1" applyAlignment="1" applyProtection="1">
      <alignment horizontal="center" vertical="center"/>
      <protection locked="0"/>
    </xf>
    <xf numFmtId="3" fontId="68" fillId="15" borderId="46" xfId="44" applyNumberFormat="1" applyFont="1" applyFill="1" applyBorder="1" applyAlignment="1" applyProtection="1">
      <alignment horizontal="center" vertical="center"/>
      <protection locked="0"/>
    </xf>
    <xf numFmtId="3" fontId="100" fillId="0" borderId="12" xfId="44" applyNumberFormat="1" applyFont="1" applyBorder="1" applyAlignment="1" applyProtection="1">
      <alignment horizontal="center" vertical="center" wrapText="1"/>
      <protection locked="0"/>
    </xf>
    <xf numFmtId="3" fontId="101" fillId="0" borderId="12" xfId="44" applyNumberFormat="1" applyFont="1" applyBorder="1" applyAlignment="1" applyProtection="1">
      <alignment horizontal="center" vertical="center" wrapText="1"/>
      <protection locked="0"/>
    </xf>
    <xf numFmtId="3" fontId="101" fillId="0" borderId="10" xfId="44" applyNumberFormat="1" applyFont="1" applyBorder="1" applyAlignment="1" applyProtection="1">
      <alignment horizontal="center" vertical="center" wrapText="1"/>
      <protection locked="0"/>
    </xf>
    <xf numFmtId="3" fontId="33" fillId="0" borderId="47" xfId="44" applyNumberFormat="1" applyFont="1" applyBorder="1" applyAlignment="1" applyProtection="1">
      <alignment horizontal="center" vertical="center"/>
      <protection locked="0"/>
    </xf>
    <xf numFmtId="3" fontId="101" fillId="15" borderId="11" xfId="44" applyNumberFormat="1" applyFont="1" applyFill="1" applyBorder="1" applyAlignment="1" applyProtection="1">
      <alignment horizontal="center"/>
      <protection locked="0"/>
    </xf>
    <xf numFmtId="9" fontId="57" fillId="4" borderId="42" xfId="45" applyFont="1" applyFill="1" applyBorder="1" applyAlignment="1" applyProtection="1">
      <alignment horizontal="center" vertical="center"/>
      <protection locked="0"/>
    </xf>
    <xf numFmtId="3" fontId="68" fillId="0" borderId="42" xfId="44" applyNumberFormat="1" applyFont="1" applyBorder="1" applyAlignment="1" applyProtection="1">
      <alignment horizontal="center" vertical="center"/>
      <protection locked="0"/>
    </xf>
    <xf numFmtId="9" fontId="57" fillId="4" borderId="37" xfId="45" applyFont="1" applyFill="1" applyBorder="1" applyAlignment="1" applyProtection="1">
      <alignment horizontal="center" vertical="center"/>
      <protection locked="0"/>
    </xf>
    <xf numFmtId="3" fontId="68" fillId="0" borderId="37" xfId="44" applyNumberFormat="1" applyFont="1" applyBorder="1" applyAlignment="1" applyProtection="1">
      <alignment horizontal="center" vertical="center"/>
      <protection locked="0"/>
    </xf>
    <xf numFmtId="3" fontId="68" fillId="5" borderId="42" xfId="44" applyNumberFormat="1" applyFont="1" applyFill="1" applyBorder="1" applyAlignment="1" applyProtection="1">
      <alignment horizontal="center" vertical="center"/>
      <protection locked="0"/>
    </xf>
    <xf numFmtId="3" fontId="68" fillId="5" borderId="37" xfId="44" applyNumberFormat="1" applyFont="1" applyFill="1" applyBorder="1" applyAlignment="1" applyProtection="1">
      <alignment horizontal="center" vertical="center"/>
      <protection locked="0"/>
    </xf>
    <xf numFmtId="3" fontId="46" fillId="15" borderId="13" xfId="44" applyNumberFormat="1" applyFont="1" applyFill="1" applyBorder="1" applyAlignment="1" applyProtection="1">
      <alignment horizontal="center" vertical="center"/>
      <protection locked="0"/>
    </xf>
    <xf numFmtId="3" fontId="46" fillId="15" borderId="44" xfId="44" applyNumberFormat="1" applyFont="1" applyFill="1" applyBorder="1" applyAlignment="1" applyProtection="1">
      <alignment horizontal="center" vertical="center"/>
      <protection locked="0"/>
    </xf>
    <xf numFmtId="3" fontId="68" fillId="15" borderId="43" xfId="44" applyNumberFormat="1" applyFont="1" applyFill="1" applyBorder="1" applyAlignment="1" applyProtection="1">
      <alignment horizontal="center" vertical="center"/>
      <protection locked="0"/>
    </xf>
    <xf numFmtId="0" fontId="10" fillId="0" borderId="70" xfId="44" applyFont="1" applyBorder="1" applyAlignment="1">
      <alignment horizontal="center" vertical="center" wrapText="1"/>
    </xf>
    <xf numFmtId="0" fontId="10" fillId="0" borderId="47" xfId="44" applyFont="1" applyBorder="1" applyAlignment="1">
      <alignment horizontal="center" vertical="center" wrapText="1"/>
    </xf>
    <xf numFmtId="0" fontId="10" fillId="4" borderId="17" xfId="44" applyFont="1" applyFill="1" applyBorder="1" applyAlignment="1">
      <alignment horizontal="center" vertical="center" wrapText="1"/>
    </xf>
    <xf numFmtId="0" fontId="66" fillId="0" borderId="17" xfId="44" applyFont="1" applyBorder="1" applyAlignment="1">
      <alignment horizontal="center" vertical="center" wrapText="1"/>
    </xf>
    <xf numFmtId="3" fontId="68" fillId="15" borderId="38" xfId="44" applyNumberFormat="1" applyFont="1" applyFill="1" applyBorder="1" applyAlignment="1" applyProtection="1">
      <alignment horizontal="center" vertical="center"/>
      <protection locked="0"/>
    </xf>
    <xf numFmtId="3" fontId="81" fillId="0" borderId="69" xfId="0" applyNumberFormat="1" applyFont="1" applyBorder="1" applyAlignment="1" applyProtection="1">
      <alignment horizontal="center" vertical="center"/>
      <protection locked="0"/>
    </xf>
    <xf numFmtId="3" fontId="81" fillId="0" borderId="44" xfId="0" applyNumberFormat="1" applyFont="1" applyBorder="1" applyAlignment="1" applyProtection="1">
      <alignment horizontal="center" vertical="center"/>
      <protection locked="0"/>
    </xf>
    <xf numFmtId="0" fontId="11" fillId="3" borderId="2" xfId="0" applyFont="1" applyFill="1" applyBorder="1" applyAlignment="1">
      <alignment horizontal="center" vertical="center" wrapText="1"/>
    </xf>
    <xf numFmtId="0" fontId="78" fillId="3" borderId="53" xfId="0" applyFont="1" applyFill="1" applyBorder="1" applyAlignment="1">
      <alignment horizontal="center" vertical="center" wrapText="1"/>
    </xf>
    <xf numFmtId="0" fontId="28" fillId="3" borderId="55" xfId="0" applyFont="1" applyFill="1" applyBorder="1" applyAlignment="1">
      <alignment horizontal="center" vertical="center" wrapText="1"/>
    </xf>
    <xf numFmtId="3" fontId="81" fillId="0" borderId="45" xfId="0" applyNumberFormat="1" applyFont="1" applyBorder="1" applyAlignment="1" applyProtection="1">
      <alignment horizontal="center" vertical="center"/>
      <protection locked="0"/>
    </xf>
    <xf numFmtId="3" fontId="36" fillId="0" borderId="44" xfId="0" applyNumberFormat="1" applyFont="1" applyBorder="1" applyAlignment="1" applyProtection="1">
      <alignment horizontal="center" vertical="center"/>
      <protection locked="0"/>
    </xf>
    <xf numFmtId="3" fontId="81" fillId="0" borderId="46" xfId="0" applyNumberFormat="1" applyFont="1" applyBorder="1" applyAlignment="1" applyProtection="1">
      <alignment horizontal="center" vertical="center"/>
      <protection locked="0"/>
    </xf>
    <xf numFmtId="0" fontId="11" fillId="3" borderId="68" xfId="0" applyFont="1" applyFill="1" applyBorder="1" applyAlignment="1">
      <alignment horizontal="center" vertical="center" wrapText="1"/>
    </xf>
    <xf numFmtId="0" fontId="78" fillId="3" borderId="73" xfId="0" applyFont="1" applyFill="1" applyBorder="1" applyAlignment="1">
      <alignment horizontal="center" vertical="center" wrapText="1"/>
    </xf>
    <xf numFmtId="3" fontId="32" fillId="15" borderId="38" xfId="0" applyNumberFormat="1" applyFont="1" applyFill="1" applyBorder="1" applyAlignment="1">
      <alignment horizontal="center" vertical="center"/>
    </xf>
    <xf numFmtId="3" fontId="32" fillId="15" borderId="72" xfId="0" applyNumberFormat="1" applyFont="1" applyFill="1" applyBorder="1" applyAlignment="1">
      <alignment horizontal="center" vertical="center"/>
    </xf>
    <xf numFmtId="3" fontId="32" fillId="15" borderId="50" xfId="0" applyNumberFormat="1" applyFont="1" applyFill="1" applyBorder="1" applyAlignment="1">
      <alignment horizontal="center" vertical="center"/>
    </xf>
    <xf numFmtId="9" fontId="41" fillId="4" borderId="17" xfId="49" applyFont="1" applyFill="1" applyBorder="1" applyAlignment="1" applyProtection="1">
      <alignment horizontal="center" vertical="center"/>
      <protection locked="0"/>
    </xf>
    <xf numFmtId="3" fontId="40" fillId="0" borderId="17" xfId="0" applyNumberFormat="1" applyFont="1" applyBorder="1" applyAlignment="1" applyProtection="1">
      <alignment horizontal="center" vertical="center"/>
      <protection locked="0"/>
    </xf>
    <xf numFmtId="3" fontId="41" fillId="15" borderId="18" xfId="0" applyNumberFormat="1" applyFont="1" applyFill="1" applyBorder="1" applyAlignment="1">
      <alignment horizontal="center" vertical="center"/>
    </xf>
    <xf numFmtId="3" fontId="41" fillId="15" borderId="13" xfId="0" applyNumberFormat="1" applyFont="1" applyFill="1" applyBorder="1" applyAlignment="1">
      <alignment horizontal="center" vertical="center"/>
    </xf>
    <xf numFmtId="3" fontId="40" fillId="0" borderId="10" xfId="0" applyNumberFormat="1" applyFont="1" applyBorder="1" applyAlignment="1" applyProtection="1">
      <alignment horizontal="center" vertical="center"/>
      <protection locked="0"/>
    </xf>
    <xf numFmtId="3" fontId="41" fillId="15" borderId="11" xfId="0" applyNumberFormat="1" applyFont="1" applyFill="1" applyBorder="1" applyAlignment="1">
      <alignment horizontal="center" vertical="center"/>
    </xf>
    <xf numFmtId="3" fontId="80" fillId="5" borderId="45" xfId="0" applyNumberFormat="1" applyFont="1" applyFill="1" applyBorder="1" applyAlignment="1" applyProtection="1">
      <alignment horizontal="center" vertical="center"/>
      <protection locked="0"/>
    </xf>
    <xf numFmtId="3" fontId="80" fillId="5" borderId="44" xfId="0" applyNumberFormat="1" applyFont="1" applyFill="1" applyBorder="1" applyAlignment="1" applyProtection="1">
      <alignment horizontal="center" vertical="center"/>
      <protection locked="0"/>
    </xf>
    <xf numFmtId="3" fontId="40" fillId="5" borderId="44" xfId="0" applyNumberFormat="1" applyFont="1" applyFill="1" applyBorder="1" applyAlignment="1" applyProtection="1">
      <alignment horizontal="center" vertical="center"/>
      <protection locked="0"/>
    </xf>
    <xf numFmtId="3" fontId="43" fillId="5" borderId="44" xfId="0" applyNumberFormat="1" applyFont="1" applyFill="1" applyBorder="1" applyAlignment="1" applyProtection="1">
      <alignment horizontal="center" vertical="center"/>
      <protection locked="0"/>
    </xf>
    <xf numFmtId="3" fontId="80" fillId="5" borderId="46" xfId="0" applyNumberFormat="1" applyFont="1" applyFill="1" applyBorder="1" applyAlignment="1" applyProtection="1">
      <alignment horizontal="center" vertical="center"/>
      <protection locked="0"/>
    </xf>
    <xf numFmtId="3" fontId="45" fillId="15" borderId="18" xfId="0" applyNumberFormat="1" applyFont="1" applyFill="1" applyBorder="1" applyAlignment="1" applyProtection="1">
      <alignment horizontal="center" vertical="center"/>
      <protection locked="0"/>
    </xf>
    <xf numFmtId="3" fontId="45" fillId="15" borderId="38" xfId="0" applyNumberFormat="1" applyFont="1" applyFill="1" applyBorder="1" applyAlignment="1" applyProtection="1">
      <alignment horizontal="center" vertical="center"/>
      <protection locked="0"/>
    </xf>
    <xf numFmtId="3" fontId="41" fillId="15" borderId="38" xfId="0" applyNumberFormat="1" applyFont="1" applyFill="1" applyBorder="1" applyAlignment="1" applyProtection="1">
      <alignment horizontal="center" vertical="center"/>
      <protection locked="0"/>
    </xf>
    <xf numFmtId="3" fontId="40" fillId="5" borderId="45" xfId="0" applyNumberFormat="1" applyFont="1" applyFill="1" applyBorder="1" applyAlignment="1" applyProtection="1">
      <alignment horizontal="center" vertical="center"/>
      <protection locked="0"/>
    </xf>
    <xf numFmtId="3" fontId="41" fillId="15" borderId="18" xfId="0" applyNumberFormat="1" applyFont="1" applyFill="1" applyBorder="1" applyAlignment="1" applyProtection="1">
      <alignment horizontal="center" vertical="center"/>
      <protection locked="0"/>
    </xf>
    <xf numFmtId="3" fontId="45" fillId="15" borderId="11" xfId="0" applyNumberFormat="1" applyFont="1" applyFill="1" applyBorder="1" applyAlignment="1" applyProtection="1">
      <alignment horizontal="center" vertical="center"/>
      <protection locked="0"/>
    </xf>
    <xf numFmtId="3" fontId="79" fillId="0" borderId="47" xfId="0" applyNumberFormat="1" applyFont="1" applyBorder="1" applyAlignment="1" applyProtection="1">
      <alignment horizontal="center" vertical="center"/>
      <protection locked="0"/>
    </xf>
    <xf numFmtId="9" fontId="38" fillId="4" borderId="17" xfId="43" applyFont="1" applyFill="1" applyBorder="1" applyAlignment="1" applyProtection="1">
      <alignment horizontal="center" vertical="center"/>
      <protection locked="0"/>
    </xf>
    <xf numFmtId="3" fontId="80" fillId="0" borderId="17" xfId="0" applyNumberFormat="1" applyFont="1" applyBorder="1" applyAlignment="1" applyProtection="1">
      <alignment horizontal="center" vertical="center"/>
      <protection locked="0"/>
    </xf>
    <xf numFmtId="3" fontId="45" fillId="15" borderId="50" xfId="0" applyNumberFormat="1" applyFont="1" applyFill="1" applyBorder="1" applyAlignment="1" applyProtection="1">
      <alignment horizontal="center" vertical="center"/>
      <protection locked="0"/>
    </xf>
    <xf numFmtId="3" fontId="65" fillId="0" borderId="47" xfId="0" applyNumberFormat="1" applyFont="1" applyBorder="1" applyAlignment="1" applyProtection="1">
      <alignment horizontal="center" vertical="center"/>
      <protection locked="0"/>
    </xf>
    <xf numFmtId="9" fontId="41" fillId="4" borderId="17" xfId="43" applyFont="1" applyFill="1" applyBorder="1" applyAlignment="1" applyProtection="1">
      <alignment horizontal="center" vertical="center"/>
      <protection locked="0"/>
    </xf>
    <xf numFmtId="3" fontId="41" fillId="15" borderId="45" xfId="0" applyNumberFormat="1" applyFont="1" applyFill="1" applyBorder="1" applyAlignment="1" applyProtection="1">
      <alignment horizontal="center" vertical="center"/>
      <protection locked="0"/>
    </xf>
    <xf numFmtId="3" fontId="45" fillId="15" borderId="46" xfId="0" applyNumberFormat="1" applyFont="1" applyFill="1" applyBorder="1" applyAlignment="1" applyProtection="1">
      <alignment horizontal="center" vertical="center"/>
      <protection locked="0"/>
    </xf>
    <xf numFmtId="3" fontId="45" fillId="15" borderId="45" xfId="0" applyNumberFormat="1" applyFont="1" applyFill="1" applyBorder="1" applyAlignment="1" applyProtection="1">
      <alignment horizontal="center" vertical="center"/>
      <protection locked="0"/>
    </xf>
    <xf numFmtId="3" fontId="45" fillId="15" borderId="13" xfId="0" applyNumberFormat="1" applyFont="1" applyFill="1" applyBorder="1" applyAlignment="1" applyProtection="1">
      <alignment horizontal="center" vertical="center"/>
      <protection locked="0"/>
    </xf>
    <xf numFmtId="3" fontId="41" fillId="15" borderId="13" xfId="0" applyNumberFormat="1" applyFont="1" applyFill="1" applyBorder="1" applyAlignment="1" applyProtection="1">
      <alignment horizontal="center" vertical="center"/>
      <protection locked="0"/>
    </xf>
    <xf numFmtId="0" fontId="30" fillId="3" borderId="9" xfId="0" applyFont="1" applyFill="1" applyBorder="1" applyAlignment="1">
      <alignment horizontal="center" vertical="center" wrapText="1"/>
    </xf>
    <xf numFmtId="0" fontId="30" fillId="3" borderId="4" xfId="0" applyFont="1" applyFill="1" applyBorder="1" applyAlignment="1">
      <alignment horizontal="center" vertical="center" wrapText="1"/>
    </xf>
    <xf numFmtId="3" fontId="25" fillId="15" borderId="5" xfId="0" applyNumberFormat="1" applyFont="1" applyFill="1" applyBorder="1" applyAlignment="1">
      <alignment horizontal="center" vertical="center" wrapText="1"/>
    </xf>
    <xf numFmtId="3" fontId="25" fillId="15" borderId="67" xfId="0" applyNumberFormat="1" applyFont="1" applyFill="1" applyBorder="1" applyAlignment="1">
      <alignment horizontal="center" vertical="center" wrapText="1"/>
    </xf>
    <xf numFmtId="3" fontId="45" fillId="15" borderId="44" xfId="0" applyNumberFormat="1" applyFont="1" applyFill="1" applyBorder="1" applyAlignment="1" applyProtection="1">
      <alignment horizontal="center" vertical="center"/>
      <protection locked="0"/>
    </xf>
    <xf numFmtId="3" fontId="41" fillId="15" borderId="44" xfId="0" applyNumberFormat="1" applyFont="1" applyFill="1" applyBorder="1" applyAlignment="1" applyProtection="1">
      <alignment horizontal="center" vertical="center"/>
      <protection locked="0"/>
    </xf>
    <xf numFmtId="14" fontId="119" fillId="0" borderId="0" xfId="2" applyNumberFormat="1" applyFont="1" applyAlignment="1" applyProtection="1">
      <protection locked="0"/>
    </xf>
    <xf numFmtId="0" fontId="26" fillId="0" borderId="0" xfId="2" applyFont="1"/>
    <xf numFmtId="0" fontId="10" fillId="0" borderId="75" xfId="2" applyFont="1" applyBorder="1" applyAlignment="1">
      <alignment horizontal="center" vertical="center" wrapText="1"/>
    </xf>
    <xf numFmtId="165" fontId="88" fillId="0" borderId="2" xfId="51" applyNumberFormat="1" applyFont="1" applyFill="1" applyBorder="1" applyAlignment="1">
      <alignment horizontal="center" vertical="center" wrapText="1"/>
    </xf>
    <xf numFmtId="3" fontId="42" fillId="15" borderId="3" xfId="0" applyNumberFormat="1" applyFont="1" applyFill="1" applyBorder="1" applyAlignment="1">
      <alignment horizontal="center" vertical="center" wrapText="1"/>
    </xf>
    <xf numFmtId="165" fontId="85" fillId="0" borderId="10" xfId="51" applyNumberFormat="1" applyFont="1" applyFill="1" applyBorder="1" applyAlignment="1">
      <alignment horizontal="right" vertical="center" wrapText="1"/>
    </xf>
    <xf numFmtId="165" fontId="85" fillId="9" borderId="12" xfId="51" applyNumberFormat="1" applyFont="1" applyFill="1" applyBorder="1" applyAlignment="1">
      <alignment horizontal="right" vertical="center"/>
    </xf>
    <xf numFmtId="0" fontId="85" fillId="0" borderId="16" xfId="51" applyFont="1" applyBorder="1" applyAlignment="1">
      <alignment horizontal="left" vertical="center" wrapText="1"/>
    </xf>
    <xf numFmtId="165" fontId="85" fillId="9" borderId="17" xfId="51" applyNumberFormat="1" applyFont="1" applyFill="1" applyBorder="1" applyAlignment="1">
      <alignment horizontal="right" vertical="center"/>
    </xf>
    <xf numFmtId="165" fontId="85" fillId="9" borderId="0" xfId="51" applyNumberFormat="1" applyFont="1" applyFill="1" applyBorder="1" applyAlignment="1">
      <alignment horizontal="center" vertical="center"/>
    </xf>
    <xf numFmtId="0" fontId="85" fillId="9" borderId="16" xfId="51" applyFont="1" applyFill="1" applyBorder="1" applyAlignment="1">
      <alignment horizontal="left" vertical="center" wrapText="1"/>
    </xf>
    <xf numFmtId="165" fontId="85" fillId="0" borderId="4" xfId="51" applyNumberFormat="1" applyFont="1" applyFill="1" applyBorder="1" applyAlignment="1">
      <alignment horizontal="right" vertical="center"/>
    </xf>
    <xf numFmtId="0" fontId="85" fillId="0" borderId="67" xfId="51" applyFont="1" applyFill="1" applyBorder="1" applyAlignment="1">
      <alignment vertical="center"/>
    </xf>
    <xf numFmtId="5" fontId="85" fillId="9" borderId="4" xfId="51" applyNumberFormat="1" applyFont="1" applyFill="1" applyBorder="1" applyAlignment="1">
      <alignment horizontal="right" vertical="center"/>
    </xf>
    <xf numFmtId="5" fontId="85" fillId="9" borderId="2" xfId="51" applyNumberFormat="1" applyFont="1" applyFill="1" applyBorder="1" applyAlignment="1">
      <alignment horizontal="right" vertical="center"/>
    </xf>
    <xf numFmtId="0" fontId="92" fillId="0" borderId="67" xfId="51" applyFont="1" applyFill="1" applyBorder="1" applyAlignment="1">
      <alignment horizontal="center" wrapText="1"/>
    </xf>
    <xf numFmtId="165" fontId="85" fillId="15" borderId="11" xfId="51" applyNumberFormat="1" applyFont="1" applyFill="1" applyBorder="1" applyAlignment="1">
      <alignment horizontal="center" vertical="center" wrapText="1"/>
    </xf>
    <xf numFmtId="165" fontId="85" fillId="15" borderId="5" xfId="51" applyNumberFormat="1" applyFont="1" applyFill="1" applyBorder="1" applyAlignment="1">
      <alignment horizontal="center" vertical="center"/>
    </xf>
    <xf numFmtId="0" fontId="93" fillId="0" borderId="67" xfId="51" applyFont="1" applyFill="1" applyBorder="1" applyAlignment="1"/>
    <xf numFmtId="0" fontId="85" fillId="0" borderId="67" xfId="51" applyFont="1" applyFill="1" applyBorder="1" applyAlignment="1">
      <alignment horizontal="center" vertical="center" wrapText="1"/>
    </xf>
    <xf numFmtId="0" fontId="103" fillId="0" borderId="67" xfId="51" applyFont="1" applyFill="1" applyBorder="1" applyAlignment="1">
      <alignment horizontal="center" wrapText="1"/>
    </xf>
    <xf numFmtId="0" fontId="85" fillId="0" borderId="53" xfId="51" applyFont="1" applyBorder="1" applyAlignment="1">
      <alignment vertical="center" wrapText="1"/>
    </xf>
    <xf numFmtId="0" fontId="85" fillId="0" borderId="73" xfId="51" applyFont="1" applyBorder="1" applyAlignment="1">
      <alignment vertical="center" wrapText="1"/>
    </xf>
    <xf numFmtId="0" fontId="92" fillId="0" borderId="53" xfId="51" applyFont="1" applyBorder="1" applyAlignment="1">
      <alignment wrapText="1"/>
    </xf>
    <xf numFmtId="0" fontId="88" fillId="0" borderId="73" xfId="51" applyFont="1" applyBorder="1" applyAlignment="1">
      <alignment wrapText="1"/>
    </xf>
    <xf numFmtId="0" fontId="88" fillId="0" borderId="74" xfId="51" applyFont="1" applyBorder="1" applyAlignment="1">
      <alignment wrapText="1"/>
    </xf>
    <xf numFmtId="5" fontId="85" fillId="15" borderId="11" xfId="51" applyNumberFormat="1" applyFont="1" applyFill="1" applyBorder="1" applyAlignment="1">
      <alignment horizontal="center" vertical="center"/>
    </xf>
    <xf numFmtId="0" fontId="25" fillId="0" borderId="0" xfId="32" applyFont="1" applyBorder="1" applyAlignment="1" applyProtection="1">
      <alignment horizontal="center" vertical="center"/>
      <protection locked="0"/>
    </xf>
    <xf numFmtId="0" fontId="23" fillId="0" borderId="0" xfId="17" applyFont="1" applyFill="1" applyAlignment="1" applyProtection="1">
      <alignment horizontal="center" vertical="center" wrapText="1"/>
      <protection locked="0"/>
    </xf>
    <xf numFmtId="0" fontId="20" fillId="0" borderId="0" xfId="32" applyFont="1" applyAlignment="1" applyProtection="1">
      <alignment horizontal="center" vertical="center"/>
      <protection locked="0"/>
    </xf>
    <xf numFmtId="0" fontId="21" fillId="0" borderId="0" xfId="17" applyFont="1" applyFill="1" applyAlignment="1" applyProtection="1">
      <alignment horizontal="left" vertical="center" wrapText="1"/>
      <protection locked="0"/>
    </xf>
    <xf numFmtId="0" fontId="0" fillId="0" borderId="0" xfId="0" applyBorder="1" applyAlignment="1">
      <alignment vertical="center"/>
    </xf>
    <xf numFmtId="0" fontId="0" fillId="0" borderId="65" xfId="0" applyBorder="1" applyAlignment="1">
      <alignment vertical="center"/>
    </xf>
    <xf numFmtId="0" fontId="30" fillId="3" borderId="37" xfId="0" applyFont="1" applyFill="1" applyBorder="1" applyAlignment="1">
      <alignment horizontal="center" vertical="center" wrapText="1"/>
    </xf>
    <xf numFmtId="0" fontId="9" fillId="5" borderId="37" xfId="0" applyFont="1" applyFill="1" applyBorder="1" applyAlignment="1">
      <alignment horizontal="center" vertical="center" wrapText="1"/>
    </xf>
    <xf numFmtId="3" fontId="25" fillId="15" borderId="38" xfId="0" applyNumberFormat="1" applyFont="1" applyFill="1" applyBorder="1" applyAlignment="1">
      <alignment horizontal="center" vertical="center" wrapText="1"/>
    </xf>
    <xf numFmtId="3" fontId="26" fillId="0" borderId="0" xfId="2" applyNumberFormat="1" applyFont="1" applyFill="1" applyBorder="1" applyAlignment="1" applyProtection="1">
      <alignment horizontal="center" vertical="center"/>
      <protection locked="0"/>
    </xf>
    <xf numFmtId="9" fontId="26" fillId="0" borderId="0" xfId="179" applyFont="1" applyFill="1" applyBorder="1" applyAlignment="1" applyProtection="1">
      <alignment horizontal="center" vertical="center"/>
      <protection locked="0"/>
    </xf>
    <xf numFmtId="3" fontId="120" fillId="0" borderId="0" xfId="2" applyNumberFormat="1" applyFont="1" applyFill="1" applyBorder="1" applyAlignment="1" applyProtection="1">
      <alignment horizontal="center" vertical="center"/>
      <protection locked="0"/>
    </xf>
    <xf numFmtId="0" fontId="107" fillId="11" borderId="4" xfId="56" applyFont="1" applyFill="1" applyBorder="1" applyAlignment="1" applyProtection="1">
      <alignment horizontal="center" vertical="top" wrapText="1"/>
      <protection locked="0"/>
    </xf>
    <xf numFmtId="0" fontId="121" fillId="16" borderId="4" xfId="0" applyFont="1" applyFill="1" applyBorder="1" applyAlignment="1">
      <alignment horizontal="center" vertical="center" wrapText="1"/>
    </xf>
    <xf numFmtId="0" fontId="107" fillId="11" borderId="4" xfId="56" applyFont="1" applyFill="1" applyBorder="1" applyAlignment="1">
      <alignment horizontal="center" vertical="center"/>
    </xf>
    <xf numFmtId="0" fontId="38" fillId="0" borderId="59" xfId="0" applyFont="1" applyBorder="1" applyAlignment="1">
      <alignment horizontal="center" vertical="center"/>
    </xf>
    <xf numFmtId="3" fontId="43" fillId="0" borderId="42" xfId="0" applyNumberFormat="1" applyFont="1" applyBorder="1" applyAlignment="1" applyProtection="1">
      <alignment horizontal="center" vertical="center"/>
      <protection locked="0"/>
    </xf>
    <xf numFmtId="3" fontId="43" fillId="5" borderId="42" xfId="0" applyNumberFormat="1" applyFont="1" applyFill="1" applyBorder="1" applyAlignment="1" applyProtection="1">
      <alignment horizontal="center" vertical="center"/>
      <protection locked="0"/>
    </xf>
    <xf numFmtId="3" fontId="43" fillId="15" borderId="69" xfId="0" applyNumberFormat="1" applyFont="1" applyFill="1" applyBorder="1" applyAlignment="1" applyProtection="1">
      <alignment horizontal="center" vertical="center"/>
      <protection locked="0"/>
    </xf>
    <xf numFmtId="3" fontId="43" fillId="15" borderId="43" xfId="0" applyNumberFormat="1" applyFont="1" applyFill="1" applyBorder="1" applyAlignment="1" applyProtection="1">
      <alignment horizontal="center" vertical="center"/>
      <protection locked="0"/>
    </xf>
    <xf numFmtId="0" fontId="13" fillId="0" borderId="76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61" fillId="0" borderId="64" xfId="0" applyFont="1" applyBorder="1" applyAlignment="1">
      <alignment horizontal="center" vertical="center" wrapText="1"/>
    </xf>
    <xf numFmtId="0" fontId="10" fillId="0" borderId="1" xfId="44" applyFont="1" applyBorder="1" applyAlignment="1">
      <alignment horizontal="center" vertical="center" wrapText="1"/>
    </xf>
    <xf numFmtId="0" fontId="10" fillId="4" borderId="2" xfId="44" applyFont="1" applyFill="1" applyBorder="1" applyAlignment="1">
      <alignment horizontal="center" vertical="center" wrapText="1"/>
    </xf>
    <xf numFmtId="0" fontId="66" fillId="0" borderId="2" xfId="44" applyFont="1" applyBorder="1" applyAlignment="1">
      <alignment horizontal="center" vertical="center" wrapText="1"/>
    </xf>
    <xf numFmtId="3" fontId="67" fillId="0" borderId="16" xfId="44" applyNumberFormat="1" applyFont="1" applyBorder="1" applyAlignment="1" applyProtection="1">
      <alignment horizontal="center" vertical="center"/>
      <protection locked="0"/>
    </xf>
    <xf numFmtId="3" fontId="122" fillId="0" borderId="16" xfId="44" applyNumberFormat="1" applyFont="1" applyBorder="1" applyAlignment="1" applyProtection="1">
      <alignment horizontal="center" vertical="center" wrapText="1"/>
      <protection locked="0"/>
    </xf>
    <xf numFmtId="3" fontId="123" fillId="0" borderId="16" xfId="44" applyNumberFormat="1" applyFont="1" applyBorder="1" applyAlignment="1" applyProtection="1">
      <alignment horizontal="center" vertical="center" wrapText="1"/>
      <protection locked="0"/>
    </xf>
    <xf numFmtId="3" fontId="123" fillId="0" borderId="15" xfId="44" applyNumberFormat="1" applyFont="1" applyBorder="1" applyAlignment="1" applyProtection="1">
      <alignment horizontal="center" vertical="center" wrapText="1"/>
      <protection locked="0"/>
    </xf>
    <xf numFmtId="3" fontId="67" fillId="0" borderId="60" xfId="44" applyNumberFormat="1" applyFont="1" applyBorder="1" applyAlignment="1" applyProtection="1">
      <alignment horizontal="center" vertical="center"/>
      <protection locked="0"/>
    </xf>
    <xf numFmtId="3" fontId="67" fillId="0" borderId="39" xfId="44" applyNumberFormat="1" applyFont="1" applyBorder="1" applyAlignment="1" applyProtection="1">
      <alignment horizontal="center" vertical="center"/>
      <protection locked="0"/>
    </xf>
    <xf numFmtId="3" fontId="67" fillId="0" borderId="51" xfId="44" applyNumberFormat="1" applyFont="1" applyBorder="1" applyAlignment="1" applyProtection="1">
      <alignment horizontal="center" vertical="center"/>
      <protection locked="0"/>
    </xf>
    <xf numFmtId="0" fontId="47" fillId="0" borderId="0" xfId="2" applyFont="1" applyAlignment="1" applyProtection="1">
      <alignment horizontal="center" vertical="center"/>
      <protection locked="0"/>
    </xf>
    <xf numFmtId="0" fontId="17" fillId="0" borderId="0" xfId="6" applyFont="1" applyBorder="1" applyAlignment="1">
      <alignment horizontal="center" vertical="center" wrapText="1"/>
    </xf>
    <xf numFmtId="0" fontId="47" fillId="0" borderId="0" xfId="2" applyFont="1" applyBorder="1" applyAlignment="1" applyProtection="1">
      <alignment horizontal="center" vertical="center"/>
      <protection locked="0"/>
    </xf>
    <xf numFmtId="0" fontId="56" fillId="0" borderId="0" xfId="0" applyFont="1" applyAlignment="1" applyProtection="1">
      <alignment horizontal="center" vertical="center"/>
      <protection locked="0"/>
    </xf>
    <xf numFmtId="0" fontId="0" fillId="0" borderId="0" xfId="0"/>
    <xf numFmtId="0" fontId="0" fillId="0" borderId="20" xfId="0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9" fontId="39" fillId="4" borderId="37" xfId="49" applyFont="1" applyFill="1" applyBorder="1" applyAlignment="1" applyProtection="1">
      <alignment horizontal="center" vertical="center"/>
      <protection locked="0"/>
    </xf>
    <xf numFmtId="0" fontId="11" fillId="3" borderId="52" xfId="0" applyFont="1" applyFill="1" applyBorder="1" applyAlignment="1">
      <alignment horizontal="center" vertical="center" wrapText="1"/>
    </xf>
    <xf numFmtId="3" fontId="39" fillId="0" borderId="36" xfId="0" applyNumberFormat="1" applyFont="1" applyBorder="1" applyAlignment="1" applyProtection="1">
      <alignment horizontal="center" vertical="center"/>
      <protection locked="0"/>
    </xf>
    <xf numFmtId="3" fontId="39" fillId="0" borderId="39" xfId="0" applyNumberFormat="1" applyFont="1" applyBorder="1" applyAlignment="1" applyProtection="1">
      <alignment horizontal="center" vertical="center"/>
      <protection locked="0"/>
    </xf>
    <xf numFmtId="3" fontId="39" fillId="0" borderId="40" xfId="0" applyNumberFormat="1" applyFont="1" applyBorder="1" applyAlignment="1" applyProtection="1">
      <alignment horizontal="center" vertical="center"/>
      <protection locked="0"/>
    </xf>
    <xf numFmtId="3" fontId="32" fillId="0" borderId="6" xfId="0" applyNumberFormat="1" applyFont="1" applyFill="1" applyBorder="1" applyAlignment="1">
      <alignment horizontal="center" vertical="center"/>
    </xf>
    <xf numFmtId="3" fontId="32" fillId="0" borderId="7" xfId="0" applyNumberFormat="1" applyFont="1" applyFill="1" applyBorder="1" applyAlignment="1">
      <alignment horizontal="center" vertical="center"/>
    </xf>
    <xf numFmtId="3" fontId="32" fillId="0" borderId="23" xfId="0" applyNumberFormat="1" applyFont="1" applyFill="1" applyBorder="1" applyAlignment="1">
      <alignment horizontal="center" vertical="center"/>
    </xf>
    <xf numFmtId="3" fontId="32" fillId="0" borderId="26" xfId="0" applyNumberFormat="1" applyFont="1" applyFill="1" applyBorder="1" applyAlignment="1">
      <alignment horizontal="center" vertical="center"/>
    </xf>
    <xf numFmtId="3" fontId="32" fillId="0" borderId="8" xfId="0" applyNumberFormat="1" applyFont="1" applyFill="1" applyBorder="1" applyAlignment="1">
      <alignment horizontal="center" vertical="center"/>
    </xf>
    <xf numFmtId="3" fontId="39" fillId="0" borderId="7" xfId="0" applyNumberFormat="1" applyFont="1" applyFill="1" applyBorder="1" applyAlignment="1">
      <alignment horizontal="center" vertical="center"/>
    </xf>
    <xf numFmtId="3" fontId="39" fillId="0" borderId="34" xfId="0" applyNumberFormat="1" applyFont="1" applyFill="1" applyBorder="1" applyAlignment="1">
      <alignment horizontal="center" vertical="center"/>
    </xf>
    <xf numFmtId="3" fontId="45" fillId="0" borderId="31" xfId="0" applyNumberFormat="1" applyFont="1" applyFill="1" applyBorder="1" applyAlignment="1">
      <alignment horizontal="center" vertical="center"/>
    </xf>
    <xf numFmtId="3" fontId="39" fillId="0" borderId="23" xfId="0" applyNumberFormat="1" applyFont="1" applyFill="1" applyBorder="1" applyAlignment="1">
      <alignment horizontal="center" vertical="center"/>
    </xf>
    <xf numFmtId="3" fontId="39" fillId="0" borderId="41" xfId="0" applyNumberFormat="1" applyFont="1" applyBorder="1" applyAlignment="1" applyProtection="1">
      <alignment horizontal="center" vertical="center"/>
      <protection locked="0"/>
    </xf>
    <xf numFmtId="0" fontId="11" fillId="3" borderId="70" xfId="0" applyFont="1" applyFill="1" applyBorder="1" applyAlignment="1">
      <alignment horizontal="center" vertical="center" wrapText="1"/>
    </xf>
    <xf numFmtId="3" fontId="39" fillId="0" borderId="77" xfId="0" applyNumberFormat="1" applyFont="1" applyBorder="1" applyAlignment="1" applyProtection="1">
      <alignment horizontal="center" vertical="center"/>
      <protection locked="0"/>
    </xf>
    <xf numFmtId="3" fontId="39" fillId="0" borderId="6" xfId="0" applyNumberFormat="1" applyFont="1" applyFill="1" applyBorder="1" applyAlignment="1">
      <alignment horizontal="center" vertical="center"/>
    </xf>
    <xf numFmtId="3" fontId="39" fillId="0" borderId="8" xfId="0" applyNumberFormat="1" applyFont="1" applyFill="1" applyBorder="1" applyAlignment="1">
      <alignment horizontal="center" vertical="center"/>
    </xf>
    <xf numFmtId="3" fontId="39" fillId="0" borderId="26" xfId="0" applyNumberFormat="1" applyFont="1" applyFill="1" applyBorder="1" applyAlignment="1">
      <alignment horizontal="center" vertical="center"/>
    </xf>
    <xf numFmtId="3" fontId="41" fillId="0" borderId="12" xfId="0" applyNumberFormat="1" applyFont="1" applyBorder="1" applyAlignment="1" applyProtection="1">
      <alignment horizontal="center" vertical="center"/>
      <protection locked="0"/>
    </xf>
    <xf numFmtId="3" fontId="41" fillId="0" borderId="17" xfId="0" applyNumberFormat="1" applyFont="1" applyBorder="1" applyAlignment="1" applyProtection="1">
      <alignment horizontal="center" vertical="center"/>
      <protection locked="0"/>
    </xf>
    <xf numFmtId="3" fontId="41" fillId="0" borderId="10" xfId="0" applyNumberFormat="1" applyFont="1" applyBorder="1" applyAlignment="1" applyProtection="1">
      <alignment horizontal="center" vertical="center"/>
      <protection locked="0"/>
    </xf>
    <xf numFmtId="3" fontId="32" fillId="15" borderId="18" xfId="0" applyNumberFormat="1" applyFont="1" applyFill="1" applyBorder="1" applyAlignment="1">
      <alignment horizontal="center" vertical="center"/>
    </xf>
    <xf numFmtId="3" fontId="32" fillId="15" borderId="11" xfId="0" applyNumberFormat="1" applyFont="1" applyFill="1" applyBorder="1" applyAlignment="1">
      <alignment horizontal="center" vertical="center"/>
    </xf>
    <xf numFmtId="0" fontId="28" fillId="3" borderId="64" xfId="0" applyFont="1" applyFill="1" applyBorder="1" applyAlignment="1">
      <alignment horizontal="center" vertical="center" wrapText="1"/>
    </xf>
    <xf numFmtId="3" fontId="45" fillId="0" borderId="55" xfId="0" applyNumberFormat="1" applyFont="1" applyFill="1" applyBorder="1" applyAlignment="1">
      <alignment horizontal="center" vertical="center"/>
    </xf>
    <xf numFmtId="0" fontId="23" fillId="0" borderId="0" xfId="0" applyFont="1" applyBorder="1" applyAlignment="1" applyProtection="1">
      <alignment horizontal="left" vertical="center"/>
      <protection locked="0"/>
    </xf>
    <xf numFmtId="0" fontId="124" fillId="0" borderId="0" xfId="0" applyFont="1" applyAlignment="1" applyProtection="1">
      <alignment vertical="center"/>
      <protection locked="0"/>
    </xf>
    <xf numFmtId="0" fontId="124" fillId="0" borderId="0" xfId="0" applyFont="1" applyAlignment="1" applyProtection="1">
      <alignment vertical="center"/>
    </xf>
    <xf numFmtId="0" fontId="23" fillId="0" borderId="0" xfId="0" applyFont="1" applyBorder="1" applyAlignment="1" applyProtection="1">
      <alignment horizontal="left"/>
      <protection locked="0"/>
    </xf>
    <xf numFmtId="0" fontId="36" fillId="0" borderId="0" xfId="0" applyFont="1" applyBorder="1" applyAlignment="1" applyProtection="1">
      <alignment horizontal="left" vertical="center"/>
      <protection locked="0"/>
    </xf>
    <xf numFmtId="0" fontId="17" fillId="0" borderId="0" xfId="28" applyFont="1" applyBorder="1" applyAlignment="1" applyProtection="1">
      <alignment vertical="center"/>
      <protection locked="0"/>
    </xf>
    <xf numFmtId="0" fontId="25" fillId="0" borderId="0" xfId="35" applyFont="1" applyAlignment="1" applyProtection="1">
      <alignment vertical="center" wrapText="1"/>
      <protection locked="0"/>
    </xf>
    <xf numFmtId="0" fontId="20" fillId="0" borderId="0" xfId="28" applyFont="1" applyBorder="1" applyAlignment="1" applyProtection="1">
      <alignment horizontal="left" vertical="center"/>
      <protection locked="0"/>
    </xf>
    <xf numFmtId="0" fontId="36" fillId="0" borderId="0" xfId="0" applyFont="1" applyAlignment="1" applyProtection="1">
      <alignment vertical="center"/>
      <protection locked="0"/>
    </xf>
    <xf numFmtId="0" fontId="36" fillId="0" borderId="0" xfId="2" applyFont="1" applyAlignment="1">
      <alignment vertical="center"/>
    </xf>
    <xf numFmtId="0" fontId="104" fillId="0" borderId="0" xfId="56" applyFont="1" applyAlignment="1">
      <alignment horizontal="left" vertical="center"/>
    </xf>
    <xf numFmtId="0" fontId="104" fillId="0" borderId="35" xfId="17" applyFont="1" applyFill="1" applyBorder="1" applyAlignment="1" applyProtection="1">
      <alignment vertical="center" wrapText="1"/>
      <protection locked="0"/>
    </xf>
    <xf numFmtId="0" fontId="36" fillId="0" borderId="0" xfId="2" applyFont="1" applyAlignment="1"/>
    <xf numFmtId="0" fontId="61" fillId="0" borderId="54" xfId="0" applyFont="1" applyBorder="1" applyAlignment="1">
      <alignment horizontal="center" vertical="center"/>
    </xf>
    <xf numFmtId="0" fontId="0" fillId="0" borderId="0" xfId="0"/>
    <xf numFmtId="3" fontId="81" fillId="5" borderId="44" xfId="0" applyNumberFormat="1" applyFont="1" applyFill="1" applyBorder="1" applyAlignment="1" applyProtection="1">
      <alignment horizontal="center" vertical="center"/>
      <protection locked="0"/>
    </xf>
    <xf numFmtId="3" fontId="36" fillId="5" borderId="44" xfId="0" applyNumberFormat="1" applyFont="1" applyFill="1" applyBorder="1" applyAlignment="1" applyProtection="1">
      <alignment horizontal="center" vertical="center"/>
      <protection locked="0"/>
    </xf>
    <xf numFmtId="3" fontId="81" fillId="5" borderId="46" xfId="0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vertical="center"/>
      <protection locked="0"/>
    </xf>
    <xf numFmtId="0" fontId="20" fillId="0" borderId="0" xfId="0" applyFont="1" applyBorder="1" applyAlignment="1" applyProtection="1">
      <alignment vertical="center"/>
      <protection locked="0"/>
    </xf>
    <xf numFmtId="0" fontId="38" fillId="0" borderId="20" xfId="0" applyFont="1" applyBorder="1" applyAlignment="1" applyProtection="1">
      <alignment vertical="center"/>
      <protection locked="0"/>
    </xf>
    <xf numFmtId="0" fontId="128" fillId="0" borderId="0" xfId="6" applyFont="1" applyAlignment="1">
      <alignment vertical="center"/>
    </xf>
    <xf numFmtId="0" fontId="68" fillId="0" borderId="0" xfId="0" applyFont="1" applyAlignment="1">
      <alignment vertical="center"/>
    </xf>
    <xf numFmtId="0" fontId="32" fillId="0" borderId="0" xfId="35" applyFont="1" applyAlignment="1" applyProtection="1">
      <alignment vertical="center" wrapText="1"/>
      <protection locked="0"/>
    </xf>
    <xf numFmtId="0" fontId="17" fillId="0" borderId="20" xfId="28" applyFont="1" applyBorder="1" applyAlignment="1" applyProtection="1">
      <alignment vertical="center"/>
      <protection locked="0"/>
    </xf>
    <xf numFmtId="0" fontId="41" fillId="0" borderId="0" xfId="28" applyFont="1" applyBorder="1" applyAlignment="1" applyProtection="1">
      <alignment vertical="center"/>
      <protection locked="0"/>
    </xf>
    <xf numFmtId="3" fontId="18" fillId="15" borderId="5" xfId="0" applyNumberFormat="1" applyFont="1" applyFill="1" applyBorder="1" applyAlignment="1">
      <alignment horizontal="center" vertical="center" wrapText="1"/>
    </xf>
    <xf numFmtId="0" fontId="28" fillId="0" borderId="0" xfId="28" applyFont="1" applyAlignment="1" applyProtection="1">
      <alignment vertical="center"/>
      <protection locked="0"/>
    </xf>
    <xf numFmtId="0" fontId="116" fillId="0" borderId="0" xfId="35" applyFont="1" applyAlignment="1" applyProtection="1">
      <alignment vertical="center"/>
      <protection locked="0"/>
    </xf>
    <xf numFmtId="0" fontId="52" fillId="0" borderId="0" xfId="35" applyFont="1" applyProtection="1">
      <protection locked="0"/>
    </xf>
    <xf numFmtId="0" fontId="17" fillId="0" borderId="35" xfId="35" applyFont="1" applyBorder="1" applyAlignment="1" applyProtection="1">
      <alignment horizontal="left" vertical="center"/>
      <protection locked="0"/>
    </xf>
    <xf numFmtId="0" fontId="17" fillId="0" borderId="35" xfId="35" applyFont="1" applyBorder="1" applyAlignment="1">
      <alignment horizontal="left" vertical="center"/>
    </xf>
    <xf numFmtId="3" fontId="45" fillId="0" borderId="14" xfId="2" applyNumberFormat="1" applyFont="1" applyFill="1" applyBorder="1" applyAlignment="1" applyProtection="1">
      <alignment horizontal="center" vertical="center"/>
      <protection locked="0"/>
    </xf>
    <xf numFmtId="0" fontId="11" fillId="3" borderId="14" xfId="2" applyFont="1" applyFill="1" applyBorder="1" applyAlignment="1">
      <alignment horizontal="center" vertical="center" wrapText="1"/>
    </xf>
    <xf numFmtId="3" fontId="30" fillId="5" borderId="67" xfId="0" applyNumberFormat="1" applyFont="1" applyFill="1" applyBorder="1" applyAlignment="1">
      <alignment horizontal="center" vertical="center" wrapText="1"/>
    </xf>
    <xf numFmtId="0" fontId="130" fillId="0" borderId="0" xfId="2" applyFont="1" applyBorder="1" applyAlignment="1">
      <alignment horizontal="left"/>
    </xf>
    <xf numFmtId="0" fontId="126" fillId="0" borderId="0" xfId="6" applyFont="1"/>
    <xf numFmtId="0" fontId="131" fillId="0" borderId="0" xfId="2" applyFont="1"/>
    <xf numFmtId="14" fontId="132" fillId="0" borderId="0" xfId="56" applyNumberFormat="1" applyFont="1" applyAlignment="1">
      <alignment horizontal="left" vertical="center"/>
    </xf>
    <xf numFmtId="14" fontId="133" fillId="0" borderId="0" xfId="56" applyNumberFormat="1" applyFont="1" applyAlignment="1">
      <alignment horizontal="left" vertical="center"/>
    </xf>
    <xf numFmtId="0" fontId="107" fillId="11" borderId="27" xfId="56" applyFont="1" applyFill="1" applyBorder="1" applyAlignment="1" applyProtection="1">
      <alignment horizontal="center" vertical="center"/>
      <protection locked="0"/>
    </xf>
    <xf numFmtId="0" fontId="104" fillId="0" borderId="0" xfId="17" applyFont="1" applyFill="1" applyBorder="1" applyAlignment="1" applyProtection="1">
      <alignment vertical="center" wrapText="1"/>
      <protection locked="0"/>
    </xf>
    <xf numFmtId="166" fontId="21" fillId="12" borderId="49" xfId="58" applyNumberFormat="1" applyFont="1" applyFill="1" applyBorder="1" applyAlignment="1">
      <alignment horizontal="center" vertical="top" wrapText="1"/>
    </xf>
    <xf numFmtId="166" fontId="21" fillId="12" borderId="74" xfId="58" applyNumberFormat="1" applyFont="1" applyFill="1" applyBorder="1" applyAlignment="1" applyProtection="1">
      <alignment horizontal="center" vertical="top" wrapText="1"/>
      <protection locked="0"/>
    </xf>
    <xf numFmtId="166" fontId="21" fillId="16" borderId="74" xfId="58" applyNumberFormat="1" applyFont="1" applyFill="1" applyBorder="1" applyAlignment="1" applyProtection="1">
      <alignment horizontal="center" vertical="top" wrapText="1"/>
      <protection locked="0"/>
    </xf>
    <xf numFmtId="3" fontId="118" fillId="15" borderId="50" xfId="57" applyNumberFormat="1" applyFont="1" applyFill="1" applyBorder="1" applyAlignment="1">
      <alignment horizontal="center" vertical="top"/>
    </xf>
    <xf numFmtId="0" fontId="21" fillId="3" borderId="68" xfId="23" applyFont="1" applyFill="1" applyBorder="1" applyAlignment="1">
      <alignment horizontal="center" vertical="top" wrapText="1"/>
    </xf>
    <xf numFmtId="0" fontId="21" fillId="3" borderId="73" xfId="23" applyFont="1" applyFill="1" applyBorder="1" applyAlignment="1" applyProtection="1">
      <alignment vertical="top" wrapText="1"/>
      <protection locked="0"/>
    </xf>
    <xf numFmtId="0" fontId="21" fillId="16" borderId="73" xfId="23" applyFont="1" applyFill="1" applyBorder="1" applyAlignment="1" applyProtection="1">
      <alignment vertical="top" wrapText="1"/>
      <protection locked="0"/>
    </xf>
    <xf numFmtId="166" fontId="21" fillId="12" borderId="4" xfId="58" applyNumberFormat="1" applyFont="1" applyFill="1" applyBorder="1" applyAlignment="1">
      <alignment horizontal="center" vertical="top" wrapText="1"/>
    </xf>
    <xf numFmtId="166" fontId="21" fillId="12" borderId="67" xfId="58" applyNumberFormat="1" applyFont="1" applyFill="1" applyBorder="1" applyAlignment="1" applyProtection="1">
      <alignment horizontal="center" vertical="top" wrapText="1"/>
      <protection locked="0"/>
    </xf>
    <xf numFmtId="166" fontId="21" fillId="16" borderId="4" xfId="58" applyNumberFormat="1" applyFont="1" applyFill="1" applyBorder="1" applyAlignment="1" applyProtection="1">
      <alignment horizontal="center" vertical="top" wrapText="1"/>
      <protection locked="0"/>
    </xf>
    <xf numFmtId="3" fontId="118" fillId="15" borderId="21" xfId="57" applyNumberFormat="1" applyFont="1" applyFill="1" applyBorder="1" applyAlignment="1">
      <alignment horizontal="center" vertical="top"/>
    </xf>
    <xf numFmtId="3" fontId="118" fillId="15" borderId="5" xfId="57" applyNumberFormat="1" applyFont="1" applyFill="1" applyBorder="1" applyAlignment="1">
      <alignment horizontal="center" vertical="top"/>
    </xf>
    <xf numFmtId="3" fontId="118" fillId="15" borderId="72" xfId="57" applyNumberFormat="1" applyFont="1" applyFill="1" applyBorder="1" applyAlignment="1">
      <alignment vertical="top"/>
    </xf>
    <xf numFmtId="3" fontId="118" fillId="15" borderId="50" xfId="57" applyNumberFormat="1" applyFont="1" applyFill="1" applyBorder="1" applyAlignment="1">
      <alignment vertical="top"/>
    </xf>
    <xf numFmtId="166" fontId="0" fillId="12" borderId="4" xfId="60" applyNumberFormat="1" applyFont="1" applyFill="1" applyBorder="1" applyAlignment="1">
      <alignment horizontal="center" vertical="top" wrapText="1"/>
    </xf>
    <xf numFmtId="3" fontId="108" fillId="13" borderId="58" xfId="57" applyNumberFormat="1" applyFont="1" applyFill="1" applyBorder="1" applyAlignment="1">
      <alignment horizontal="center" vertical="top" wrapText="1"/>
    </xf>
    <xf numFmtId="0" fontId="0" fillId="3" borderId="68" xfId="59" applyFont="1" applyFill="1" applyBorder="1" applyAlignment="1">
      <alignment horizontal="center" vertical="top" wrapText="1"/>
    </xf>
    <xf numFmtId="0" fontId="108" fillId="14" borderId="0" xfId="57" applyFont="1" applyFill="1" applyBorder="1" applyAlignment="1">
      <alignment vertical="top" wrapText="1"/>
    </xf>
    <xf numFmtId="3" fontId="108" fillId="13" borderId="67" xfId="57" applyNumberFormat="1" applyFont="1" applyFill="1" applyBorder="1" applyAlignment="1">
      <alignment horizontal="center" vertical="top" wrapText="1"/>
    </xf>
    <xf numFmtId="0" fontId="0" fillId="3" borderId="49" xfId="59" applyFont="1" applyFill="1" applyBorder="1" applyAlignment="1">
      <alignment horizontal="center" vertical="top" wrapText="1"/>
    </xf>
    <xf numFmtId="0" fontId="134" fillId="0" borderId="0" xfId="56" applyFont="1" applyAlignment="1">
      <alignment horizontal="left" vertical="center"/>
    </xf>
    <xf numFmtId="14" fontId="135" fillId="0" borderId="0" xfId="56" applyNumberFormat="1" applyFont="1" applyAlignment="1">
      <alignment horizontal="left" vertical="center"/>
    </xf>
    <xf numFmtId="0" fontId="35" fillId="0" borderId="0" xfId="35" applyFont="1" applyAlignment="1" applyProtection="1">
      <alignment horizontal="left" vertical="center"/>
      <protection locked="0"/>
    </xf>
    <xf numFmtId="3" fontId="17" fillId="15" borderId="18" xfId="0" applyNumberFormat="1" applyFont="1" applyFill="1" applyBorder="1" applyAlignment="1">
      <alignment horizontal="center" vertical="center" wrapText="1"/>
    </xf>
    <xf numFmtId="0" fontId="50" fillId="0" borderId="0" xfId="0" applyFont="1" applyFill="1" applyBorder="1" applyAlignment="1" applyProtection="1">
      <alignment horizontal="center" vertical="center"/>
    </xf>
    <xf numFmtId="0" fontId="50" fillId="0" borderId="6" xfId="0" applyFont="1" applyBorder="1" applyAlignment="1" applyProtection="1">
      <alignment horizontal="center" vertical="center"/>
    </xf>
    <xf numFmtId="0" fontId="50" fillId="0" borderId="7" xfId="0" applyFont="1" applyBorder="1" applyAlignment="1" applyProtection="1">
      <alignment horizontal="center" vertical="center"/>
    </xf>
    <xf numFmtId="0" fontId="11" fillId="0" borderId="7" xfId="0" applyFont="1" applyBorder="1" applyAlignment="1" applyProtection="1">
      <alignment horizontal="center" vertical="center"/>
    </xf>
    <xf numFmtId="0" fontId="50" fillId="0" borderId="8" xfId="0" applyFont="1" applyBorder="1" applyAlignment="1" applyProtection="1">
      <alignment horizontal="center" vertical="center"/>
    </xf>
    <xf numFmtId="0" fontId="30" fillId="0" borderId="0" xfId="0" applyFont="1" applyFill="1" applyBorder="1" applyAlignment="1" applyProtection="1">
      <alignment horizontal="center" vertical="center" wrapText="1"/>
    </xf>
    <xf numFmtId="3" fontId="30" fillId="0" borderId="0" xfId="6" applyNumberFormat="1" applyFont="1" applyFill="1" applyBorder="1" applyAlignment="1">
      <alignment horizontal="center" vertical="center" wrapText="1"/>
    </xf>
    <xf numFmtId="3" fontId="17" fillId="0" borderId="0" xfId="0" applyNumberFormat="1" applyFont="1" applyFill="1" applyBorder="1" applyAlignment="1">
      <alignment horizontal="center" vertical="center" wrapText="1"/>
    </xf>
    <xf numFmtId="0" fontId="31" fillId="0" borderId="0" xfId="0" applyFont="1" applyFill="1" applyBorder="1" applyAlignment="1" applyProtection="1">
      <alignment vertical="center"/>
    </xf>
    <xf numFmtId="0" fontId="41" fillId="0" borderId="0" xfId="0" applyFont="1" applyBorder="1" applyAlignment="1" applyProtection="1">
      <alignment vertical="center"/>
      <protection locked="0"/>
    </xf>
    <xf numFmtId="0" fontId="125" fillId="0" borderId="0" xfId="0" applyFont="1" applyAlignment="1" applyProtection="1">
      <alignment vertical="center"/>
      <protection locked="0"/>
    </xf>
    <xf numFmtId="0" fontId="0" fillId="0" borderId="20" xfId="0" applyBorder="1" applyProtection="1">
      <protection locked="0"/>
    </xf>
    <xf numFmtId="0" fontId="29" fillId="0" borderId="0" xfId="0" applyFont="1" applyFill="1" applyBorder="1" applyAlignment="1">
      <alignment horizontal="center" vertical="center" wrapText="1"/>
    </xf>
    <xf numFmtId="3" fontId="24" fillId="0" borderId="0" xfId="0" applyNumberFormat="1" applyFont="1" applyFill="1" applyBorder="1" applyAlignment="1">
      <alignment horizontal="center" vertical="center" wrapText="1"/>
    </xf>
    <xf numFmtId="3" fontId="36" fillId="0" borderId="12" xfId="0" applyNumberFormat="1" applyFont="1" applyBorder="1" applyAlignment="1" applyProtection="1">
      <alignment horizontal="center" vertical="center"/>
      <protection locked="0"/>
    </xf>
    <xf numFmtId="0" fontId="20" fillId="0" borderId="0" xfId="28" applyFont="1" applyAlignment="1" applyProtection="1">
      <alignment horizontal="center" vertical="center"/>
      <protection locked="0"/>
    </xf>
    <xf numFmtId="0" fontId="0" fillId="0" borderId="0" xfId="0"/>
    <xf numFmtId="0" fontId="26" fillId="0" borderId="0" xfId="0" applyFont="1"/>
    <xf numFmtId="0" fontId="51" fillId="0" borderId="0" xfId="0" applyFont="1" applyAlignment="1" applyProtection="1">
      <alignment vertical="center" wrapText="1"/>
      <protection locked="0"/>
    </xf>
    <xf numFmtId="3" fontId="25" fillId="0" borderId="0" xfId="0" applyNumberFormat="1" applyFont="1" applyFill="1" applyBorder="1" applyAlignment="1">
      <alignment horizontal="center" vertical="center" wrapText="1"/>
    </xf>
    <xf numFmtId="0" fontId="41" fillId="0" borderId="20" xfId="0" applyFont="1" applyBorder="1" applyAlignment="1" applyProtection="1">
      <alignment vertical="center"/>
      <protection locked="0"/>
    </xf>
    <xf numFmtId="3" fontId="137" fillId="0" borderId="47" xfId="35" applyNumberFormat="1" applyFont="1" applyFill="1" applyBorder="1" applyAlignment="1" applyProtection="1">
      <alignment horizontal="center" vertical="center"/>
      <protection locked="0"/>
    </xf>
    <xf numFmtId="3" fontId="84" fillId="5" borderId="17" xfId="35" applyNumberFormat="1" applyFont="1" applyFill="1" applyBorder="1" applyAlignment="1" applyProtection="1">
      <alignment horizontal="center" vertical="center"/>
      <protection locked="0"/>
    </xf>
    <xf numFmtId="3" fontId="84" fillId="15" borderId="18" xfId="35" applyNumberFormat="1" applyFont="1" applyFill="1" applyBorder="1" applyAlignment="1" applyProtection="1">
      <alignment horizontal="center" vertical="center"/>
      <protection locked="0"/>
    </xf>
    <xf numFmtId="3" fontId="137" fillId="0" borderId="41" xfId="35" applyNumberFormat="1" applyFont="1" applyFill="1" applyBorder="1" applyAlignment="1" applyProtection="1">
      <alignment horizontal="center" vertical="center"/>
      <protection locked="0"/>
    </xf>
    <xf numFmtId="3" fontId="84" fillId="5" borderId="45" xfId="35" applyNumberFormat="1" applyFont="1" applyFill="1" applyBorder="1" applyAlignment="1" applyProtection="1">
      <alignment horizontal="center" vertical="center"/>
      <protection locked="0"/>
    </xf>
    <xf numFmtId="3" fontId="137" fillId="0" borderId="15" xfId="35" applyNumberFormat="1" applyFont="1" applyFill="1" applyBorder="1" applyAlignment="1" applyProtection="1">
      <alignment horizontal="center" vertical="center"/>
      <protection locked="0"/>
    </xf>
    <xf numFmtId="3" fontId="84" fillId="5" borderId="10" xfId="35" applyNumberFormat="1" applyFont="1" applyFill="1" applyBorder="1" applyAlignment="1" applyProtection="1">
      <alignment horizontal="center" vertical="center"/>
      <protection locked="0"/>
    </xf>
    <xf numFmtId="3" fontId="84" fillId="15" borderId="11" xfId="35" applyNumberFormat="1" applyFont="1" applyFill="1" applyBorder="1" applyAlignment="1" applyProtection="1">
      <alignment horizontal="center" vertical="center"/>
      <protection locked="0"/>
    </xf>
    <xf numFmtId="3" fontId="137" fillId="0" borderId="40" xfId="35" applyNumberFormat="1" applyFont="1" applyFill="1" applyBorder="1" applyAlignment="1" applyProtection="1">
      <alignment horizontal="center" vertical="center"/>
      <protection locked="0"/>
    </xf>
    <xf numFmtId="3" fontId="84" fillId="5" borderId="46" xfId="35" applyNumberFormat="1" applyFont="1" applyFill="1" applyBorder="1" applyAlignment="1" applyProtection="1">
      <alignment horizontal="center" vertical="center"/>
      <protection locked="0"/>
    </xf>
    <xf numFmtId="3" fontId="137" fillId="0" borderId="47" xfId="35" applyNumberFormat="1" applyFont="1" applyBorder="1" applyAlignment="1" applyProtection="1">
      <alignment horizontal="center" vertical="center"/>
      <protection locked="0"/>
    </xf>
    <xf numFmtId="3" fontId="137" fillId="0" borderId="39" xfId="35" applyNumberFormat="1" applyFont="1" applyBorder="1" applyAlignment="1" applyProtection="1">
      <alignment horizontal="center" vertical="center"/>
      <protection locked="0"/>
    </xf>
    <xf numFmtId="3" fontId="84" fillId="5" borderId="12" xfId="35" applyNumberFormat="1" applyFont="1" applyFill="1" applyBorder="1" applyAlignment="1" applyProtection="1">
      <alignment horizontal="center" vertical="center"/>
      <protection locked="0"/>
    </xf>
    <xf numFmtId="3" fontId="84" fillId="5" borderId="44" xfId="35" applyNumberFormat="1" applyFont="1" applyFill="1" applyBorder="1" applyAlignment="1" applyProtection="1">
      <alignment horizontal="center" vertical="center"/>
      <protection locked="0"/>
    </xf>
    <xf numFmtId="3" fontId="137" fillId="0" borderId="16" xfId="35" applyNumberFormat="1" applyFont="1" applyBorder="1" applyAlignment="1" applyProtection="1">
      <alignment horizontal="center" vertical="center"/>
      <protection locked="0"/>
    </xf>
    <xf numFmtId="3" fontId="137" fillId="0" borderId="15" xfId="35" applyNumberFormat="1" applyFont="1" applyBorder="1" applyAlignment="1" applyProtection="1">
      <alignment horizontal="center" vertical="center"/>
      <protection locked="0"/>
    </xf>
    <xf numFmtId="3" fontId="137" fillId="0" borderId="40" xfId="35" applyNumberFormat="1" applyFont="1" applyBorder="1" applyAlignment="1" applyProtection="1">
      <alignment horizontal="center" vertical="center"/>
      <protection locked="0"/>
    </xf>
    <xf numFmtId="3" fontId="137" fillId="0" borderId="41" xfId="35" applyNumberFormat="1" applyFont="1" applyBorder="1" applyAlignment="1" applyProtection="1">
      <alignment horizontal="center" vertical="center"/>
      <protection locked="0"/>
    </xf>
    <xf numFmtId="3" fontId="137" fillId="0" borderId="36" xfId="35" applyNumberFormat="1" applyFont="1" applyBorder="1" applyAlignment="1" applyProtection="1">
      <alignment horizontal="center" vertical="center"/>
      <protection locked="0"/>
    </xf>
    <xf numFmtId="3" fontId="84" fillId="5" borderId="37" xfId="35" applyNumberFormat="1" applyFont="1" applyFill="1" applyBorder="1" applyAlignment="1" applyProtection="1">
      <alignment horizontal="center" vertical="center"/>
      <protection locked="0"/>
    </xf>
    <xf numFmtId="3" fontId="84" fillId="5" borderId="66" xfId="35" applyNumberFormat="1" applyFont="1" applyFill="1" applyBorder="1" applyAlignment="1" applyProtection="1">
      <alignment horizontal="center" vertical="center"/>
      <protection locked="0"/>
    </xf>
    <xf numFmtId="3" fontId="137" fillId="0" borderId="51" xfId="35" applyNumberFormat="1" applyFont="1" applyBorder="1" applyAlignment="1" applyProtection="1">
      <alignment horizontal="center" vertical="center"/>
      <protection locked="0"/>
    </xf>
    <xf numFmtId="0" fontId="27" fillId="2" borderId="1" xfId="35" applyFont="1" applyFill="1" applyBorder="1" applyAlignment="1">
      <alignment horizontal="center" vertical="center"/>
    </xf>
    <xf numFmtId="0" fontId="27" fillId="5" borderId="2" xfId="35" applyFont="1" applyFill="1" applyBorder="1" applyAlignment="1">
      <alignment horizontal="center" vertical="center" wrapText="1"/>
    </xf>
    <xf numFmtId="3" fontId="17" fillId="15" borderId="3" xfId="0" applyNumberFormat="1" applyFont="1" applyFill="1" applyBorder="1" applyAlignment="1">
      <alignment horizontal="center" vertical="center" wrapText="1"/>
    </xf>
    <xf numFmtId="0" fontId="17" fillId="2" borderId="75" xfId="35" applyFont="1" applyFill="1" applyBorder="1" applyAlignment="1">
      <alignment horizontal="center" vertical="center"/>
    </xf>
    <xf numFmtId="0" fontId="27" fillId="5" borderId="4" xfId="35" applyFont="1" applyFill="1" applyBorder="1" applyAlignment="1">
      <alignment horizontal="center" vertical="center" wrapText="1"/>
    </xf>
    <xf numFmtId="0" fontId="27" fillId="5" borderId="67" xfId="35" applyFont="1" applyFill="1" applyBorder="1" applyAlignment="1">
      <alignment horizontal="center" vertical="center" wrapText="1"/>
    </xf>
    <xf numFmtId="0" fontId="17" fillId="2" borderId="9" xfId="35" applyFont="1" applyFill="1" applyBorder="1" applyAlignment="1">
      <alignment horizontal="center" vertical="center"/>
    </xf>
    <xf numFmtId="0" fontId="27" fillId="2" borderId="9" xfId="35" applyFont="1" applyFill="1" applyBorder="1" applyAlignment="1">
      <alignment horizontal="center" vertical="center"/>
    </xf>
    <xf numFmtId="3" fontId="17" fillId="15" borderId="5" xfId="0" applyNumberFormat="1" applyFont="1" applyFill="1" applyBorder="1" applyAlignment="1">
      <alignment horizontal="center" vertical="center" wrapText="1"/>
    </xf>
    <xf numFmtId="0" fontId="137" fillId="0" borderId="54" xfId="35" applyFont="1" applyFill="1" applyBorder="1" applyAlignment="1">
      <alignment horizontal="center" vertical="center"/>
    </xf>
    <xf numFmtId="0" fontId="137" fillId="0" borderId="56" xfId="35" applyFont="1" applyFill="1" applyBorder="1" applyAlignment="1">
      <alignment horizontal="center" vertical="center"/>
    </xf>
    <xf numFmtId="0" fontId="137" fillId="0" borderId="54" xfId="35" applyFont="1" applyBorder="1" applyAlignment="1">
      <alignment horizontal="center" vertical="center"/>
    </xf>
    <xf numFmtId="0" fontId="137" fillId="0" borderId="55" xfId="35" applyFont="1" applyBorder="1" applyAlignment="1">
      <alignment horizontal="center" vertical="center"/>
    </xf>
    <xf numFmtId="0" fontId="137" fillId="0" borderId="56" xfId="35" applyFont="1" applyBorder="1" applyAlignment="1">
      <alignment horizontal="center" vertical="center"/>
    </xf>
    <xf numFmtId="0" fontId="137" fillId="0" borderId="31" xfId="35" applyFont="1" applyBorder="1" applyAlignment="1">
      <alignment horizontal="center" vertical="center"/>
    </xf>
    <xf numFmtId="0" fontId="20" fillId="0" borderId="32" xfId="2" applyFont="1" applyFill="1" applyBorder="1" applyAlignment="1">
      <alignment vertical="center" wrapText="1"/>
    </xf>
    <xf numFmtId="0" fontId="20" fillId="0" borderId="58" xfId="2" applyFont="1" applyFill="1" applyBorder="1" applyAlignment="1">
      <alignment vertical="center" wrapText="1"/>
    </xf>
    <xf numFmtId="0" fontId="20" fillId="0" borderId="21" xfId="2" applyFont="1" applyFill="1" applyBorder="1" applyAlignment="1">
      <alignment vertical="center" wrapText="1"/>
    </xf>
    <xf numFmtId="0" fontId="10" fillId="0" borderId="52" xfId="2" applyFont="1" applyBorder="1" applyAlignment="1">
      <alignment horizontal="center" vertical="center" wrapText="1"/>
    </xf>
    <xf numFmtId="3" fontId="43" fillId="0" borderId="0" xfId="2" applyNumberFormat="1" applyFont="1" applyFill="1" applyBorder="1" applyAlignment="1" applyProtection="1">
      <alignment horizontal="left" vertical="center" wrapText="1"/>
      <protection locked="0"/>
    </xf>
    <xf numFmtId="3" fontId="36" fillId="0" borderId="12" xfId="0" applyNumberFormat="1" applyFont="1" applyBorder="1" applyAlignment="1" applyProtection="1">
      <alignment horizontal="center" vertical="center"/>
      <protection locked="0"/>
    </xf>
    <xf numFmtId="3" fontId="30" fillId="0" borderId="0" xfId="0" applyNumberFormat="1" applyFont="1" applyFill="1" applyBorder="1" applyAlignment="1">
      <alignment horizontal="center" vertical="center" wrapText="1"/>
    </xf>
    <xf numFmtId="0" fontId="33" fillId="0" borderId="0" xfId="2" applyFont="1" applyFill="1" applyBorder="1" applyAlignment="1"/>
    <xf numFmtId="0" fontId="39" fillId="0" borderId="0" xfId="2" applyFont="1" applyFill="1" applyBorder="1" applyAlignment="1">
      <alignment vertical="center"/>
    </xf>
    <xf numFmtId="0" fontId="19" fillId="0" borderId="0" xfId="2" applyFont="1" applyFill="1" applyBorder="1" applyAlignment="1"/>
    <xf numFmtId="0" fontId="45" fillId="0" borderId="0" xfId="2" applyFont="1" applyFill="1" applyBorder="1" applyAlignment="1">
      <alignment vertical="center" wrapText="1"/>
    </xf>
    <xf numFmtId="0" fontId="45" fillId="0" borderId="0" xfId="2" applyFont="1" applyFill="1" applyBorder="1" applyAlignment="1">
      <alignment vertical="center"/>
    </xf>
    <xf numFmtId="3" fontId="45" fillId="0" borderId="0" xfId="2" applyNumberFormat="1" applyFont="1" applyFill="1" applyBorder="1" applyAlignment="1">
      <alignment vertical="center"/>
    </xf>
    <xf numFmtId="3" fontId="138" fillId="0" borderId="0" xfId="44" applyNumberFormat="1" applyFont="1" applyFill="1" applyBorder="1" applyAlignment="1">
      <alignment vertical="center" wrapText="1"/>
    </xf>
    <xf numFmtId="3" fontId="36" fillId="0" borderId="12" xfId="0" applyNumberFormat="1" applyFont="1" applyBorder="1" applyAlignment="1" applyProtection="1">
      <alignment horizontal="center" vertical="center"/>
      <protection locked="0"/>
    </xf>
    <xf numFmtId="3" fontId="82" fillId="0" borderId="40" xfId="0" applyNumberFormat="1" applyFont="1" applyBorder="1" applyAlignment="1" applyProtection="1">
      <alignment horizontal="center" vertical="center"/>
      <protection locked="0"/>
    </xf>
    <xf numFmtId="0" fontId="30" fillId="3" borderId="1" xfId="0" applyFont="1" applyFill="1" applyBorder="1" applyAlignment="1" applyProtection="1">
      <alignment horizontal="center" vertical="center" wrapText="1"/>
    </xf>
    <xf numFmtId="0" fontId="30" fillId="3" borderId="2" xfId="0" applyFont="1" applyFill="1" applyBorder="1" applyAlignment="1" applyProtection="1">
      <alignment horizontal="center" vertical="center" wrapText="1"/>
    </xf>
    <xf numFmtId="3" fontId="30" fillId="5" borderId="2" xfId="6" applyNumberFormat="1" applyFont="1" applyFill="1" applyBorder="1" applyAlignment="1">
      <alignment horizontal="center" vertical="center" wrapText="1"/>
    </xf>
    <xf numFmtId="1" fontId="50" fillId="0" borderId="0" xfId="0" applyNumberFormat="1" applyFont="1" applyFill="1" applyBorder="1" applyAlignment="1" applyProtection="1">
      <alignment horizontal="center" vertical="center" wrapText="1"/>
    </xf>
    <xf numFmtId="3" fontId="82" fillId="0" borderId="41" xfId="0" applyNumberFormat="1" applyFont="1" applyBorder="1" applyAlignment="1" applyProtection="1">
      <alignment horizontal="center" vertical="center"/>
      <protection locked="0"/>
    </xf>
    <xf numFmtId="3" fontId="82" fillId="0" borderId="35" xfId="0" applyNumberFormat="1" applyFont="1" applyFill="1" applyBorder="1" applyAlignment="1" applyProtection="1">
      <alignment horizontal="center" vertical="center"/>
      <protection locked="0"/>
    </xf>
    <xf numFmtId="9" fontId="39" fillId="0" borderId="35" xfId="43" applyFont="1" applyFill="1" applyBorder="1" applyAlignment="1" applyProtection="1">
      <alignment horizontal="center" vertical="center"/>
      <protection locked="0"/>
    </xf>
    <xf numFmtId="3" fontId="81" fillId="0" borderId="35" xfId="0" applyNumberFormat="1" applyFont="1" applyFill="1" applyBorder="1" applyAlignment="1" applyProtection="1">
      <alignment horizontal="center" vertical="center"/>
      <protection locked="0"/>
    </xf>
    <xf numFmtId="0" fontId="140" fillId="0" borderId="0" xfId="0" applyFont="1" applyFill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3" fontId="32" fillId="15" borderId="13" xfId="0" applyNumberFormat="1" applyFont="1" applyFill="1" applyBorder="1" applyAlignment="1">
      <alignment horizontal="center" vertical="center"/>
    </xf>
    <xf numFmtId="3" fontId="32" fillId="15" borderId="18" xfId="0" applyNumberFormat="1" applyFont="1" applyFill="1" applyBorder="1" applyAlignment="1">
      <alignment horizontal="center" vertical="center"/>
    </xf>
    <xf numFmtId="9" fontId="32" fillId="4" borderId="12" xfId="49" applyFont="1" applyFill="1" applyBorder="1" applyAlignment="1" applyProtection="1">
      <alignment horizontal="center" vertical="center"/>
      <protection locked="0"/>
    </xf>
    <xf numFmtId="3" fontId="36" fillId="0" borderId="12" xfId="0" applyNumberFormat="1" applyFont="1" applyBorder="1" applyAlignment="1" applyProtection="1">
      <alignment horizontal="center" vertical="center"/>
      <protection locked="0"/>
    </xf>
    <xf numFmtId="3" fontId="32" fillId="0" borderId="39" xfId="0" applyNumberFormat="1" applyFont="1" applyBorder="1" applyAlignment="1" applyProtection="1">
      <alignment horizontal="center" vertical="center"/>
      <protection locked="0"/>
    </xf>
    <xf numFmtId="3" fontId="32" fillId="15" borderId="11" xfId="0" applyNumberFormat="1" applyFont="1" applyFill="1" applyBorder="1" applyAlignment="1">
      <alignment horizontal="center" vertical="center"/>
    </xf>
    <xf numFmtId="0" fontId="32" fillId="0" borderId="32" xfId="6" applyFont="1" applyBorder="1" applyAlignment="1">
      <alignment horizontal="center" vertical="center" wrapText="1"/>
    </xf>
    <xf numFmtId="0" fontId="25" fillId="0" borderId="0" xfId="6" applyFont="1" applyFill="1" applyBorder="1" applyAlignment="1">
      <alignment horizontal="left" vertical="center" wrapText="1"/>
    </xf>
    <xf numFmtId="9" fontId="32" fillId="4" borderId="12" xfId="45" applyFont="1" applyFill="1" applyBorder="1" applyAlignment="1" applyProtection="1">
      <alignment horizontal="center" vertical="center" wrapText="1"/>
      <protection locked="0"/>
    </xf>
    <xf numFmtId="3" fontId="32" fillId="15" borderId="13" xfId="7" applyNumberFormat="1" applyFont="1" applyFill="1" applyBorder="1" applyAlignment="1" applyProtection="1">
      <alignment horizontal="center" vertical="center" wrapText="1"/>
      <protection locked="0"/>
    </xf>
    <xf numFmtId="3" fontId="32" fillId="0" borderId="16" xfId="7" applyNumberFormat="1" applyFont="1" applyFill="1" applyBorder="1" applyAlignment="1" applyProtection="1">
      <alignment horizontal="center" vertical="center" wrapText="1"/>
      <protection locked="0"/>
    </xf>
    <xf numFmtId="3" fontId="36" fillId="0" borderId="12" xfId="7" applyNumberFormat="1" applyFont="1" applyFill="1" applyBorder="1" applyAlignment="1" applyProtection="1">
      <alignment horizontal="center" vertical="center" wrapText="1"/>
      <protection locked="0"/>
    </xf>
    <xf numFmtId="3" fontId="32" fillId="6" borderId="12" xfId="7" applyNumberFormat="1" applyFont="1" applyFill="1" applyBorder="1" applyAlignment="1" applyProtection="1">
      <alignment horizontal="center" vertical="center" wrapText="1"/>
      <protection locked="0"/>
    </xf>
    <xf numFmtId="3" fontId="32" fillId="0" borderId="16" xfId="7" applyNumberFormat="1" applyFont="1" applyFill="1" applyBorder="1" applyAlignment="1" applyProtection="1">
      <alignment horizontal="center" vertical="center"/>
      <protection locked="0"/>
    </xf>
    <xf numFmtId="3" fontId="81" fillId="15" borderId="43" xfId="0" applyNumberFormat="1" applyFont="1" applyFill="1" applyBorder="1" applyAlignment="1" applyProtection="1">
      <alignment horizontal="center" vertical="center"/>
      <protection locked="0"/>
    </xf>
    <xf numFmtId="3" fontId="32" fillId="17" borderId="12" xfId="7" applyNumberFormat="1" applyFont="1" applyFill="1" applyBorder="1" applyAlignment="1" applyProtection="1">
      <alignment horizontal="center" vertical="center" wrapText="1"/>
      <protection locked="0"/>
    </xf>
    <xf numFmtId="3" fontId="32" fillId="0" borderId="47" xfId="7" applyNumberFormat="1" applyFont="1" applyFill="1" applyBorder="1" applyAlignment="1" applyProtection="1">
      <alignment horizontal="center" vertical="center" wrapText="1"/>
      <protection locked="0"/>
    </xf>
    <xf numFmtId="9" fontId="32" fillId="4" borderId="17" xfId="45" applyFont="1" applyFill="1" applyBorder="1" applyAlignment="1" applyProtection="1">
      <alignment horizontal="center" vertical="center" wrapText="1"/>
      <protection locked="0"/>
    </xf>
    <xf numFmtId="3" fontId="36" fillId="0" borderId="17" xfId="7" applyNumberFormat="1" applyFont="1" applyFill="1" applyBorder="1" applyAlignment="1" applyProtection="1">
      <alignment horizontal="center" vertical="center" wrapText="1"/>
      <protection locked="0"/>
    </xf>
    <xf numFmtId="3" fontId="32" fillId="6" borderId="17" xfId="7" applyNumberFormat="1" applyFont="1" applyFill="1" applyBorder="1" applyAlignment="1" applyProtection="1">
      <alignment horizontal="center" vertical="center" wrapText="1"/>
      <protection locked="0"/>
    </xf>
    <xf numFmtId="3" fontId="32" fillId="15" borderId="18" xfId="7" applyNumberFormat="1" applyFont="1" applyFill="1" applyBorder="1" applyAlignment="1" applyProtection="1">
      <alignment horizontal="center" vertical="center" wrapText="1"/>
      <protection locked="0"/>
    </xf>
    <xf numFmtId="3" fontId="32" fillId="0" borderId="47" xfId="7" applyNumberFormat="1" applyFont="1" applyFill="1" applyBorder="1" applyAlignment="1" applyProtection="1">
      <alignment horizontal="center" vertical="center"/>
      <protection locked="0"/>
    </xf>
    <xf numFmtId="3" fontId="32" fillId="17" borderId="17" xfId="7" applyNumberFormat="1" applyFont="1" applyFill="1" applyBorder="1" applyAlignment="1" applyProtection="1">
      <alignment horizontal="center" vertical="center" wrapText="1"/>
      <protection locked="0"/>
    </xf>
    <xf numFmtId="0" fontId="142" fillId="3" borderId="4" xfId="0" applyFont="1" applyFill="1" applyBorder="1" applyAlignment="1">
      <alignment horizontal="center" vertical="center" wrapText="1"/>
    </xf>
    <xf numFmtId="3" fontId="19" fillId="15" borderId="5" xfId="0" applyNumberFormat="1" applyFont="1" applyFill="1" applyBorder="1" applyAlignment="1">
      <alignment horizontal="center" vertical="center" wrapText="1"/>
    </xf>
    <xf numFmtId="3" fontId="33" fillId="0" borderId="54" xfId="0" applyNumberFormat="1" applyFont="1" applyFill="1" applyBorder="1" applyAlignment="1">
      <alignment horizontal="center" vertical="center" wrapText="1"/>
    </xf>
    <xf numFmtId="3" fontId="33" fillId="0" borderId="30" xfId="0" applyNumberFormat="1" applyFont="1" applyFill="1" applyBorder="1" applyAlignment="1">
      <alignment horizontal="center" vertical="center" wrapText="1"/>
    </xf>
    <xf numFmtId="0" fontId="32" fillId="0" borderId="0" xfId="0" applyFont="1" applyAlignment="1">
      <alignment vertical="center"/>
    </xf>
    <xf numFmtId="0" fontId="11" fillId="3" borderId="28" xfId="0" applyFont="1" applyFill="1" applyBorder="1" applyAlignment="1">
      <alignment horizontal="center" vertical="center" wrapText="1"/>
    </xf>
    <xf numFmtId="0" fontId="47" fillId="0" borderId="20" xfId="0" applyFont="1" applyBorder="1" applyAlignment="1" applyProtection="1">
      <alignment horizontal="left" vertical="center"/>
      <protection locked="0"/>
    </xf>
    <xf numFmtId="0" fontId="33" fillId="0" borderId="20" xfId="0" applyFont="1" applyBorder="1" applyAlignment="1" applyProtection="1">
      <alignment vertical="center"/>
      <protection locked="0"/>
    </xf>
    <xf numFmtId="3" fontId="82" fillId="0" borderId="60" xfId="0" applyNumberFormat="1" applyFont="1" applyBorder="1" applyAlignment="1" applyProtection="1">
      <alignment horizontal="center" vertical="center"/>
      <protection locked="0"/>
    </xf>
    <xf numFmtId="9" fontId="39" fillId="4" borderId="42" xfId="43" applyFont="1" applyFill="1" applyBorder="1" applyAlignment="1" applyProtection="1">
      <alignment horizontal="center" vertical="center"/>
      <protection locked="0"/>
    </xf>
    <xf numFmtId="3" fontId="81" fillId="0" borderId="42" xfId="0" applyNumberFormat="1" applyFont="1" applyBorder="1" applyAlignment="1" applyProtection="1">
      <alignment horizontal="center" vertical="center"/>
      <protection locked="0"/>
    </xf>
    <xf numFmtId="3" fontId="81" fillId="5" borderId="42" xfId="0" applyNumberFormat="1" applyFont="1" applyFill="1" applyBorder="1" applyAlignment="1" applyProtection="1">
      <alignment horizontal="center" vertical="center"/>
      <protection locked="0"/>
    </xf>
    <xf numFmtId="3" fontId="81" fillId="15" borderId="69" xfId="0" applyNumberFormat="1" applyFont="1" applyFill="1" applyBorder="1" applyAlignment="1" applyProtection="1">
      <alignment horizontal="center" vertical="center"/>
      <protection locked="0"/>
    </xf>
    <xf numFmtId="0" fontId="41" fillId="0" borderId="0" xfId="35" applyFont="1" applyBorder="1" applyAlignment="1">
      <alignment horizontal="center" vertical="center"/>
    </xf>
    <xf numFmtId="0" fontId="44" fillId="0" borderId="0" xfId="35" applyFont="1" applyAlignment="1">
      <alignment vertical="center"/>
    </xf>
    <xf numFmtId="0" fontId="25" fillId="19" borderId="14" xfId="35" applyFont="1" applyFill="1" applyBorder="1" applyAlignment="1">
      <alignment horizontal="center" vertical="center"/>
    </xf>
    <xf numFmtId="0" fontId="77" fillId="0" borderId="0" xfId="35" applyFont="1" applyAlignment="1" applyProtection="1">
      <alignment vertical="center" wrapText="1"/>
      <protection locked="0"/>
    </xf>
    <xf numFmtId="3" fontId="39" fillId="0" borderId="41" xfId="2" applyNumberFormat="1" applyFont="1" applyBorder="1" applyAlignment="1" applyProtection="1">
      <alignment horizontal="center" vertical="center"/>
      <protection locked="0"/>
    </xf>
    <xf numFmtId="9" fontId="39" fillId="4" borderId="17" xfId="179" applyFont="1" applyFill="1" applyBorder="1" applyAlignment="1" applyProtection="1">
      <alignment horizontal="center" vertical="center"/>
      <protection locked="0"/>
    </xf>
    <xf numFmtId="3" fontId="81" fillId="0" borderId="17" xfId="2" applyNumberFormat="1" applyFont="1" applyBorder="1" applyAlignment="1" applyProtection="1">
      <alignment horizontal="center" vertical="center"/>
      <protection locked="0"/>
    </xf>
    <xf numFmtId="3" fontId="81" fillId="16" borderId="17" xfId="2" applyNumberFormat="1" applyFont="1" applyFill="1" applyBorder="1" applyAlignment="1" applyProtection="1">
      <alignment horizontal="center" vertical="center"/>
      <protection locked="0"/>
    </xf>
    <xf numFmtId="3" fontId="81" fillId="15" borderId="18" xfId="2" applyNumberFormat="1" applyFont="1" applyFill="1" applyBorder="1" applyAlignment="1" applyProtection="1">
      <alignment horizontal="center" vertical="center"/>
      <protection locked="0"/>
    </xf>
    <xf numFmtId="3" fontId="39" fillId="0" borderId="40" xfId="2" applyNumberFormat="1" applyFont="1" applyBorder="1" applyAlignment="1" applyProtection="1">
      <alignment horizontal="center" vertical="center"/>
      <protection locked="0"/>
    </xf>
    <xf numFmtId="9" fontId="39" fillId="4" borderId="10" xfId="179" applyFont="1" applyFill="1" applyBorder="1" applyAlignment="1" applyProtection="1">
      <alignment horizontal="center" vertical="center"/>
      <protection locked="0"/>
    </xf>
    <xf numFmtId="3" fontId="81" fillId="0" borderId="10" xfId="2" applyNumberFormat="1" applyFont="1" applyBorder="1" applyAlignment="1" applyProtection="1">
      <alignment horizontal="center" vertical="center"/>
      <protection locked="0"/>
    </xf>
    <xf numFmtId="3" fontId="81" fillId="16" borderId="10" xfId="2" applyNumberFormat="1" applyFont="1" applyFill="1" applyBorder="1" applyAlignment="1" applyProtection="1">
      <alignment horizontal="center" vertical="center"/>
      <protection locked="0"/>
    </xf>
    <xf numFmtId="3" fontId="39" fillId="0" borderId="10" xfId="2" applyNumberFormat="1" applyFont="1" applyBorder="1" applyAlignment="1" applyProtection="1">
      <alignment horizontal="center" vertical="center"/>
      <protection locked="0"/>
    </xf>
    <xf numFmtId="3" fontId="81" fillId="15" borderId="11" xfId="2" applyNumberFormat="1" applyFont="1" applyFill="1" applyBorder="1" applyAlignment="1" applyProtection="1">
      <alignment horizontal="center" vertical="center"/>
      <protection locked="0"/>
    </xf>
    <xf numFmtId="0" fontId="32" fillId="0" borderId="6" xfId="6" applyFont="1" applyBorder="1" applyAlignment="1">
      <alignment horizontal="center" vertical="center" wrapText="1"/>
    </xf>
    <xf numFmtId="0" fontId="32" fillId="0" borderId="8" xfId="6" applyFont="1" applyBorder="1" applyAlignment="1">
      <alignment horizontal="center" vertical="center" wrapText="1"/>
    </xf>
    <xf numFmtId="3" fontId="39" fillId="0" borderId="15" xfId="2" applyNumberFormat="1" applyFont="1" applyBorder="1" applyAlignment="1" applyProtection="1">
      <alignment horizontal="center" vertical="center"/>
      <protection locked="0"/>
    </xf>
    <xf numFmtId="3" fontId="81" fillId="0" borderId="46" xfId="2" applyNumberFormat="1" applyFont="1" applyBorder="1" applyAlignment="1" applyProtection="1">
      <alignment horizontal="center" vertical="center"/>
      <protection locked="0"/>
    </xf>
    <xf numFmtId="3" fontId="81" fillId="16" borderId="74" xfId="2" applyNumberFormat="1" applyFont="1" applyFill="1" applyBorder="1" applyAlignment="1" applyProtection="1">
      <alignment horizontal="center" vertical="center"/>
      <protection locked="0"/>
    </xf>
    <xf numFmtId="0" fontId="32" fillId="0" borderId="48" xfId="6" applyFont="1" applyBorder="1" applyAlignment="1">
      <alignment horizontal="center" vertical="center" wrapText="1"/>
    </xf>
    <xf numFmtId="3" fontId="39" fillId="0" borderId="48" xfId="2" applyNumberFormat="1" applyFont="1" applyBorder="1" applyAlignment="1" applyProtection="1">
      <alignment horizontal="center" vertical="center"/>
      <protection locked="0"/>
    </xf>
    <xf numFmtId="9" fontId="39" fillId="4" borderId="49" xfId="179" applyFont="1" applyFill="1" applyBorder="1" applyAlignment="1" applyProtection="1">
      <alignment horizontal="center" vertical="center"/>
      <protection locked="0"/>
    </xf>
    <xf numFmtId="3" fontId="81" fillId="0" borderId="49" xfId="2" applyNumberFormat="1" applyFont="1" applyBorder="1" applyAlignment="1" applyProtection="1">
      <alignment horizontal="center" vertical="center"/>
      <protection locked="0"/>
    </xf>
    <xf numFmtId="3" fontId="81" fillId="15" borderId="50" xfId="2" applyNumberFormat="1" applyFont="1" applyFill="1" applyBorder="1" applyAlignment="1" applyProtection="1">
      <alignment horizontal="center" vertical="center"/>
      <protection locked="0"/>
    </xf>
    <xf numFmtId="3" fontId="81" fillId="0" borderId="74" xfId="2" applyNumberFormat="1" applyFont="1" applyBorder="1" applyAlignment="1" applyProtection="1">
      <alignment horizontal="center" vertical="center"/>
      <protection locked="0"/>
    </xf>
    <xf numFmtId="0" fontId="32" fillId="0" borderId="0" xfId="6" applyFont="1" applyFill="1" applyBorder="1" applyAlignment="1">
      <alignment horizontal="center" vertical="center" wrapText="1"/>
    </xf>
    <xf numFmtId="3" fontId="39" fillId="0" borderId="0" xfId="2" applyNumberFormat="1" applyFont="1" applyFill="1" applyBorder="1" applyAlignment="1" applyProtection="1">
      <alignment horizontal="center" vertical="center"/>
      <protection locked="0"/>
    </xf>
    <xf numFmtId="9" fontId="39" fillId="0" borderId="0" xfId="179" applyFont="1" applyFill="1" applyBorder="1" applyAlignment="1" applyProtection="1">
      <alignment horizontal="center" vertical="center"/>
      <protection locked="0"/>
    </xf>
    <xf numFmtId="3" fontId="81" fillId="0" borderId="0" xfId="2" applyNumberFormat="1" applyFont="1" applyFill="1" applyBorder="1" applyAlignment="1" applyProtection="1">
      <alignment horizontal="center" vertical="center"/>
      <protection locked="0"/>
    </xf>
    <xf numFmtId="0" fontId="10" fillId="0" borderId="19" xfId="2" applyFont="1" applyBorder="1" applyAlignment="1">
      <alignment horizontal="center" vertical="center" wrapText="1"/>
    </xf>
    <xf numFmtId="0" fontId="143" fillId="0" borderId="53" xfId="2" applyFont="1" applyBorder="1" applyAlignment="1">
      <alignment horizontal="center" vertical="center" wrapText="1"/>
    </xf>
    <xf numFmtId="0" fontId="143" fillId="16" borderId="2" xfId="0" applyFont="1" applyFill="1" applyBorder="1" applyAlignment="1">
      <alignment horizontal="center" vertical="center" wrapText="1"/>
    </xf>
    <xf numFmtId="3" fontId="10" fillId="15" borderId="3" xfId="0" applyNumberFormat="1" applyFont="1" applyFill="1" applyBorder="1" applyAlignment="1">
      <alignment horizontal="center" vertical="center" wrapText="1"/>
    </xf>
    <xf numFmtId="0" fontId="25" fillId="0" borderId="32" xfId="6" applyFont="1" applyFill="1" applyBorder="1" applyAlignment="1">
      <alignment vertical="center" wrapText="1"/>
    </xf>
    <xf numFmtId="0" fontId="25" fillId="0" borderId="58" xfId="6" applyFont="1" applyFill="1" applyBorder="1" applyAlignment="1">
      <alignment vertical="center" wrapText="1"/>
    </xf>
    <xf numFmtId="0" fontId="70" fillId="0" borderId="0" xfId="2" applyFont="1" applyFill="1" applyBorder="1" applyAlignment="1">
      <alignment vertical="center"/>
    </xf>
    <xf numFmtId="0" fontId="36" fillId="0" borderId="0" xfId="2" applyFont="1" applyFill="1" applyBorder="1" applyAlignment="1"/>
    <xf numFmtId="0" fontId="10" fillId="0" borderId="0" xfId="2" applyFont="1" applyFill="1" applyBorder="1" applyAlignment="1">
      <alignment horizontal="center" vertical="center" wrapText="1"/>
    </xf>
    <xf numFmtId="0" fontId="66" fillId="0" borderId="0" xfId="2" applyFont="1" applyFill="1" applyBorder="1" applyAlignment="1">
      <alignment horizontal="center" vertical="center" wrapText="1"/>
    </xf>
    <xf numFmtId="0" fontId="70" fillId="0" borderId="64" xfId="2" applyFont="1" applyFill="1" applyBorder="1" applyAlignment="1">
      <alignment vertical="center"/>
    </xf>
    <xf numFmtId="0" fontId="20" fillId="0" borderId="64" xfId="2" applyFont="1" applyFill="1" applyBorder="1" applyAlignment="1">
      <alignment vertical="center" wrapText="1"/>
    </xf>
    <xf numFmtId="0" fontId="20" fillId="0" borderId="0" xfId="2" applyFont="1" applyFill="1" applyBorder="1" applyAlignment="1">
      <alignment vertical="center" wrapText="1"/>
    </xf>
    <xf numFmtId="0" fontId="21" fillId="0" borderId="64" xfId="2" applyFill="1" applyBorder="1" applyAlignment="1"/>
    <xf numFmtId="0" fontId="21" fillId="0" borderId="0" xfId="2" applyFill="1" applyBorder="1" applyAlignment="1"/>
    <xf numFmtId="0" fontId="32" fillId="0" borderId="0" xfId="2" applyFont="1" applyFill="1" applyBorder="1" applyAlignment="1">
      <alignment vertical="center"/>
    </xf>
    <xf numFmtId="0" fontId="30" fillId="0" borderId="0" xfId="2" applyFont="1" applyFill="1" applyBorder="1" applyAlignment="1">
      <alignment horizontal="center" vertical="center" wrapText="1"/>
    </xf>
    <xf numFmtId="0" fontId="142" fillId="0" borderId="0" xfId="2" applyFont="1" applyFill="1" applyBorder="1" applyAlignment="1">
      <alignment horizontal="center" vertical="center" wrapText="1"/>
    </xf>
    <xf numFmtId="0" fontId="142" fillId="0" borderId="0" xfId="0" applyFont="1" applyFill="1" applyBorder="1" applyAlignment="1">
      <alignment horizontal="center" vertical="center" wrapText="1"/>
    </xf>
    <xf numFmtId="0" fontId="48" fillId="0" borderId="0" xfId="2" applyFont="1" applyFill="1" applyBorder="1" applyAlignment="1">
      <alignment vertical="center"/>
    </xf>
    <xf numFmtId="0" fontId="28" fillId="0" borderId="0" xfId="2" applyFont="1" applyFill="1" applyBorder="1" applyAlignment="1">
      <alignment vertical="center" wrapText="1"/>
    </xf>
    <xf numFmtId="3" fontId="39" fillId="0" borderId="47" xfId="2" applyNumberFormat="1" applyFont="1" applyBorder="1" applyAlignment="1" applyProtection="1">
      <alignment horizontal="center" vertical="center"/>
      <protection locked="0"/>
    </xf>
    <xf numFmtId="3" fontId="81" fillId="15" borderId="45" xfId="2" applyNumberFormat="1" applyFont="1" applyFill="1" applyBorder="1" applyAlignment="1" applyProtection="1">
      <alignment horizontal="center" vertical="center"/>
      <protection locked="0"/>
    </xf>
    <xf numFmtId="0" fontId="143" fillId="0" borderId="2" xfId="2" applyFont="1" applyBorder="1" applyAlignment="1">
      <alignment horizontal="center" vertical="center" wrapText="1"/>
    </xf>
    <xf numFmtId="3" fontId="10" fillId="15" borderId="53" xfId="0" applyNumberFormat="1" applyFont="1" applyFill="1" applyBorder="1" applyAlignment="1">
      <alignment horizontal="center" vertical="center" wrapText="1"/>
    </xf>
    <xf numFmtId="0" fontId="143" fillId="0" borderId="67" xfId="2" applyFont="1" applyBorder="1" applyAlignment="1">
      <alignment horizontal="center" vertical="center" wrapText="1"/>
    </xf>
    <xf numFmtId="0" fontId="143" fillId="16" borderId="4" xfId="0" applyFont="1" applyFill="1" applyBorder="1" applyAlignment="1">
      <alignment horizontal="center" vertical="center" wrapText="1"/>
    </xf>
    <xf numFmtId="3" fontId="10" fillId="15" borderId="5" xfId="0" applyNumberFormat="1" applyFont="1" applyFill="1" applyBorder="1" applyAlignment="1">
      <alignment horizontal="center" vertical="center" wrapText="1"/>
    </xf>
    <xf numFmtId="0" fontId="143" fillId="0" borderId="4" xfId="2" applyFont="1" applyBorder="1" applyAlignment="1">
      <alignment horizontal="center" vertical="center" wrapText="1"/>
    </xf>
    <xf numFmtId="0" fontId="28" fillId="0" borderId="0" xfId="0" applyFont="1" applyAlignment="1" applyProtection="1">
      <alignment horizontal="center" vertical="center"/>
      <protection locked="0"/>
    </xf>
    <xf numFmtId="0" fontId="0" fillId="0" borderId="0" xfId="0"/>
    <xf numFmtId="3" fontId="22" fillId="0" borderId="0" xfId="0" applyNumberFormat="1" applyFont="1" applyAlignment="1" applyProtection="1">
      <alignment vertical="center"/>
      <protection locked="0"/>
    </xf>
    <xf numFmtId="3" fontId="0" fillId="0" borderId="0" xfId="0" applyNumberFormat="1" applyAlignment="1" applyProtection="1">
      <alignment vertical="center"/>
      <protection locked="0"/>
    </xf>
    <xf numFmtId="3" fontId="10" fillId="3" borderId="17" xfId="0" applyNumberFormat="1" applyFont="1" applyFill="1" applyBorder="1" applyAlignment="1">
      <alignment horizontal="center" vertical="center" wrapText="1"/>
    </xf>
    <xf numFmtId="3" fontId="45" fillId="4" borderId="12" xfId="43" applyNumberFormat="1" applyFont="1" applyFill="1" applyBorder="1" applyAlignment="1" applyProtection="1">
      <alignment horizontal="center" vertical="center"/>
      <protection locked="0"/>
    </xf>
    <xf numFmtId="3" fontId="41" fillId="4" borderId="12" xfId="43" applyNumberFormat="1" applyFont="1" applyFill="1" applyBorder="1" applyAlignment="1" applyProtection="1">
      <alignment horizontal="center" vertical="center"/>
      <protection locked="0"/>
    </xf>
    <xf numFmtId="3" fontId="45" fillId="4" borderId="42" xfId="43" applyNumberFormat="1" applyFont="1" applyFill="1" applyBorder="1" applyAlignment="1" applyProtection="1">
      <alignment horizontal="center" vertical="center"/>
      <protection locked="0"/>
    </xf>
    <xf numFmtId="3" fontId="45" fillId="4" borderId="10" xfId="43" applyNumberFormat="1" applyFont="1" applyFill="1" applyBorder="1" applyAlignment="1" applyProtection="1">
      <alignment horizontal="center" vertical="center"/>
      <protection locked="0"/>
    </xf>
    <xf numFmtId="3" fontId="0" fillId="0" borderId="0" xfId="0" applyNumberFormat="1" applyBorder="1" applyAlignment="1">
      <alignment vertical="center"/>
    </xf>
    <xf numFmtId="3" fontId="0" fillId="0" borderId="0" xfId="0" applyNumberFormat="1" applyAlignment="1">
      <alignment vertical="center"/>
    </xf>
    <xf numFmtId="0" fontId="32" fillId="0" borderId="27" xfId="6" applyFont="1" applyFill="1" applyBorder="1" applyAlignment="1">
      <alignment horizontal="center" vertical="center" wrapText="1"/>
    </xf>
    <xf numFmtId="0" fontId="32" fillId="0" borderId="19" xfId="6" applyFont="1" applyFill="1" applyBorder="1" applyAlignment="1">
      <alignment horizontal="center" vertical="center" wrapText="1"/>
    </xf>
    <xf numFmtId="3" fontId="68" fillId="0" borderId="12" xfId="2" applyNumberFormat="1" applyFont="1" applyBorder="1" applyAlignment="1" applyProtection="1">
      <alignment horizontal="center" vertical="center"/>
      <protection locked="0"/>
    </xf>
    <xf numFmtId="3" fontId="68" fillId="5" borderId="12" xfId="2" applyNumberFormat="1" applyFont="1" applyFill="1" applyBorder="1" applyAlignment="1" applyProtection="1">
      <alignment horizontal="center" vertical="center"/>
      <protection locked="0"/>
    </xf>
    <xf numFmtId="3" fontId="68" fillId="5" borderId="17" xfId="2" applyNumberFormat="1" applyFont="1" applyFill="1" applyBorder="1" applyAlignment="1" applyProtection="1">
      <alignment horizontal="center" vertical="center"/>
      <protection locked="0"/>
    </xf>
    <xf numFmtId="3" fontId="67" fillId="0" borderId="16" xfId="2" applyNumberFormat="1" applyFont="1" applyBorder="1" applyAlignment="1" applyProtection="1">
      <alignment horizontal="center" vertical="center"/>
      <protection locked="0"/>
    </xf>
    <xf numFmtId="3" fontId="68" fillId="15" borderId="13" xfId="2" applyNumberFormat="1" applyFont="1" applyFill="1" applyBorder="1" applyAlignment="1" applyProtection="1">
      <alignment horizontal="center" vertical="center"/>
      <protection locked="0"/>
    </xf>
    <xf numFmtId="3" fontId="68" fillId="15" borderId="45" xfId="2" applyNumberFormat="1" applyFont="1" applyFill="1" applyBorder="1" applyAlignment="1" applyProtection="1">
      <alignment horizontal="center" vertical="center"/>
      <protection locked="0"/>
    </xf>
    <xf numFmtId="3" fontId="68" fillId="15" borderId="44" xfId="2" applyNumberFormat="1" applyFont="1" applyFill="1" applyBorder="1" applyAlignment="1" applyProtection="1">
      <alignment horizontal="center" vertical="center"/>
      <protection locked="0"/>
    </xf>
    <xf numFmtId="3" fontId="68" fillId="15" borderId="46" xfId="2" applyNumberFormat="1" applyFont="1" applyFill="1" applyBorder="1" applyAlignment="1" applyProtection="1">
      <alignment horizontal="center" vertical="center"/>
      <protection locked="0"/>
    </xf>
    <xf numFmtId="3" fontId="57" fillId="4" borderId="17" xfId="45" applyNumberFormat="1" applyFont="1" applyFill="1" applyBorder="1" applyAlignment="1" applyProtection="1">
      <alignment horizontal="center" vertical="center"/>
      <protection locked="0"/>
    </xf>
    <xf numFmtId="3" fontId="57" fillId="4" borderId="12" xfId="45" applyNumberFormat="1" applyFont="1" applyFill="1" applyBorder="1" applyAlignment="1" applyProtection="1">
      <alignment horizontal="center" vertical="center"/>
      <protection locked="0"/>
    </xf>
    <xf numFmtId="3" fontId="57" fillId="4" borderId="10" xfId="45" applyNumberFormat="1" applyFont="1" applyFill="1" applyBorder="1" applyAlignment="1" applyProtection="1">
      <alignment horizontal="center" vertical="center"/>
      <protection locked="0"/>
    </xf>
    <xf numFmtId="3" fontId="67" fillId="0" borderId="41" xfId="2" applyNumberFormat="1" applyFont="1" applyBorder="1" applyAlignment="1" applyProtection="1">
      <alignment horizontal="center" vertical="center"/>
      <protection locked="0"/>
    </xf>
    <xf numFmtId="3" fontId="67" fillId="0" borderId="39" xfId="2" applyNumberFormat="1" applyFont="1" applyBorder="1" applyAlignment="1" applyProtection="1">
      <alignment horizontal="center" vertical="center"/>
      <protection locked="0"/>
    </xf>
    <xf numFmtId="3" fontId="67" fillId="0" borderId="40" xfId="2" applyNumberFormat="1" applyFont="1" applyBorder="1" applyAlignment="1" applyProtection="1">
      <alignment horizontal="center" vertical="center"/>
      <protection locked="0"/>
    </xf>
    <xf numFmtId="0" fontId="0" fillId="0" borderId="0" xfId="0"/>
    <xf numFmtId="0" fontId="19" fillId="0" borderId="0" xfId="0" applyFont="1" applyAlignment="1">
      <alignment vertical="center"/>
    </xf>
    <xf numFmtId="3" fontId="32" fillId="0" borderId="0" xfId="7" applyNumberFormat="1" applyFont="1" applyFill="1" applyBorder="1" applyAlignment="1" applyProtection="1">
      <alignment horizontal="center" vertical="center"/>
      <protection locked="0"/>
    </xf>
    <xf numFmtId="3" fontId="36" fillId="0" borderId="0" xfId="7" applyNumberFormat="1" applyFont="1" applyFill="1" applyBorder="1" applyAlignment="1" applyProtection="1">
      <alignment horizontal="center" vertical="center" wrapText="1"/>
      <protection locked="0"/>
    </xf>
    <xf numFmtId="0" fontId="23" fillId="0" borderId="0" xfId="7" applyFont="1" applyFill="1" applyBorder="1" applyAlignment="1">
      <alignment horizontal="center" vertical="center" wrapText="1"/>
    </xf>
    <xf numFmtId="9" fontId="32" fillId="0" borderId="0" xfId="45" applyFont="1" applyFill="1" applyBorder="1" applyAlignment="1" applyProtection="1">
      <alignment horizontal="center" vertical="center" wrapText="1"/>
      <protection locked="0"/>
    </xf>
    <xf numFmtId="3" fontId="32" fillId="0" borderId="0" xfId="7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41" fillId="0" borderId="0" xfId="0" applyFont="1" applyBorder="1" applyAlignment="1" applyProtection="1">
      <protection locked="0"/>
    </xf>
    <xf numFmtId="0" fontId="41" fillId="0" borderId="20" xfId="0" applyFont="1" applyBorder="1" applyAlignment="1" applyProtection="1">
      <protection locked="0"/>
    </xf>
    <xf numFmtId="3" fontId="40" fillId="15" borderId="44" xfId="0" applyNumberFormat="1" applyFont="1" applyFill="1" applyBorder="1" applyAlignment="1" applyProtection="1">
      <alignment horizontal="center" vertical="center"/>
      <protection locked="0"/>
    </xf>
    <xf numFmtId="3" fontId="40" fillId="15" borderId="13" xfId="0" applyNumberFormat="1" applyFont="1" applyFill="1" applyBorder="1" applyAlignment="1" applyProtection="1">
      <alignment horizontal="center" vertical="center"/>
      <protection locked="0"/>
    </xf>
    <xf numFmtId="0" fontId="85" fillId="0" borderId="16" xfId="51" applyFont="1" applyFill="1" applyBorder="1" applyAlignment="1">
      <alignment horizontal="left" vertical="center" wrapText="1"/>
    </xf>
    <xf numFmtId="0" fontId="85" fillId="0" borderId="12" xfId="51" applyFont="1" applyFill="1" applyBorder="1" applyAlignment="1">
      <alignment horizontal="left" vertical="center" wrapText="1"/>
    </xf>
    <xf numFmtId="165" fontId="85" fillId="0" borderId="17" xfId="51" applyNumberFormat="1" applyFont="1" applyFill="1" applyBorder="1" applyAlignment="1">
      <alignment horizontal="right" vertical="center" wrapText="1"/>
    </xf>
    <xf numFmtId="165" fontId="85" fillId="0" borderId="12" xfId="51" applyNumberFormat="1" applyFont="1" applyFill="1" applyBorder="1" applyAlignment="1">
      <alignment horizontal="right" vertical="center" wrapText="1"/>
    </xf>
    <xf numFmtId="165" fontId="85" fillId="15" borderId="18" xfId="51" applyNumberFormat="1" applyFont="1" applyFill="1" applyBorder="1" applyAlignment="1">
      <alignment horizontal="center" vertical="center" wrapText="1"/>
    </xf>
    <xf numFmtId="165" fontId="85" fillId="15" borderId="13" xfId="51" applyNumberFormat="1" applyFont="1" applyFill="1" applyBorder="1" applyAlignment="1">
      <alignment horizontal="center" vertical="center" wrapText="1"/>
    </xf>
    <xf numFmtId="0" fontId="90" fillId="0" borderId="12" xfId="51" applyFont="1" applyFill="1" applyBorder="1" applyAlignment="1">
      <alignment horizontal="left" vertical="center" wrapText="1"/>
    </xf>
    <xf numFmtId="165" fontId="85" fillId="0" borderId="12" xfId="51" applyNumberFormat="1" applyFont="1" applyFill="1" applyBorder="1" applyAlignment="1">
      <alignment horizontal="right" vertical="center"/>
    </xf>
    <xf numFmtId="0" fontId="90" fillId="0" borderId="17" xfId="51" applyFont="1" applyFill="1" applyBorder="1" applyAlignment="1">
      <alignment horizontal="left" vertical="center" wrapText="1"/>
    </xf>
    <xf numFmtId="5" fontId="85" fillId="0" borderId="17" xfId="51" applyNumberFormat="1" applyFont="1" applyFill="1" applyBorder="1" applyAlignment="1">
      <alignment horizontal="right" vertical="center"/>
    </xf>
    <xf numFmtId="5" fontId="85" fillId="0" borderId="12" xfId="51" applyNumberFormat="1" applyFont="1" applyFill="1" applyBorder="1" applyAlignment="1">
      <alignment horizontal="right" vertical="center"/>
    </xf>
    <xf numFmtId="0" fontId="85" fillId="0" borderId="15" xfId="51" applyFont="1" applyBorder="1" applyAlignment="1">
      <alignment horizontal="left" vertical="center" wrapText="1"/>
    </xf>
    <xf numFmtId="0" fontId="85" fillId="0" borderId="10" xfId="51" applyFont="1" applyBorder="1" applyAlignment="1">
      <alignment horizontal="left" vertical="center" wrapText="1"/>
    </xf>
    <xf numFmtId="0" fontId="85" fillId="0" borderId="12" xfId="51" applyFont="1" applyBorder="1" applyAlignment="1">
      <alignment horizontal="left" vertical="center" wrapText="1"/>
    </xf>
    <xf numFmtId="0" fontId="90" fillId="0" borderId="10" xfId="51" applyFont="1" applyFill="1" applyBorder="1" applyAlignment="1">
      <alignment horizontal="left" vertical="center" wrapText="1"/>
    </xf>
    <xf numFmtId="0" fontId="85" fillId="0" borderId="17" xfId="51" applyFont="1" applyBorder="1" applyAlignment="1">
      <alignment horizontal="left" vertical="center" wrapText="1"/>
    </xf>
    <xf numFmtId="165" fontId="85" fillId="9" borderId="17" xfId="51" applyNumberFormat="1" applyFont="1" applyFill="1" applyBorder="1" applyAlignment="1">
      <alignment horizontal="right" vertical="center" wrapText="1"/>
    </xf>
    <xf numFmtId="165" fontId="85" fillId="9" borderId="12" xfId="51" applyNumberFormat="1" applyFont="1" applyFill="1" applyBorder="1" applyAlignment="1">
      <alignment horizontal="right" vertical="center" wrapText="1"/>
    </xf>
    <xf numFmtId="165" fontId="85" fillId="15" borderId="13" xfId="51" applyNumberFormat="1" applyFont="1" applyFill="1" applyBorder="1" applyAlignment="1">
      <alignment horizontal="center" vertical="center"/>
    </xf>
    <xf numFmtId="14" fontId="35" fillId="0" borderId="0" xfId="35" applyNumberFormat="1" applyFont="1" applyAlignment="1" applyProtection="1">
      <alignment horizontal="left" vertical="center"/>
      <protection locked="0"/>
    </xf>
    <xf numFmtId="0" fontId="85" fillId="0" borderId="1" xfId="51" applyFont="1" applyFill="1" applyBorder="1" applyAlignment="1">
      <alignment vertical="center" wrapText="1"/>
    </xf>
    <xf numFmtId="0" fontId="85" fillId="0" borderId="2" xfId="51" applyFont="1" applyFill="1" applyBorder="1" applyAlignment="1">
      <alignment vertical="center" wrapText="1"/>
    </xf>
    <xf numFmtId="165" fontId="85" fillId="0" borderId="2" xfId="51" applyNumberFormat="1" applyFont="1" applyFill="1" applyBorder="1" applyAlignment="1">
      <alignment vertical="center" wrapText="1"/>
    </xf>
    <xf numFmtId="5" fontId="85" fillId="0" borderId="10" xfId="51" applyNumberFormat="1" applyFont="1" applyFill="1" applyBorder="1" applyAlignment="1">
      <alignment horizontal="right" vertical="center"/>
    </xf>
    <xf numFmtId="0" fontId="90" fillId="0" borderId="2" xfId="51" applyFont="1" applyFill="1" applyBorder="1" applyAlignment="1">
      <alignment vertical="center" wrapText="1"/>
    </xf>
    <xf numFmtId="5" fontId="85" fillId="0" borderId="2" xfId="51" applyNumberFormat="1" applyFont="1" applyFill="1" applyBorder="1" applyAlignment="1">
      <alignment vertical="center"/>
    </xf>
    <xf numFmtId="0" fontId="88" fillId="0" borderId="15" xfId="51" applyFont="1" applyFill="1" applyBorder="1" applyAlignment="1">
      <alignment horizontal="left" vertical="center" wrapText="1"/>
    </xf>
    <xf numFmtId="165" fontId="85" fillId="9" borderId="10" xfId="51" applyNumberFormat="1" applyFont="1" applyFill="1" applyBorder="1" applyAlignment="1">
      <alignment horizontal="right" vertical="center"/>
    </xf>
    <xf numFmtId="0" fontId="90" fillId="0" borderId="15" xfId="51" applyFont="1" applyFill="1" applyBorder="1" applyAlignment="1">
      <alignment horizontal="left" vertical="center" wrapText="1"/>
    </xf>
    <xf numFmtId="0" fontId="85" fillId="0" borderId="2" xfId="51" applyFont="1" applyBorder="1" applyAlignment="1">
      <alignment vertical="center" wrapText="1"/>
    </xf>
    <xf numFmtId="165" fontId="85" fillId="9" borderId="2" xfId="51" applyNumberFormat="1" applyFont="1" applyFill="1" applyBorder="1" applyAlignment="1">
      <alignment vertical="center" wrapText="1"/>
    </xf>
    <xf numFmtId="165" fontId="85" fillId="9" borderId="10" xfId="51" applyNumberFormat="1" applyFont="1" applyFill="1" applyBorder="1" applyAlignment="1">
      <alignment horizontal="right" vertical="center" wrapText="1"/>
    </xf>
    <xf numFmtId="0" fontId="85" fillId="9" borderId="15" xfId="51" applyFont="1" applyFill="1" applyBorder="1" applyAlignment="1">
      <alignment horizontal="left" vertical="center" wrapText="1"/>
    </xf>
    <xf numFmtId="0" fontId="85" fillId="9" borderId="10" xfId="51" applyFont="1" applyFill="1" applyBorder="1" applyAlignment="1">
      <alignment horizontal="left" vertical="center" wrapText="1"/>
    </xf>
    <xf numFmtId="0" fontId="88" fillId="0" borderId="48" xfId="51" applyFont="1" applyFill="1" applyBorder="1" applyAlignment="1">
      <alignment horizontal="left" vertical="center" wrapText="1"/>
    </xf>
    <xf numFmtId="5" fontId="85" fillId="0" borderId="49" xfId="51" applyNumberFormat="1" applyFont="1" applyFill="1" applyBorder="1" applyAlignment="1">
      <alignment horizontal="right" vertical="center"/>
    </xf>
    <xf numFmtId="0" fontId="85" fillId="0" borderId="60" xfId="51" applyFont="1" applyFill="1" applyBorder="1" applyAlignment="1">
      <alignment vertical="center" wrapText="1"/>
    </xf>
    <xf numFmtId="0" fontId="85" fillId="0" borderId="42" xfId="51" applyFont="1" applyFill="1" applyBorder="1" applyAlignment="1">
      <alignment vertical="center" wrapText="1"/>
    </xf>
    <xf numFmtId="165" fontId="85" fillId="0" borderId="42" xfId="51" applyNumberFormat="1" applyFont="1" applyFill="1" applyBorder="1" applyAlignment="1">
      <alignment vertical="center" wrapText="1"/>
    </xf>
    <xf numFmtId="165" fontId="85" fillId="15" borderId="43" xfId="51" applyNumberFormat="1" applyFont="1" applyFill="1" applyBorder="1" applyAlignment="1">
      <alignment vertical="center"/>
    </xf>
    <xf numFmtId="5" fontId="85" fillId="9" borderId="2" xfId="51" applyNumberFormat="1" applyFont="1" applyFill="1" applyBorder="1" applyAlignment="1">
      <alignment vertical="center" wrapText="1"/>
    </xf>
    <xf numFmtId="0" fontId="85" fillId="0" borderId="9" xfId="51" applyFont="1" applyFill="1" applyBorder="1" applyAlignment="1">
      <alignment vertical="center"/>
    </xf>
    <xf numFmtId="0" fontId="148" fillId="10" borderId="0" xfId="50" applyFont="1" applyFill="1" applyBorder="1" applyAlignment="1" applyProtection="1">
      <alignment horizontal="center"/>
    </xf>
    <xf numFmtId="0" fontId="98" fillId="10" borderId="0" xfId="51" applyFont="1" applyFill="1" applyBorder="1" applyAlignment="1">
      <alignment horizontal="center" vertical="center"/>
    </xf>
    <xf numFmtId="0" fontId="103" fillId="0" borderId="53" xfId="51" applyFont="1" applyBorder="1" applyAlignment="1">
      <alignment horizontal="center" wrapText="1"/>
    </xf>
    <xf numFmtId="0" fontId="103" fillId="0" borderId="73" xfId="51" applyFont="1" applyBorder="1" applyAlignment="1">
      <alignment horizontal="center" wrapText="1"/>
    </xf>
    <xf numFmtId="0" fontId="103" fillId="0" borderId="74" xfId="51" applyFont="1" applyBorder="1" applyAlignment="1">
      <alignment horizontal="center" wrapText="1"/>
    </xf>
    <xf numFmtId="0" fontId="85" fillId="0" borderId="51" xfId="51" applyFont="1" applyFill="1" applyBorder="1" applyAlignment="1">
      <alignment horizontal="left" vertical="center" wrapText="1"/>
    </xf>
    <xf numFmtId="0" fontId="85" fillId="0" borderId="37" xfId="51" applyFont="1" applyFill="1" applyBorder="1" applyAlignment="1">
      <alignment horizontal="left" vertical="center" wrapText="1"/>
    </xf>
    <xf numFmtId="165" fontId="85" fillId="0" borderId="37" xfId="51" applyNumberFormat="1" applyFont="1" applyFill="1" applyBorder="1" applyAlignment="1">
      <alignment horizontal="right" vertical="center" wrapText="1"/>
    </xf>
    <xf numFmtId="165" fontId="85" fillId="15" borderId="3" xfId="51" applyNumberFormat="1" applyFont="1" applyFill="1" applyBorder="1" applyAlignment="1">
      <alignment horizontal="center" vertical="center"/>
    </xf>
    <xf numFmtId="165" fontId="85" fillId="15" borderId="38" xfId="51" applyNumberFormat="1" applyFont="1" applyFill="1" applyBorder="1" applyAlignment="1">
      <alignment horizontal="center" vertical="center"/>
    </xf>
    <xf numFmtId="165" fontId="85" fillId="15" borderId="3" xfId="51" applyNumberFormat="1" applyFont="1" applyFill="1" applyBorder="1" applyAlignment="1">
      <alignment horizontal="center" vertical="center" wrapText="1"/>
    </xf>
    <xf numFmtId="165" fontId="85" fillId="15" borderId="50" xfId="51" applyNumberFormat="1" applyFont="1" applyFill="1" applyBorder="1" applyAlignment="1">
      <alignment horizontal="center" vertical="center" wrapText="1"/>
    </xf>
    <xf numFmtId="0" fontId="85" fillId="0" borderId="47" xfId="51" applyFont="1" applyFill="1" applyBorder="1" applyAlignment="1">
      <alignment horizontal="left" vertical="center" wrapText="1"/>
    </xf>
    <xf numFmtId="0" fontId="85" fillId="0" borderId="15" xfId="51" applyFont="1" applyFill="1" applyBorder="1" applyAlignment="1">
      <alignment horizontal="left" vertical="center" wrapText="1"/>
    </xf>
    <xf numFmtId="0" fontId="85" fillId="0" borderId="17" xfId="51" applyFont="1" applyFill="1" applyBorder="1" applyAlignment="1">
      <alignment horizontal="left" vertical="center" wrapText="1"/>
    </xf>
    <xf numFmtId="0" fontId="85" fillId="0" borderId="10" xfId="51" applyFont="1" applyFill="1" applyBorder="1" applyAlignment="1">
      <alignment horizontal="left" vertical="center" wrapText="1"/>
    </xf>
    <xf numFmtId="0" fontId="85" fillId="0" borderId="49" xfId="51" applyFont="1" applyFill="1" applyBorder="1" applyAlignment="1">
      <alignment horizontal="left" vertical="center" wrapText="1"/>
    </xf>
    <xf numFmtId="165" fontId="85" fillId="0" borderId="17" xfId="51" applyNumberFormat="1" applyFont="1" applyFill="1" applyBorder="1" applyAlignment="1">
      <alignment horizontal="right" vertical="center"/>
    </xf>
    <xf numFmtId="165" fontId="85" fillId="0" borderId="10" xfId="51" applyNumberFormat="1" applyFont="1" applyFill="1" applyBorder="1" applyAlignment="1">
      <alignment horizontal="right" vertical="center"/>
    </xf>
    <xf numFmtId="165" fontId="85" fillId="15" borderId="18" xfId="51" applyNumberFormat="1" applyFont="1" applyFill="1" applyBorder="1" applyAlignment="1">
      <alignment horizontal="center" vertical="center"/>
    </xf>
    <xf numFmtId="165" fontId="85" fillId="15" borderId="11" xfId="51" applyNumberFormat="1" applyFont="1" applyFill="1" applyBorder="1" applyAlignment="1">
      <alignment horizontal="center" vertical="center"/>
    </xf>
    <xf numFmtId="5" fontId="85" fillId="15" borderId="3" xfId="51" applyNumberFormat="1" applyFont="1" applyFill="1" applyBorder="1" applyAlignment="1">
      <alignment horizontal="center" vertical="center"/>
    </xf>
    <xf numFmtId="0" fontId="85" fillId="0" borderId="0" xfId="51" applyFont="1" applyFill="1" applyBorder="1" applyAlignment="1">
      <alignment horizontal="center"/>
    </xf>
    <xf numFmtId="0" fontId="90" fillId="0" borderId="2" xfId="51" applyFont="1" applyFill="1" applyBorder="1" applyAlignment="1">
      <alignment horizontal="left" vertical="center" wrapText="1"/>
    </xf>
    <xf numFmtId="0" fontId="56" fillId="0" borderId="0" xfId="51" applyFont="1" applyAlignment="1" applyProtection="1">
      <alignment horizontal="center" vertical="center"/>
      <protection locked="0"/>
    </xf>
    <xf numFmtId="0" fontId="150" fillId="0" borderId="0" xfId="35" applyFont="1" applyAlignment="1">
      <alignment vertical="center"/>
    </xf>
    <xf numFmtId="3" fontId="153" fillId="5" borderId="17" xfId="35" applyNumberFormat="1" applyFont="1" applyFill="1" applyBorder="1" applyAlignment="1" applyProtection="1">
      <alignment horizontal="center" vertical="center"/>
      <protection locked="0"/>
    </xf>
    <xf numFmtId="3" fontId="153" fillId="5" borderId="45" xfId="35" applyNumberFormat="1" applyFont="1" applyFill="1" applyBorder="1" applyAlignment="1" applyProtection="1">
      <alignment horizontal="center" vertical="center"/>
      <protection locked="0"/>
    </xf>
    <xf numFmtId="3" fontId="153" fillId="5" borderId="68" xfId="35" applyNumberFormat="1" applyFont="1" applyFill="1" applyBorder="1" applyAlignment="1" applyProtection="1">
      <alignment horizontal="center" vertical="center"/>
      <protection locked="0"/>
    </xf>
    <xf numFmtId="3" fontId="153" fillId="5" borderId="73" xfId="35" applyNumberFormat="1" applyFont="1" applyFill="1" applyBorder="1" applyAlignment="1" applyProtection="1">
      <alignment horizontal="center" vertical="center"/>
      <protection locked="0"/>
    </xf>
    <xf numFmtId="3" fontId="27" fillId="0" borderId="15" xfId="35" applyNumberFormat="1" applyFont="1" applyFill="1" applyBorder="1" applyAlignment="1" applyProtection="1">
      <alignment horizontal="center" vertical="center"/>
      <protection locked="0"/>
    </xf>
    <xf numFmtId="3" fontId="153" fillId="5" borderId="10" xfId="35" applyNumberFormat="1" applyFont="1" applyFill="1" applyBorder="1" applyAlignment="1" applyProtection="1">
      <alignment horizontal="center" vertical="center"/>
      <protection locked="0"/>
    </xf>
    <xf numFmtId="3" fontId="153" fillId="5" borderId="46" xfId="35" applyNumberFormat="1" applyFont="1" applyFill="1" applyBorder="1" applyAlignment="1" applyProtection="1">
      <alignment horizontal="center" vertical="center"/>
      <protection locked="0"/>
    </xf>
    <xf numFmtId="0" fontId="88" fillId="0" borderId="0" xfId="72" applyFont="1" applyFill="1" applyBorder="1" applyAlignment="1">
      <alignment horizontal="left" vertical="center" wrapText="1"/>
    </xf>
    <xf numFmtId="3" fontId="88" fillId="0" borderId="0" xfId="72" applyNumberFormat="1" applyFont="1" applyFill="1" applyBorder="1" applyAlignment="1">
      <alignment horizontal="center" vertical="center" wrapText="1"/>
    </xf>
    <xf numFmtId="9" fontId="22" fillId="0" borderId="0" xfId="35" applyNumberFormat="1"/>
    <xf numFmtId="3" fontId="84" fillId="15" borderId="43" xfId="35" applyNumberFormat="1" applyFont="1" applyFill="1" applyBorder="1" applyAlignment="1" applyProtection="1">
      <alignment horizontal="center" vertical="center"/>
      <protection locked="0"/>
    </xf>
    <xf numFmtId="0" fontId="22" fillId="0" borderId="0" xfId="35" applyBorder="1"/>
    <xf numFmtId="0" fontId="149" fillId="2" borderId="0" xfId="35" applyFont="1" applyFill="1" applyBorder="1" applyAlignment="1">
      <alignment vertical="center"/>
    </xf>
    <xf numFmtId="9" fontId="151" fillId="4" borderId="0" xfId="35" applyNumberFormat="1" applyFont="1" applyFill="1" applyBorder="1" applyAlignment="1">
      <alignment horizontal="center" vertical="center" wrapText="1"/>
    </xf>
    <xf numFmtId="0" fontId="151" fillId="2" borderId="0" xfId="35" applyFont="1" applyFill="1" applyBorder="1" applyAlignment="1">
      <alignment horizontal="center" vertical="center" wrapText="1"/>
    </xf>
    <xf numFmtId="0" fontId="151" fillId="5" borderId="0" xfId="35" applyFont="1" applyFill="1" applyBorder="1" applyAlignment="1">
      <alignment horizontal="center" vertical="center" wrapText="1"/>
    </xf>
    <xf numFmtId="9" fontId="27" fillId="4" borderId="0" xfId="35" applyNumberFormat="1" applyFont="1" applyFill="1" applyBorder="1" applyAlignment="1" applyProtection="1">
      <alignment horizontal="center" vertical="center"/>
      <protection locked="0"/>
    </xf>
    <xf numFmtId="3" fontId="27" fillId="0" borderId="0" xfId="35" applyNumberFormat="1" applyFont="1" applyFill="1" applyBorder="1" applyAlignment="1" applyProtection="1">
      <alignment horizontal="center" vertical="center"/>
      <protection locked="0"/>
    </xf>
    <xf numFmtId="3" fontId="153" fillId="5" borderId="0" xfId="35" applyNumberFormat="1" applyFont="1" applyFill="1" applyBorder="1" applyAlignment="1" applyProtection="1">
      <alignment horizontal="center" vertical="center"/>
      <protection locked="0"/>
    </xf>
    <xf numFmtId="0" fontId="27" fillId="5" borderId="53" xfId="35" applyFont="1" applyFill="1" applyBorder="1" applyAlignment="1">
      <alignment horizontal="center" vertical="center" wrapText="1"/>
    </xf>
    <xf numFmtId="0" fontId="27" fillId="2" borderId="1" xfId="35" applyFont="1" applyFill="1" applyBorder="1" applyAlignment="1">
      <alignment horizontal="center" vertical="center" wrapText="1"/>
    </xf>
    <xf numFmtId="0" fontId="17" fillId="2" borderId="1" xfId="35" applyFont="1" applyFill="1" applyBorder="1" applyAlignment="1">
      <alignment horizontal="center" vertical="center" wrapText="1"/>
    </xf>
    <xf numFmtId="0" fontId="17" fillId="2" borderId="52" xfId="35" applyFont="1" applyFill="1" applyBorder="1" applyAlignment="1">
      <alignment horizontal="center" vertical="center" wrapText="1"/>
    </xf>
    <xf numFmtId="0" fontId="155" fillId="0" borderId="0" xfId="35" applyFont="1" applyProtection="1">
      <protection locked="0"/>
    </xf>
    <xf numFmtId="0" fontId="156" fillId="0" borderId="0" xfId="35" applyFont="1" applyAlignment="1">
      <alignment vertical="center"/>
    </xf>
    <xf numFmtId="3" fontId="154" fillId="0" borderId="47" xfId="35" applyNumberFormat="1" applyFont="1" applyFill="1" applyBorder="1" applyAlignment="1" applyProtection="1">
      <alignment horizontal="center" vertical="center"/>
      <protection locked="0"/>
    </xf>
    <xf numFmtId="3" fontId="154" fillId="0" borderId="71" xfId="35" applyNumberFormat="1" applyFont="1" applyFill="1" applyBorder="1" applyAlignment="1" applyProtection="1">
      <alignment horizontal="center" vertical="center"/>
      <protection locked="0"/>
    </xf>
    <xf numFmtId="3" fontId="154" fillId="0" borderId="15" xfId="35" applyNumberFormat="1" applyFont="1" applyFill="1" applyBorder="1" applyAlignment="1" applyProtection="1">
      <alignment horizontal="center" vertical="center"/>
      <protection locked="0"/>
    </xf>
    <xf numFmtId="3" fontId="154" fillId="0" borderId="41" xfId="35" applyNumberFormat="1" applyFont="1" applyFill="1" applyBorder="1" applyAlignment="1" applyProtection="1">
      <alignment horizontal="center" vertical="center"/>
      <protection locked="0"/>
    </xf>
    <xf numFmtId="3" fontId="154" fillId="0" borderId="70" xfId="35" applyNumberFormat="1" applyFont="1" applyFill="1" applyBorder="1" applyAlignment="1" applyProtection="1">
      <alignment horizontal="center" vertical="center"/>
      <protection locked="0"/>
    </xf>
    <xf numFmtId="3" fontId="154" fillId="0" borderId="40" xfId="35" applyNumberFormat="1" applyFont="1" applyFill="1" applyBorder="1" applyAlignment="1" applyProtection="1">
      <alignment horizontal="center" vertical="center"/>
      <protection locked="0"/>
    </xf>
    <xf numFmtId="0" fontId="154" fillId="0" borderId="54" xfId="35" applyFont="1" applyFill="1" applyBorder="1" applyAlignment="1">
      <alignment horizontal="center" vertical="center"/>
    </xf>
    <xf numFmtId="0" fontId="154" fillId="0" borderId="0" xfId="35" applyFont="1" applyBorder="1" applyAlignment="1">
      <alignment horizontal="center" vertical="center"/>
    </xf>
    <xf numFmtId="0" fontId="154" fillId="0" borderId="56" xfId="35" applyFont="1" applyBorder="1" applyAlignment="1">
      <alignment horizontal="center" vertical="center"/>
    </xf>
    <xf numFmtId="3" fontId="32" fillId="0" borderId="15" xfId="7" applyNumberFormat="1" applyFont="1" applyBorder="1" applyAlignment="1" applyProtection="1">
      <alignment horizontal="center" vertical="center"/>
      <protection locked="0"/>
    </xf>
    <xf numFmtId="9" fontId="32" fillId="4" borderId="10" xfId="45" applyFont="1" applyFill="1" applyBorder="1" applyAlignment="1" applyProtection="1">
      <alignment horizontal="center" vertical="center"/>
      <protection locked="0"/>
    </xf>
    <xf numFmtId="3" fontId="36" fillId="0" borderId="10" xfId="7" applyNumberFormat="1" applyFont="1" applyBorder="1" applyAlignment="1" applyProtection="1">
      <alignment horizontal="center" vertical="center"/>
      <protection locked="0"/>
    </xf>
    <xf numFmtId="3" fontId="32" fillId="6" borderId="10" xfId="7" applyNumberFormat="1" applyFont="1" applyFill="1" applyBorder="1" applyAlignment="1" applyProtection="1">
      <alignment horizontal="center" vertical="center"/>
      <protection locked="0"/>
    </xf>
    <xf numFmtId="3" fontId="32" fillId="15" borderId="11" xfId="7" applyNumberFormat="1" applyFont="1" applyFill="1" applyBorder="1" applyAlignment="1" applyProtection="1">
      <alignment horizontal="center" vertical="center" wrapText="1"/>
      <protection locked="0"/>
    </xf>
    <xf numFmtId="3" fontId="32" fillId="17" borderId="10" xfId="7" applyNumberFormat="1" applyFont="1" applyFill="1" applyBorder="1" applyAlignment="1" applyProtection="1">
      <alignment horizontal="center" vertical="center"/>
      <protection locked="0"/>
    </xf>
    <xf numFmtId="3" fontId="45" fillId="0" borderId="48" xfId="0" applyNumberFormat="1" applyFont="1" applyBorder="1" applyAlignment="1" applyProtection="1">
      <alignment horizontal="center" vertical="center" wrapText="1"/>
      <protection locked="0"/>
    </xf>
    <xf numFmtId="3" fontId="45" fillId="15" borderId="49" xfId="0" applyNumberFormat="1" applyFont="1" applyFill="1" applyBorder="1" applyAlignment="1" applyProtection="1">
      <alignment horizontal="center" vertical="center" wrapText="1"/>
      <protection locked="0"/>
    </xf>
    <xf numFmtId="3" fontId="45" fillId="0" borderId="49" xfId="0" applyNumberFormat="1" applyFont="1" applyFill="1" applyBorder="1" applyAlignment="1" applyProtection="1">
      <alignment horizontal="center" vertical="center" wrapText="1"/>
      <protection locked="0"/>
    </xf>
    <xf numFmtId="3" fontId="45" fillId="0" borderId="49" xfId="0" applyNumberFormat="1" applyFont="1" applyBorder="1" applyAlignment="1" applyProtection="1">
      <alignment horizontal="center" vertical="center" wrapText="1"/>
      <protection locked="0"/>
    </xf>
    <xf numFmtId="3" fontId="45" fillId="15" borderId="50" xfId="0" applyNumberFormat="1" applyFont="1" applyFill="1" applyBorder="1" applyAlignment="1" applyProtection="1">
      <alignment horizontal="center" vertical="center" wrapText="1"/>
      <protection locked="0"/>
    </xf>
    <xf numFmtId="0" fontId="17" fillId="3" borderId="9" xfId="0" applyFont="1" applyFill="1" applyBorder="1" applyAlignment="1">
      <alignment horizontal="center" vertical="center" wrapText="1"/>
    </xf>
    <xf numFmtId="3" fontId="17" fillId="15" borderId="4" xfId="0" applyNumberFormat="1" applyFont="1" applyFill="1" applyBorder="1" applyAlignment="1">
      <alignment horizontal="center" vertical="center" wrapText="1"/>
    </xf>
    <xf numFmtId="3" fontId="17" fillId="20" borderId="4" xfId="0" applyNumberFormat="1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center" vertical="center"/>
    </xf>
    <xf numFmtId="3" fontId="17" fillId="3" borderId="4" xfId="0" applyNumberFormat="1" applyFont="1" applyFill="1" applyBorder="1" applyAlignment="1">
      <alignment horizontal="center" vertical="center" wrapText="1"/>
    </xf>
    <xf numFmtId="0" fontId="89" fillId="0" borderId="4" xfId="51" applyFont="1" applyFill="1" applyBorder="1" applyAlignment="1">
      <alignment horizontal="center" vertical="center" wrapText="1"/>
    </xf>
    <xf numFmtId="0" fontId="85" fillId="0" borderId="72" xfId="51" applyFont="1" applyFill="1" applyBorder="1" applyAlignment="1">
      <alignment wrapText="1"/>
    </xf>
    <xf numFmtId="0" fontId="90" fillId="0" borderId="37" xfId="51" applyFont="1" applyFill="1" applyBorder="1" applyAlignment="1">
      <alignment horizontal="left" vertical="center" wrapText="1"/>
    </xf>
    <xf numFmtId="5" fontId="85" fillId="0" borderId="37" xfId="51" applyNumberFormat="1" applyFont="1" applyFill="1" applyBorder="1" applyAlignment="1">
      <alignment horizontal="right" vertical="center"/>
    </xf>
    <xf numFmtId="165" fontId="85" fillId="15" borderId="38" xfId="51" applyNumberFormat="1" applyFont="1" applyFill="1" applyBorder="1" applyAlignment="1">
      <alignment horizontal="center" vertical="center" wrapText="1"/>
    </xf>
    <xf numFmtId="0" fontId="85" fillId="0" borderId="50" xfId="51" applyFont="1" applyFill="1" applyBorder="1" applyAlignment="1">
      <alignment wrapText="1"/>
    </xf>
    <xf numFmtId="165" fontId="85" fillId="15" borderId="3" xfId="51" applyNumberFormat="1" applyFont="1" applyFill="1" applyBorder="1" applyAlignment="1">
      <alignment vertical="center"/>
    </xf>
    <xf numFmtId="0" fontId="85" fillId="0" borderId="74" xfId="51" applyFont="1" applyBorder="1" applyAlignment="1">
      <alignment vertical="center" wrapText="1"/>
    </xf>
    <xf numFmtId="0" fontId="96" fillId="0" borderId="9" xfId="51" applyFont="1" applyFill="1" applyBorder="1" applyAlignment="1">
      <alignment horizontal="left" vertical="top" wrapText="1"/>
    </xf>
    <xf numFmtId="0" fontId="96" fillId="0" borderId="1" xfId="51" applyFont="1" applyFill="1" applyBorder="1" applyAlignment="1">
      <alignment horizontal="left" vertical="top" wrapText="1"/>
    </xf>
    <xf numFmtId="3" fontId="42" fillId="15" borderId="21" xfId="0" applyNumberFormat="1" applyFont="1" applyFill="1" applyBorder="1" applyAlignment="1">
      <alignment horizontal="center" vertical="center" wrapText="1"/>
    </xf>
    <xf numFmtId="165" fontId="88" fillId="0" borderId="4" xfId="51" applyNumberFormat="1" applyFont="1" applyFill="1" applyBorder="1" applyAlignment="1">
      <alignment horizontal="center" vertical="center" wrapText="1"/>
    </xf>
    <xf numFmtId="0" fontId="85" fillId="10" borderId="0" xfId="51" applyFont="1" applyFill="1" applyBorder="1" applyAlignment="1">
      <alignment horizontal="center" vertical="center"/>
    </xf>
    <xf numFmtId="0" fontId="21" fillId="0" borderId="0" xfId="0" applyFont="1"/>
    <xf numFmtId="0" fontId="160" fillId="10" borderId="0" xfId="52" applyFont="1" applyFill="1" applyBorder="1" applyAlignment="1">
      <alignment horizontal="center" vertical="top"/>
    </xf>
    <xf numFmtId="0" fontId="161" fillId="0" borderId="0" xfId="51" applyFont="1" applyFill="1" applyBorder="1" applyAlignment="1">
      <alignment horizontal="left" vertical="center"/>
    </xf>
    <xf numFmtId="165" fontId="161" fillId="9" borderId="0" xfId="51" applyNumberFormat="1" applyFont="1" applyFill="1" applyBorder="1" applyAlignment="1">
      <alignment horizontal="right" vertical="center"/>
    </xf>
    <xf numFmtId="0" fontId="161" fillId="0" borderId="0" xfId="51" applyFont="1" applyFill="1" applyBorder="1" applyAlignment="1">
      <alignment horizontal="center"/>
    </xf>
    <xf numFmtId="0" fontId="162" fillId="10" borderId="0" xfId="51" applyFont="1" applyFill="1" applyBorder="1" applyAlignment="1">
      <alignment horizontal="center" vertical="center"/>
    </xf>
    <xf numFmtId="0" fontId="161" fillId="10" borderId="0" xfId="51" applyFont="1" applyFill="1" applyBorder="1" applyAlignment="1">
      <alignment horizontal="center" vertical="center"/>
    </xf>
    <xf numFmtId="0" fontId="162" fillId="10" borderId="0" xfId="51" applyFont="1" applyFill="1" applyBorder="1" applyAlignment="1">
      <alignment horizontal="center"/>
    </xf>
    <xf numFmtId="0" fontId="85" fillId="0" borderId="0" xfId="51" applyFont="1" applyFill="1" applyBorder="1" applyAlignment="1">
      <alignment horizontal="center" vertical="top"/>
    </xf>
    <xf numFmtId="0" fontId="56" fillId="0" borderId="0" xfId="51" applyFont="1" applyAlignment="1" applyProtection="1">
      <alignment horizontal="center" vertical="top"/>
      <protection locked="0"/>
    </xf>
    <xf numFmtId="0" fontId="157" fillId="0" borderId="0" xfId="51" applyFont="1" applyBorder="1" applyAlignment="1" applyProtection="1">
      <alignment horizontal="center" vertical="top" wrapText="1"/>
      <protection locked="0"/>
    </xf>
    <xf numFmtId="0" fontId="165" fillId="10" borderId="0" xfId="52" applyFont="1" applyFill="1" applyBorder="1" applyAlignment="1">
      <alignment horizontal="center" vertical="top"/>
    </xf>
    <xf numFmtId="0" fontId="105" fillId="0" borderId="0" xfId="51" applyFont="1" applyFill="1" applyBorder="1" applyAlignment="1">
      <alignment horizontal="center" vertical="top"/>
    </xf>
    <xf numFmtId="0" fontId="105" fillId="0" borderId="0" xfId="51" applyFont="1" applyFill="1" applyAlignment="1">
      <alignment horizontal="center" vertical="top"/>
    </xf>
    <xf numFmtId="0" fontId="105" fillId="0" borderId="0" xfId="51" applyFont="1" applyFill="1" applyAlignment="1">
      <alignment vertical="top"/>
    </xf>
    <xf numFmtId="0" fontId="105" fillId="0" borderId="0" xfId="51" applyFont="1" applyFill="1" applyBorder="1" applyAlignment="1">
      <alignment horizontal="left" vertical="top"/>
    </xf>
    <xf numFmtId="165" fontId="105" fillId="9" borderId="0" xfId="51" applyNumberFormat="1" applyFont="1" applyFill="1" applyBorder="1" applyAlignment="1">
      <alignment horizontal="right" vertical="top"/>
    </xf>
    <xf numFmtId="0" fontId="105" fillId="10" borderId="0" xfId="51" applyFont="1" applyFill="1" applyBorder="1" applyAlignment="1">
      <alignment horizontal="center" vertical="top"/>
    </xf>
    <xf numFmtId="0" fontId="10" fillId="3" borderId="71" xfId="2" applyFont="1" applyFill="1" applyBorder="1" applyAlignment="1">
      <alignment horizontal="center" vertical="center" wrapText="1"/>
    </xf>
    <xf numFmtId="0" fontId="10" fillId="3" borderId="68" xfId="2" applyFont="1" applyFill="1" applyBorder="1" applyAlignment="1">
      <alignment horizontal="center" vertical="center" wrapText="1"/>
    </xf>
    <xf numFmtId="0" fontId="66" fillId="3" borderId="68" xfId="2" applyFont="1" applyFill="1" applyBorder="1" applyAlignment="1">
      <alignment horizontal="center" vertical="center" wrapText="1"/>
    </xf>
    <xf numFmtId="3" fontId="30" fillId="3" borderId="73" xfId="0" applyNumberFormat="1" applyFont="1" applyFill="1" applyBorder="1" applyAlignment="1">
      <alignment horizontal="center" vertical="center" wrapText="1"/>
    </xf>
    <xf numFmtId="3" fontId="24" fillId="3" borderId="3" xfId="0" applyNumberFormat="1" applyFont="1" applyFill="1" applyBorder="1" applyAlignment="1">
      <alignment horizontal="center" vertical="center" wrapText="1"/>
    </xf>
    <xf numFmtId="0" fontId="62" fillId="0" borderId="0" xfId="0" applyFont="1" applyAlignment="1" applyProtection="1">
      <alignment horizontal="center" vertical="center"/>
      <protection locked="0"/>
    </xf>
    <xf numFmtId="0" fontId="28" fillId="0" borderId="0" xfId="0" applyFont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32" fillId="3" borderId="28" xfId="0" applyFont="1" applyFill="1" applyBorder="1" applyAlignment="1">
      <alignment horizontal="center" vertical="center" textRotation="90" wrapText="1"/>
    </xf>
    <xf numFmtId="0" fontId="32" fillId="3" borderId="34" xfId="0" applyFont="1" applyFill="1" applyBorder="1" applyAlignment="1">
      <alignment horizontal="center" vertical="center" textRotation="90" wrapText="1"/>
    </xf>
    <xf numFmtId="0" fontId="32" fillId="3" borderId="55" xfId="0" applyFont="1" applyFill="1" applyBorder="1" applyAlignment="1">
      <alignment horizontal="center" vertical="center" textRotation="90" wrapText="1"/>
    </xf>
    <xf numFmtId="0" fontId="61" fillId="0" borderId="56" xfId="0" applyFont="1" applyBorder="1" applyAlignment="1">
      <alignment horizontal="center" vertical="center"/>
    </xf>
    <xf numFmtId="0" fontId="61" fillId="0" borderId="61" xfId="0" applyFont="1" applyBorder="1" applyAlignment="1">
      <alignment horizontal="center" vertical="center"/>
    </xf>
    <xf numFmtId="0" fontId="17" fillId="3" borderId="27" xfId="0" applyFont="1" applyFill="1" applyBorder="1" applyAlignment="1">
      <alignment horizontal="center" vertical="center"/>
    </xf>
    <xf numFmtId="0" fontId="17" fillId="3" borderId="29" xfId="0" applyFont="1" applyFill="1" applyBorder="1" applyAlignment="1">
      <alignment horizontal="center" vertical="center"/>
    </xf>
    <xf numFmtId="0" fontId="28" fillId="3" borderId="32" xfId="0" applyFont="1" applyFill="1" applyBorder="1" applyAlignment="1">
      <alignment horizontal="center" vertical="center"/>
    </xf>
    <xf numFmtId="0" fontId="28" fillId="3" borderId="58" xfId="0" applyFont="1" applyFill="1" applyBorder="1" applyAlignment="1">
      <alignment horizontal="center" vertical="center"/>
    </xf>
    <xf numFmtId="0" fontId="61" fillId="0" borderId="54" xfId="0" applyFont="1" applyBorder="1" applyAlignment="1">
      <alignment horizontal="center" vertical="center"/>
    </xf>
    <xf numFmtId="0" fontId="61" fillId="0" borderId="63" xfId="0" applyFont="1" applyBorder="1" applyAlignment="1">
      <alignment horizontal="center" vertical="center"/>
    </xf>
    <xf numFmtId="1" fontId="50" fillId="0" borderId="28" xfId="0" applyNumberFormat="1" applyFont="1" applyBorder="1" applyAlignment="1" applyProtection="1">
      <alignment horizontal="center" vertical="center" wrapText="1"/>
    </xf>
    <xf numFmtId="0" fontId="50" fillId="0" borderId="33" xfId="0" applyFont="1" applyBorder="1" applyAlignment="1" applyProtection="1">
      <alignment horizontal="center" vertical="center" wrapText="1"/>
    </xf>
    <xf numFmtId="0" fontId="50" fillId="0" borderId="34" xfId="0" applyFont="1" applyBorder="1" applyAlignment="1" applyProtection="1">
      <alignment horizontal="center" vertical="center" wrapText="1"/>
    </xf>
    <xf numFmtId="1" fontId="50" fillId="0" borderId="33" xfId="0" applyNumberFormat="1" applyFont="1" applyBorder="1" applyAlignment="1" applyProtection="1">
      <alignment horizontal="center" vertical="center" wrapText="1"/>
    </xf>
    <xf numFmtId="1" fontId="50" fillId="0" borderId="34" xfId="0" applyNumberFormat="1" applyFont="1" applyBorder="1" applyAlignment="1" applyProtection="1">
      <alignment horizontal="center" vertical="center" wrapText="1"/>
    </xf>
    <xf numFmtId="0" fontId="37" fillId="18" borderId="32" xfId="0" applyFont="1" applyFill="1" applyBorder="1" applyAlignment="1" applyProtection="1">
      <alignment horizontal="center" vertical="center"/>
      <protection locked="0"/>
    </xf>
    <xf numFmtId="0" fontId="37" fillId="18" borderId="58" xfId="0" applyFont="1" applyFill="1" applyBorder="1" applyAlignment="1" applyProtection="1">
      <alignment horizontal="center" vertical="center"/>
      <protection locked="0"/>
    </xf>
    <xf numFmtId="0" fontId="37" fillId="18" borderId="21" xfId="0" applyFont="1" applyFill="1" applyBorder="1" applyAlignment="1" applyProtection="1">
      <alignment horizontal="center" vertical="center"/>
      <protection locked="0"/>
    </xf>
    <xf numFmtId="0" fontId="23" fillId="18" borderId="32" xfId="0" applyFont="1" applyFill="1" applyBorder="1" applyAlignment="1" applyProtection="1">
      <alignment horizontal="center" vertical="center"/>
      <protection locked="0"/>
    </xf>
    <xf numFmtId="0" fontId="23" fillId="18" borderId="21" xfId="0" applyFont="1" applyFill="1" applyBorder="1" applyAlignment="1" applyProtection="1">
      <alignment horizontal="center" vertical="center"/>
      <protection locked="0"/>
    </xf>
    <xf numFmtId="0" fontId="31" fillId="3" borderId="27" xfId="0" applyFont="1" applyFill="1" applyBorder="1" applyAlignment="1" applyProtection="1">
      <alignment horizontal="center" vertical="center"/>
    </xf>
    <xf numFmtId="0" fontId="31" fillId="3" borderId="19" xfId="0" applyFont="1" applyFill="1" applyBorder="1" applyAlignment="1" applyProtection="1">
      <alignment horizontal="center" vertical="center"/>
    </xf>
    <xf numFmtId="0" fontId="31" fillId="3" borderId="29" xfId="0" applyFont="1" applyFill="1" applyBorder="1" applyAlignment="1" applyProtection="1">
      <alignment horizontal="center" vertical="center"/>
    </xf>
    <xf numFmtId="0" fontId="25" fillId="3" borderId="28" xfId="0" applyFont="1" applyFill="1" applyBorder="1" applyAlignment="1" applyProtection="1">
      <alignment horizontal="center" vertical="center" textRotation="90" wrapText="1"/>
    </xf>
    <xf numFmtId="0" fontId="25" fillId="3" borderId="34" xfId="0" applyFont="1" applyFill="1" applyBorder="1" applyAlignment="1" applyProtection="1">
      <alignment horizontal="center" vertical="center" textRotation="90" wrapText="1"/>
    </xf>
    <xf numFmtId="0" fontId="31" fillId="3" borderId="32" xfId="0" applyFont="1" applyFill="1" applyBorder="1" applyAlignment="1" applyProtection="1">
      <alignment horizontal="center" vertical="center"/>
    </xf>
    <xf numFmtId="0" fontId="31" fillId="3" borderId="58" xfId="0" applyFont="1" applyFill="1" applyBorder="1" applyAlignment="1" applyProtection="1">
      <alignment horizontal="center" vertical="center"/>
    </xf>
    <xf numFmtId="0" fontId="31" fillId="3" borderId="21" xfId="0" applyFont="1" applyFill="1" applyBorder="1" applyAlignment="1" applyProtection="1">
      <alignment horizontal="center" vertical="center"/>
    </xf>
    <xf numFmtId="0" fontId="25" fillId="3" borderId="64" xfId="0" applyFont="1" applyFill="1" applyBorder="1" applyAlignment="1" applyProtection="1">
      <alignment horizontal="center" vertical="center" textRotation="90" wrapText="1"/>
    </xf>
    <xf numFmtId="0" fontId="37" fillId="18" borderId="32" xfId="0" applyFont="1" applyFill="1" applyBorder="1" applyAlignment="1" applyProtection="1">
      <alignment horizontal="center" vertical="center"/>
    </xf>
    <xf numFmtId="0" fontId="37" fillId="18" borderId="58" xfId="0" applyFont="1" applyFill="1" applyBorder="1" applyAlignment="1" applyProtection="1">
      <alignment horizontal="center" vertical="center"/>
    </xf>
    <xf numFmtId="0" fontId="37" fillId="18" borderId="21" xfId="0" applyFont="1" applyFill="1" applyBorder="1" applyAlignment="1" applyProtection="1">
      <alignment horizontal="center" vertical="center"/>
    </xf>
    <xf numFmtId="0" fontId="34" fillId="0" borderId="0" xfId="0" applyFont="1" applyAlignment="1" applyProtection="1">
      <alignment horizontal="center" vertical="center"/>
      <protection locked="0"/>
    </xf>
    <xf numFmtId="0" fontId="59" fillId="21" borderId="27" xfId="0" applyFont="1" applyFill="1" applyBorder="1" applyAlignment="1">
      <alignment horizontal="center" vertical="center" wrapText="1"/>
    </xf>
    <xf numFmtId="0" fontId="59" fillId="21" borderId="19" xfId="0" applyFont="1" applyFill="1" applyBorder="1" applyAlignment="1">
      <alignment horizontal="center" vertical="center" wrapText="1"/>
    </xf>
    <xf numFmtId="0" fontId="59" fillId="21" borderId="29" xfId="0" applyFont="1" applyFill="1" applyBorder="1" applyAlignment="1">
      <alignment horizontal="center" vertical="center" wrapText="1"/>
    </xf>
    <xf numFmtId="1" fontId="38" fillId="0" borderId="28" xfId="0" applyNumberFormat="1" applyFont="1" applyBorder="1" applyAlignment="1">
      <alignment horizontal="center" vertical="center" wrapText="1"/>
    </xf>
    <xf numFmtId="1" fontId="38" fillId="0" borderId="33" xfId="0" applyNumberFormat="1" applyFont="1" applyBorder="1" applyAlignment="1">
      <alignment horizontal="center" vertical="center" wrapText="1"/>
    </xf>
    <xf numFmtId="1" fontId="38" fillId="0" borderId="34" xfId="0" applyNumberFormat="1" applyFont="1" applyBorder="1" applyAlignment="1">
      <alignment horizontal="center" vertical="center" wrapText="1"/>
    </xf>
    <xf numFmtId="0" fontId="31" fillId="3" borderId="32" xfId="0" applyFont="1" applyFill="1" applyBorder="1" applyAlignment="1">
      <alignment horizontal="center" vertical="center" wrapText="1"/>
    </xf>
    <xf numFmtId="0" fontId="31" fillId="3" borderId="58" xfId="0" applyFont="1" applyFill="1" applyBorder="1" applyAlignment="1">
      <alignment horizontal="center" vertical="center" wrapText="1"/>
    </xf>
    <xf numFmtId="0" fontId="31" fillId="3" borderId="21" xfId="0" applyFont="1" applyFill="1" applyBorder="1" applyAlignment="1">
      <alignment horizontal="center" vertical="center" wrapText="1"/>
    </xf>
    <xf numFmtId="0" fontId="41" fillId="8" borderId="32" xfId="0" applyFont="1" applyFill="1" applyBorder="1" applyAlignment="1">
      <alignment horizontal="center" vertical="center" wrapText="1"/>
    </xf>
    <xf numFmtId="0" fontId="41" fillId="8" borderId="21" xfId="0" applyFont="1" applyFill="1" applyBorder="1" applyAlignment="1">
      <alignment horizontal="center" vertical="center" wrapText="1"/>
    </xf>
    <xf numFmtId="164" fontId="31" fillId="8" borderId="32" xfId="0" applyNumberFormat="1" applyFont="1" applyFill="1" applyBorder="1" applyAlignment="1">
      <alignment horizontal="center" vertical="center"/>
    </xf>
    <xf numFmtId="164" fontId="31" fillId="8" borderId="58" xfId="0" applyNumberFormat="1" applyFont="1" applyFill="1" applyBorder="1" applyAlignment="1">
      <alignment horizontal="center" vertical="center"/>
    </xf>
    <xf numFmtId="164" fontId="31" fillId="8" borderId="21" xfId="0" applyNumberFormat="1" applyFont="1" applyFill="1" applyBorder="1" applyAlignment="1">
      <alignment horizontal="center" vertical="center"/>
    </xf>
    <xf numFmtId="164" fontId="31" fillId="8" borderId="55" xfId="0" applyNumberFormat="1" applyFont="1" applyFill="1" applyBorder="1" applyAlignment="1">
      <alignment horizontal="center" vertical="center"/>
    </xf>
    <xf numFmtId="164" fontId="31" fillId="8" borderId="35" xfId="0" applyNumberFormat="1" applyFont="1" applyFill="1" applyBorder="1" applyAlignment="1">
      <alignment horizontal="center" vertical="center"/>
    </xf>
    <xf numFmtId="164" fontId="31" fillId="8" borderId="57" xfId="0" applyNumberFormat="1" applyFont="1" applyFill="1" applyBorder="1" applyAlignment="1">
      <alignment horizontal="center" vertical="center"/>
    </xf>
    <xf numFmtId="164" fontId="31" fillId="8" borderId="64" xfId="0" applyNumberFormat="1" applyFont="1" applyFill="1" applyBorder="1" applyAlignment="1">
      <alignment horizontal="center" vertical="center"/>
    </xf>
    <xf numFmtId="164" fontId="31" fillId="8" borderId="0" xfId="0" applyNumberFormat="1" applyFont="1" applyFill="1" applyBorder="1" applyAlignment="1">
      <alignment horizontal="center" vertical="center"/>
    </xf>
    <xf numFmtId="164" fontId="31" fillId="8" borderId="65" xfId="0" applyNumberFormat="1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 wrapText="1"/>
    </xf>
    <xf numFmtId="0" fontId="31" fillId="3" borderId="19" xfId="0" applyFont="1" applyFill="1" applyBorder="1" applyAlignment="1">
      <alignment horizontal="center" vertical="center" wrapText="1"/>
    </xf>
    <xf numFmtId="0" fontId="31" fillId="3" borderId="29" xfId="0" applyFont="1" applyFill="1" applyBorder="1" applyAlignment="1">
      <alignment horizontal="center" vertical="center" wrapText="1"/>
    </xf>
    <xf numFmtId="0" fontId="28" fillId="3" borderId="21" xfId="0" applyFont="1" applyFill="1" applyBorder="1" applyAlignment="1">
      <alignment horizontal="center" vertical="center"/>
    </xf>
    <xf numFmtId="0" fontId="51" fillId="0" borderId="0" xfId="0" applyFont="1" applyAlignment="1" applyProtection="1">
      <alignment horizontal="center" vertical="center" wrapText="1"/>
      <protection locked="0"/>
    </xf>
    <xf numFmtId="0" fontId="32" fillId="3" borderId="33" xfId="0" applyFont="1" applyFill="1" applyBorder="1" applyAlignment="1">
      <alignment horizontal="center" vertical="center" textRotation="90" wrapText="1"/>
    </xf>
    <xf numFmtId="0" fontId="32" fillId="3" borderId="29" xfId="0" applyFont="1" applyFill="1" applyBorder="1" applyAlignment="1">
      <alignment horizontal="center" vertical="center" textRotation="90" wrapText="1"/>
    </xf>
    <xf numFmtId="0" fontId="32" fillId="3" borderId="65" xfId="0" applyFont="1" applyFill="1" applyBorder="1" applyAlignment="1">
      <alignment horizontal="center" vertical="center" textRotation="90" wrapText="1"/>
    </xf>
    <xf numFmtId="0" fontId="32" fillId="3" borderId="57" xfId="0" applyFont="1" applyFill="1" applyBorder="1" applyAlignment="1">
      <alignment horizontal="center" vertical="center" textRotation="90" wrapText="1"/>
    </xf>
    <xf numFmtId="0" fontId="48" fillId="8" borderId="32" xfId="0" applyFont="1" applyFill="1" applyBorder="1" applyAlignment="1">
      <alignment horizontal="center" vertical="center"/>
    </xf>
    <xf numFmtId="0" fontId="48" fillId="8" borderId="58" xfId="0" applyFont="1" applyFill="1" applyBorder="1" applyAlignment="1">
      <alignment horizontal="center" vertical="center"/>
    </xf>
    <xf numFmtId="0" fontId="48" fillId="8" borderId="21" xfId="0" applyFont="1" applyFill="1" applyBorder="1" applyAlignment="1">
      <alignment horizontal="center" vertical="center"/>
    </xf>
    <xf numFmtId="1" fontId="61" fillId="0" borderId="28" xfId="0" applyNumberFormat="1" applyFont="1" applyBorder="1" applyAlignment="1">
      <alignment horizontal="center" vertical="center" wrapText="1"/>
    </xf>
    <xf numFmtId="1" fontId="61" fillId="0" borderId="33" xfId="0" applyNumberFormat="1" applyFont="1" applyBorder="1" applyAlignment="1">
      <alignment horizontal="center" vertical="center" wrapText="1"/>
    </xf>
    <xf numFmtId="1" fontId="61" fillId="0" borderId="34" xfId="0" applyNumberFormat="1" applyFont="1" applyBorder="1" applyAlignment="1">
      <alignment horizontal="center" vertical="center" wrapText="1"/>
    </xf>
    <xf numFmtId="0" fontId="32" fillId="3" borderId="27" xfId="0" applyFont="1" applyFill="1" applyBorder="1" applyAlignment="1">
      <alignment horizontal="center" vertical="center" textRotation="90" wrapText="1"/>
    </xf>
    <xf numFmtId="0" fontId="32" fillId="3" borderId="64" xfId="0" applyFont="1" applyFill="1" applyBorder="1" applyAlignment="1">
      <alignment horizontal="center" vertical="center" textRotation="90" wrapText="1"/>
    </xf>
    <xf numFmtId="0" fontId="31" fillId="3" borderId="9" xfId="0" applyFont="1" applyFill="1" applyBorder="1" applyAlignment="1">
      <alignment horizontal="center" vertical="center" wrapText="1"/>
    </xf>
    <xf numFmtId="0" fontId="31" fillId="3" borderId="4" xfId="0" applyFont="1" applyFill="1" applyBorder="1" applyAlignment="1">
      <alignment horizontal="center" vertical="center" wrapText="1"/>
    </xf>
    <xf numFmtId="0" fontId="31" fillId="3" borderId="5" xfId="0" applyFont="1" applyFill="1" applyBorder="1" applyAlignment="1">
      <alignment horizontal="center" vertical="center" wrapText="1"/>
    </xf>
    <xf numFmtId="0" fontId="61" fillId="0" borderId="33" xfId="0" applyFont="1" applyBorder="1" applyAlignment="1">
      <alignment horizontal="center" vertical="center" wrapText="1"/>
    </xf>
    <xf numFmtId="0" fontId="27" fillId="0" borderId="28" xfId="35" applyFont="1" applyBorder="1" applyAlignment="1">
      <alignment horizontal="center" vertical="center" wrapText="1"/>
    </xf>
    <xf numFmtId="0" fontId="27" fillId="0" borderId="34" xfId="35" applyFont="1" applyBorder="1" applyAlignment="1">
      <alignment horizontal="center" vertical="center" wrapText="1"/>
    </xf>
    <xf numFmtId="0" fontId="27" fillId="0" borderId="33" xfId="35" applyFont="1" applyBorder="1" applyAlignment="1">
      <alignment horizontal="center" vertical="center" wrapText="1"/>
    </xf>
    <xf numFmtId="0" fontId="25" fillId="2" borderId="28" xfId="35" applyFont="1" applyFill="1" applyBorder="1" applyAlignment="1">
      <alignment horizontal="center" vertical="center"/>
    </xf>
    <xf numFmtId="0" fontId="25" fillId="2" borderId="34" xfId="35" applyFont="1" applyFill="1" applyBorder="1" applyAlignment="1">
      <alignment horizontal="center" vertical="center"/>
    </xf>
    <xf numFmtId="0" fontId="25" fillId="2" borderId="55" xfId="35" applyFont="1" applyFill="1" applyBorder="1" applyAlignment="1">
      <alignment horizontal="center" vertical="center"/>
    </xf>
    <xf numFmtId="0" fontId="32" fillId="2" borderId="32" xfId="35" applyFont="1" applyFill="1" applyBorder="1" applyAlignment="1">
      <alignment horizontal="center" vertical="center"/>
    </xf>
    <xf numFmtId="0" fontId="32" fillId="2" borderId="58" xfId="35" applyFont="1" applyFill="1" applyBorder="1" applyAlignment="1">
      <alignment horizontal="center" vertical="center"/>
    </xf>
    <xf numFmtId="0" fontId="32" fillId="2" borderId="21" xfId="35" applyFont="1" applyFill="1" applyBorder="1" applyAlignment="1">
      <alignment horizontal="center" vertical="center"/>
    </xf>
    <xf numFmtId="0" fontId="25" fillId="2" borderId="33" xfId="35" applyFont="1" applyFill="1" applyBorder="1" applyAlignment="1">
      <alignment horizontal="center" vertical="center"/>
    </xf>
    <xf numFmtId="167" fontId="41" fillId="19" borderId="32" xfId="35" applyNumberFormat="1" applyFont="1" applyFill="1" applyBorder="1" applyAlignment="1">
      <alignment horizontal="center" vertical="center"/>
    </xf>
    <xf numFmtId="167" fontId="41" fillId="19" borderId="58" xfId="35" applyNumberFormat="1" applyFont="1" applyFill="1" applyBorder="1" applyAlignment="1">
      <alignment horizontal="center" vertical="center"/>
    </xf>
    <xf numFmtId="167" fontId="41" fillId="19" borderId="21" xfId="35" applyNumberFormat="1" applyFont="1" applyFill="1" applyBorder="1" applyAlignment="1">
      <alignment horizontal="center" vertical="center"/>
    </xf>
    <xf numFmtId="167" fontId="41" fillId="19" borderId="32" xfId="35" applyNumberFormat="1" applyFont="1" applyFill="1" applyBorder="1" applyAlignment="1" applyProtection="1">
      <alignment horizontal="center" vertical="center"/>
      <protection locked="0"/>
    </xf>
    <xf numFmtId="167" fontId="41" fillId="19" borderId="58" xfId="35" applyNumberFormat="1" applyFont="1" applyFill="1" applyBorder="1" applyAlignment="1" applyProtection="1">
      <alignment horizontal="center" vertical="center"/>
      <protection locked="0"/>
    </xf>
    <xf numFmtId="167" fontId="41" fillId="19" borderId="21" xfId="35" applyNumberFormat="1" applyFont="1" applyFill="1" applyBorder="1" applyAlignment="1" applyProtection="1">
      <alignment horizontal="center" vertical="center"/>
      <protection locked="0"/>
    </xf>
    <xf numFmtId="0" fontId="25" fillId="2" borderId="29" xfId="35" applyFont="1" applyFill="1" applyBorder="1" applyAlignment="1">
      <alignment horizontal="center" vertical="center"/>
    </xf>
    <xf numFmtId="0" fontId="25" fillId="2" borderId="65" xfId="35" applyFont="1" applyFill="1" applyBorder="1" applyAlignment="1">
      <alignment horizontal="center" vertical="center"/>
    </xf>
    <xf numFmtId="0" fontId="25" fillId="2" borderId="57" xfId="35" applyFont="1" applyFill="1" applyBorder="1" applyAlignment="1">
      <alignment horizontal="center" vertical="center"/>
    </xf>
    <xf numFmtId="0" fontId="33" fillId="0" borderId="0" xfId="35" applyFont="1" applyAlignment="1" applyProtection="1">
      <alignment horizontal="center" vertical="center" wrapText="1"/>
      <protection locked="0"/>
    </xf>
    <xf numFmtId="0" fontId="41" fillId="0" borderId="0" xfId="35" applyFont="1" applyAlignment="1" applyProtection="1">
      <alignment horizontal="center" vertical="center" wrapText="1"/>
      <protection locked="0"/>
    </xf>
    <xf numFmtId="0" fontId="152" fillId="0" borderId="6" xfId="35" applyFont="1" applyBorder="1" applyAlignment="1">
      <alignment horizontal="center" vertical="center" wrapText="1"/>
    </xf>
    <xf numFmtId="0" fontId="152" fillId="0" borderId="33" xfId="35" applyFont="1" applyBorder="1" applyAlignment="1">
      <alignment horizontal="center" vertical="center" wrapText="1"/>
    </xf>
    <xf numFmtId="0" fontId="152" fillId="0" borderId="8" xfId="35" applyFont="1" applyBorder="1" applyAlignment="1">
      <alignment horizontal="center" vertical="center" wrapText="1"/>
    </xf>
    <xf numFmtId="0" fontId="25" fillId="2" borderId="32" xfId="35" applyFont="1" applyFill="1" applyBorder="1" applyAlignment="1">
      <alignment horizontal="center" vertical="center"/>
    </xf>
    <xf numFmtId="0" fontId="25" fillId="2" borderId="58" xfId="35" applyFont="1" applyFill="1" applyBorder="1" applyAlignment="1">
      <alignment horizontal="center" vertical="center"/>
    </xf>
    <xf numFmtId="0" fontId="25" fillId="2" borderId="21" xfId="35" applyFont="1" applyFill="1" applyBorder="1" applyAlignment="1">
      <alignment horizontal="center" vertical="center"/>
    </xf>
    <xf numFmtId="0" fontId="154" fillId="2" borderId="32" xfId="35" applyFont="1" applyFill="1" applyBorder="1" applyAlignment="1">
      <alignment horizontal="center" vertical="center"/>
    </xf>
    <xf numFmtId="0" fontId="154" fillId="2" borderId="58" xfId="35" applyFont="1" applyFill="1" applyBorder="1" applyAlignment="1">
      <alignment horizontal="center" vertical="center"/>
    </xf>
    <xf numFmtId="0" fontId="154" fillId="2" borderId="21" xfId="35" applyFont="1" applyFill="1" applyBorder="1" applyAlignment="1">
      <alignment horizontal="center" vertical="center"/>
    </xf>
    <xf numFmtId="0" fontId="23" fillId="2" borderId="28" xfId="35" applyFont="1" applyFill="1" applyBorder="1" applyAlignment="1">
      <alignment horizontal="center" vertical="center"/>
    </xf>
    <xf numFmtId="0" fontId="23" fillId="2" borderId="34" xfId="35" applyFont="1" applyFill="1" applyBorder="1" applyAlignment="1">
      <alignment horizontal="center" vertical="center"/>
    </xf>
    <xf numFmtId="0" fontId="24" fillId="2" borderId="28" xfId="35" applyFont="1" applyFill="1" applyBorder="1" applyAlignment="1">
      <alignment horizontal="center" vertical="center"/>
    </xf>
    <xf numFmtId="0" fontId="24" fillId="2" borderId="64" xfId="35" applyFont="1" applyFill="1" applyBorder="1" applyAlignment="1">
      <alignment horizontal="center" vertical="center"/>
    </xf>
    <xf numFmtId="3" fontId="45" fillId="0" borderId="26" xfId="0" applyNumberFormat="1" applyFont="1" applyFill="1" applyBorder="1" applyAlignment="1">
      <alignment horizontal="left" vertical="center"/>
    </xf>
    <xf numFmtId="3" fontId="45" fillId="0" borderId="33" xfId="0" applyNumberFormat="1" applyFont="1" applyFill="1" applyBorder="1" applyAlignment="1">
      <alignment horizontal="left" vertical="center"/>
    </xf>
    <xf numFmtId="3" fontId="45" fillId="0" borderId="34" xfId="0" applyNumberFormat="1" applyFont="1" applyFill="1" applyBorder="1" applyAlignment="1">
      <alignment horizontal="left" vertical="center"/>
    </xf>
    <xf numFmtId="3" fontId="33" fillId="0" borderId="28" xfId="0" applyNumberFormat="1" applyFont="1" applyFill="1" applyBorder="1" applyAlignment="1">
      <alignment horizontal="left" vertical="center" wrapText="1"/>
    </xf>
    <xf numFmtId="3" fontId="33" fillId="0" borderId="33" xfId="0" applyNumberFormat="1" applyFont="1" applyFill="1" applyBorder="1" applyAlignment="1">
      <alignment horizontal="left" vertical="center" wrapText="1"/>
    </xf>
    <xf numFmtId="3" fontId="33" fillId="0" borderId="34" xfId="0" applyNumberFormat="1" applyFont="1" applyFill="1" applyBorder="1" applyAlignment="1">
      <alignment horizontal="left" vertical="center" wrapText="1"/>
    </xf>
    <xf numFmtId="0" fontId="59" fillId="7" borderId="32" xfId="0" applyFont="1" applyFill="1" applyBorder="1" applyAlignment="1">
      <alignment horizontal="center"/>
    </xf>
    <xf numFmtId="0" fontId="59" fillId="7" borderId="58" xfId="0" applyFont="1" applyFill="1" applyBorder="1" applyAlignment="1">
      <alignment horizontal="center"/>
    </xf>
    <xf numFmtId="0" fontId="59" fillId="7" borderId="21" xfId="0" applyFont="1" applyFill="1" applyBorder="1" applyAlignment="1">
      <alignment horizontal="center"/>
    </xf>
    <xf numFmtId="3" fontId="32" fillId="15" borderId="18" xfId="0" applyNumberFormat="1" applyFont="1" applyFill="1" applyBorder="1" applyAlignment="1">
      <alignment horizontal="center" vertical="center"/>
    </xf>
    <xf numFmtId="3" fontId="32" fillId="15" borderId="13" xfId="0" applyNumberFormat="1" applyFont="1" applyFill="1" applyBorder="1" applyAlignment="1">
      <alignment horizontal="center" vertical="center"/>
    </xf>
    <xf numFmtId="3" fontId="45" fillId="0" borderId="27" xfId="0" applyNumberFormat="1" applyFont="1" applyFill="1" applyBorder="1" applyAlignment="1">
      <alignment horizontal="center" vertical="center"/>
    </xf>
    <xf numFmtId="3" fontId="45" fillId="0" borderId="55" xfId="0" applyNumberFormat="1" applyFont="1" applyFill="1" applyBorder="1" applyAlignment="1">
      <alignment horizontal="center" vertical="center"/>
    </xf>
    <xf numFmtId="3" fontId="32" fillId="0" borderId="41" xfId="0" applyNumberFormat="1" applyFont="1" applyBorder="1" applyAlignment="1" applyProtection="1">
      <alignment horizontal="center" vertical="center"/>
      <protection locked="0"/>
    </xf>
    <xf numFmtId="3" fontId="32" fillId="0" borderId="39" xfId="0" applyNumberFormat="1" applyFont="1" applyBorder="1" applyAlignment="1" applyProtection="1">
      <alignment horizontal="center" vertical="center"/>
      <protection locked="0"/>
    </xf>
    <xf numFmtId="9" fontId="32" fillId="4" borderId="17" xfId="49" applyFont="1" applyFill="1" applyBorder="1" applyAlignment="1" applyProtection="1">
      <alignment horizontal="center" vertical="center"/>
      <protection locked="0"/>
    </xf>
    <xf numFmtId="9" fontId="32" fillId="4" borderId="12" xfId="49" applyFont="1" applyFill="1" applyBorder="1" applyAlignment="1" applyProtection="1">
      <alignment horizontal="center" vertical="center"/>
      <protection locked="0"/>
    </xf>
    <xf numFmtId="3" fontId="36" fillId="0" borderId="17" xfId="0" applyNumberFormat="1" applyFont="1" applyBorder="1" applyAlignment="1" applyProtection="1">
      <alignment horizontal="center" vertical="center"/>
      <protection locked="0"/>
    </xf>
    <xf numFmtId="3" fontId="36" fillId="0" borderId="12" xfId="0" applyNumberFormat="1" applyFont="1" applyBorder="1" applyAlignment="1" applyProtection="1">
      <alignment horizontal="center" vertical="center"/>
      <protection locked="0"/>
    </xf>
    <xf numFmtId="3" fontId="32" fillId="0" borderId="77" xfId="0" applyNumberFormat="1" applyFont="1" applyBorder="1" applyAlignment="1" applyProtection="1">
      <alignment horizontal="center" vertical="center"/>
      <protection locked="0"/>
    </xf>
    <xf numFmtId="9" fontId="32" fillId="4" borderId="42" xfId="49" applyFont="1" applyFill="1" applyBorder="1" applyAlignment="1" applyProtection="1">
      <alignment horizontal="center" vertical="center"/>
      <protection locked="0"/>
    </xf>
    <xf numFmtId="3" fontId="36" fillId="0" borderId="42" xfId="0" applyNumberFormat="1" applyFont="1" applyBorder="1" applyAlignment="1" applyProtection="1">
      <alignment horizontal="center" vertical="center"/>
      <protection locked="0"/>
    </xf>
    <xf numFmtId="3" fontId="39" fillId="0" borderId="28" xfId="0" applyNumberFormat="1" applyFont="1" applyFill="1" applyBorder="1" applyAlignment="1">
      <alignment horizontal="center" vertical="center"/>
    </xf>
    <xf numFmtId="3" fontId="39" fillId="0" borderId="33" xfId="0" applyNumberFormat="1" applyFont="1" applyFill="1" applyBorder="1" applyAlignment="1">
      <alignment horizontal="center" vertical="center"/>
    </xf>
    <xf numFmtId="3" fontId="39" fillId="0" borderId="34" xfId="0" applyNumberFormat="1" applyFont="1" applyFill="1" applyBorder="1" applyAlignment="1">
      <alignment horizontal="center" vertical="center"/>
    </xf>
    <xf numFmtId="3" fontId="39" fillId="0" borderId="1" xfId="0" applyNumberFormat="1" applyFont="1" applyBorder="1" applyAlignment="1" applyProtection="1">
      <alignment horizontal="center" vertical="center"/>
      <protection locked="0"/>
    </xf>
    <xf numFmtId="3" fontId="39" fillId="0" borderId="71" xfId="0" applyNumberFormat="1" applyFont="1" applyBorder="1" applyAlignment="1" applyProtection="1">
      <alignment horizontal="center" vertical="center"/>
      <protection locked="0"/>
    </xf>
    <xf numFmtId="3" fontId="39" fillId="0" borderId="48" xfId="0" applyNumberFormat="1" applyFont="1" applyBorder="1" applyAlignment="1" applyProtection="1">
      <alignment horizontal="center" vertical="center"/>
      <protection locked="0"/>
    </xf>
    <xf numFmtId="9" fontId="39" fillId="4" borderId="2" xfId="49" applyFont="1" applyFill="1" applyBorder="1" applyAlignment="1" applyProtection="1">
      <alignment horizontal="center" vertical="center"/>
      <protection locked="0"/>
    </xf>
    <xf numFmtId="9" fontId="39" fillId="4" borderId="68" xfId="49" applyFont="1" applyFill="1" applyBorder="1" applyAlignment="1" applyProtection="1">
      <alignment horizontal="center" vertical="center"/>
      <protection locked="0"/>
    </xf>
    <xf numFmtId="9" fontId="39" fillId="4" borderId="49" xfId="49" applyFont="1" applyFill="1" applyBorder="1" applyAlignment="1" applyProtection="1">
      <alignment horizontal="center" vertical="center"/>
      <protection locked="0"/>
    </xf>
    <xf numFmtId="3" fontId="81" fillId="0" borderId="2" xfId="0" applyNumberFormat="1" applyFont="1" applyBorder="1" applyAlignment="1" applyProtection="1">
      <alignment horizontal="center" vertical="center"/>
      <protection locked="0"/>
    </xf>
    <xf numFmtId="3" fontId="81" fillId="0" borderId="68" xfId="0" applyNumberFormat="1" applyFont="1" applyBorder="1" applyAlignment="1" applyProtection="1">
      <alignment horizontal="center" vertical="center"/>
      <protection locked="0"/>
    </xf>
    <xf numFmtId="3" fontId="81" fillId="0" borderId="49" xfId="0" applyNumberFormat="1" applyFont="1" applyBorder="1" applyAlignment="1" applyProtection="1">
      <alignment horizontal="center" vertical="center"/>
      <protection locked="0"/>
    </xf>
    <xf numFmtId="3" fontId="32" fillId="15" borderId="43" xfId="0" applyNumberFormat="1" applyFont="1" applyFill="1" applyBorder="1" applyAlignment="1">
      <alignment horizontal="center" vertical="center"/>
    </xf>
    <xf numFmtId="3" fontId="33" fillId="0" borderId="30" xfId="0" applyNumberFormat="1" applyFont="1" applyFill="1" applyBorder="1" applyAlignment="1">
      <alignment horizontal="center" vertical="center"/>
    </xf>
    <xf numFmtId="3" fontId="33" fillId="0" borderId="56" xfId="0" applyNumberFormat="1" applyFont="1" applyFill="1" applyBorder="1" applyAlignment="1">
      <alignment horizontal="center" vertical="center"/>
    </xf>
    <xf numFmtId="3" fontId="32" fillId="0" borderId="40" xfId="0" applyNumberFormat="1" applyFont="1" applyBorder="1" applyAlignment="1" applyProtection="1">
      <alignment horizontal="center" vertical="center"/>
      <protection locked="0"/>
    </xf>
    <xf numFmtId="9" fontId="32" fillId="4" borderId="10" xfId="49" applyFont="1" applyFill="1" applyBorder="1" applyAlignment="1" applyProtection="1">
      <alignment horizontal="center" vertical="center"/>
      <protection locked="0"/>
    </xf>
    <xf numFmtId="3" fontId="36" fillId="0" borderId="10" xfId="0" applyNumberFormat="1" applyFont="1" applyBorder="1" applyAlignment="1" applyProtection="1">
      <alignment horizontal="center" vertical="center"/>
      <protection locked="0"/>
    </xf>
    <xf numFmtId="3" fontId="32" fillId="15" borderId="11" xfId="0" applyNumberFormat="1" applyFont="1" applyFill="1" applyBorder="1" applyAlignment="1">
      <alignment horizontal="center" vertical="center"/>
    </xf>
    <xf numFmtId="3" fontId="33" fillId="0" borderId="27" xfId="0" applyNumberFormat="1" applyFont="1" applyFill="1" applyBorder="1" applyAlignment="1">
      <alignment horizontal="center" vertical="center"/>
    </xf>
    <xf numFmtId="3" fontId="33" fillId="0" borderId="31" xfId="0" applyNumberFormat="1" applyFont="1" applyFill="1" applyBorder="1" applyAlignment="1">
      <alignment horizontal="center" vertical="center"/>
    </xf>
    <xf numFmtId="3" fontId="33" fillId="0" borderId="59" xfId="0" applyNumberFormat="1" applyFont="1" applyFill="1" applyBorder="1" applyAlignment="1">
      <alignment horizontal="center" vertical="center"/>
    </xf>
    <xf numFmtId="3" fontId="33" fillId="0" borderId="64" xfId="0" applyNumberFormat="1" applyFont="1" applyFill="1" applyBorder="1" applyAlignment="1">
      <alignment horizontal="center" vertical="center"/>
    </xf>
    <xf numFmtId="3" fontId="33" fillId="0" borderId="54" xfId="0" applyNumberFormat="1" applyFont="1" applyFill="1" applyBorder="1" applyAlignment="1">
      <alignment horizontal="center" vertical="center"/>
    </xf>
    <xf numFmtId="3" fontId="32" fillId="15" borderId="3" xfId="0" applyNumberFormat="1" applyFont="1" applyFill="1" applyBorder="1" applyAlignment="1">
      <alignment horizontal="center" vertical="center"/>
    </xf>
    <xf numFmtId="3" fontId="32" fillId="15" borderId="72" xfId="0" applyNumberFormat="1" applyFont="1" applyFill="1" applyBorder="1" applyAlignment="1">
      <alignment horizontal="center" vertical="center"/>
    </xf>
    <xf numFmtId="3" fontId="32" fillId="15" borderId="50" xfId="0" applyNumberFormat="1" applyFont="1" applyFill="1" applyBorder="1" applyAlignment="1">
      <alignment horizontal="center" vertical="center"/>
    </xf>
    <xf numFmtId="3" fontId="39" fillId="0" borderId="26" xfId="0" applyNumberFormat="1" applyFont="1" applyFill="1" applyBorder="1" applyAlignment="1">
      <alignment horizontal="center" vertical="center"/>
    </xf>
    <xf numFmtId="3" fontId="39" fillId="0" borderId="60" xfId="0" applyNumberFormat="1" applyFont="1" applyBorder="1" applyAlignment="1" applyProtection="1">
      <alignment horizontal="center" vertical="center"/>
      <protection locked="0"/>
    </xf>
    <xf numFmtId="9" fontId="39" fillId="4" borderId="42" xfId="49" applyFont="1" applyFill="1" applyBorder="1" applyAlignment="1" applyProtection="1">
      <alignment horizontal="center" vertical="center"/>
      <protection locked="0"/>
    </xf>
    <xf numFmtId="3" fontId="81" fillId="0" borderId="42" xfId="0" applyNumberFormat="1" applyFont="1" applyBorder="1" applyAlignment="1" applyProtection="1">
      <alignment horizontal="center" vertical="center"/>
      <protection locked="0"/>
    </xf>
    <xf numFmtId="3" fontId="41" fillId="0" borderId="56" xfId="0" applyNumberFormat="1" applyFont="1" applyFill="1" applyBorder="1" applyAlignment="1">
      <alignment horizontal="left" vertical="center" wrapText="1"/>
    </xf>
    <xf numFmtId="3" fontId="41" fillId="0" borderId="40" xfId="0" applyNumberFormat="1" applyFont="1" applyFill="1" applyBorder="1" applyAlignment="1">
      <alignment horizontal="left" vertical="center" wrapText="1"/>
    </xf>
    <xf numFmtId="0" fontId="46" fillId="0" borderId="0" xfId="0" applyFont="1" applyBorder="1" applyAlignment="1">
      <alignment horizontal="left" vertical="center" wrapText="1"/>
    </xf>
    <xf numFmtId="0" fontId="28" fillId="3" borderId="27" xfId="0" applyFont="1" applyFill="1" applyBorder="1" applyAlignment="1">
      <alignment horizontal="center" vertical="center" wrapText="1"/>
    </xf>
    <xf numFmtId="0" fontId="28" fillId="3" borderId="29" xfId="0" applyFont="1" applyFill="1" applyBorder="1" applyAlignment="1">
      <alignment horizontal="center" vertical="center" wrapText="1"/>
    </xf>
    <xf numFmtId="0" fontId="28" fillId="3" borderId="55" xfId="0" applyFont="1" applyFill="1" applyBorder="1" applyAlignment="1">
      <alignment horizontal="center" vertical="center" wrapText="1"/>
    </xf>
    <xf numFmtId="0" fontId="28" fillId="3" borderId="57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48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49" xfId="0" applyFont="1" applyFill="1" applyBorder="1" applyAlignment="1">
      <alignment horizontal="center" vertical="center" wrapText="1"/>
    </xf>
    <xf numFmtId="0" fontId="78" fillId="3" borderId="2" xfId="0" applyFont="1" applyFill="1" applyBorder="1" applyAlignment="1">
      <alignment horizontal="center" vertical="center" wrapText="1"/>
    </xf>
    <xf numFmtId="0" fontId="78" fillId="3" borderId="49" xfId="0" applyFont="1" applyFill="1" applyBorder="1" applyAlignment="1">
      <alignment horizontal="center" vertical="center" wrapText="1"/>
    </xf>
    <xf numFmtId="3" fontId="24" fillId="15" borderId="3" xfId="0" applyNumberFormat="1" applyFont="1" applyFill="1" applyBorder="1" applyAlignment="1">
      <alignment horizontal="center" vertical="center" wrapText="1"/>
    </xf>
    <xf numFmtId="3" fontId="24" fillId="15" borderId="50" xfId="0" applyNumberFormat="1" applyFont="1" applyFill="1" applyBorder="1" applyAlignment="1">
      <alignment horizontal="center" vertical="center" wrapText="1"/>
    </xf>
    <xf numFmtId="0" fontId="47" fillId="0" borderId="0" xfId="0" applyFont="1" applyAlignment="1" applyProtection="1">
      <alignment horizontal="center" vertical="center"/>
      <protection locked="0"/>
    </xf>
    <xf numFmtId="0" fontId="47" fillId="0" borderId="0" xfId="0" applyFont="1" applyBorder="1" applyAlignment="1" applyProtection="1">
      <alignment horizontal="center" vertical="center"/>
      <protection locked="0"/>
    </xf>
    <xf numFmtId="3" fontId="41" fillId="0" borderId="54" xfId="0" applyNumberFormat="1" applyFont="1" applyFill="1" applyBorder="1" applyAlignment="1">
      <alignment horizontal="left" vertical="center"/>
    </xf>
    <xf numFmtId="3" fontId="41" fillId="0" borderId="41" xfId="0" applyNumberFormat="1" applyFont="1" applyFill="1" applyBorder="1" applyAlignment="1">
      <alignment horizontal="left" vertical="center"/>
    </xf>
    <xf numFmtId="3" fontId="41" fillId="0" borderId="30" xfId="0" applyNumberFormat="1" applyFont="1" applyFill="1" applyBorder="1" applyAlignment="1">
      <alignment horizontal="left" vertical="center"/>
    </xf>
    <xf numFmtId="3" fontId="41" fillId="0" borderId="39" xfId="0" applyNumberFormat="1" applyFont="1" applyFill="1" applyBorder="1" applyAlignment="1">
      <alignment horizontal="left" vertical="center"/>
    </xf>
    <xf numFmtId="3" fontId="33" fillId="0" borderId="55" xfId="0" applyNumberFormat="1" applyFont="1" applyFill="1" applyBorder="1" applyAlignment="1">
      <alignment horizontal="center" vertical="center"/>
    </xf>
    <xf numFmtId="3" fontId="41" fillId="0" borderId="6" xfId="0" applyNumberFormat="1" applyFont="1" applyFill="1" applyBorder="1" applyAlignment="1">
      <alignment horizontal="left" vertical="center" wrapText="1"/>
    </xf>
    <xf numFmtId="3" fontId="41" fillId="0" borderId="7" xfId="0" applyNumberFormat="1" applyFont="1" applyFill="1" applyBorder="1" applyAlignment="1">
      <alignment horizontal="left" vertical="center" wrapText="1"/>
    </xf>
    <xf numFmtId="3" fontId="32" fillId="0" borderId="6" xfId="0" applyNumberFormat="1" applyFont="1" applyFill="1" applyBorder="1" applyAlignment="1">
      <alignment horizontal="center" vertical="center"/>
    </xf>
    <xf numFmtId="3" fontId="32" fillId="0" borderId="7" xfId="0" applyNumberFormat="1" applyFont="1" applyFill="1" applyBorder="1" applyAlignment="1">
      <alignment horizontal="center" vertical="center"/>
    </xf>
    <xf numFmtId="0" fontId="41" fillId="3" borderId="32" xfId="7" applyFont="1" applyFill="1" applyBorder="1" applyAlignment="1">
      <alignment horizontal="center" vertical="center"/>
    </xf>
    <xf numFmtId="0" fontId="41" fillId="3" borderId="58" xfId="7" applyFont="1" applyFill="1" applyBorder="1" applyAlignment="1">
      <alignment horizontal="center" vertical="center"/>
    </xf>
    <xf numFmtId="0" fontId="41" fillId="3" borderId="21" xfId="7" applyFont="1" applyFill="1" applyBorder="1" applyAlignment="1">
      <alignment horizontal="center" vertical="center"/>
    </xf>
    <xf numFmtId="0" fontId="41" fillId="3" borderId="32" xfId="7" applyFont="1" applyFill="1" applyBorder="1" applyAlignment="1">
      <alignment horizontal="center" vertical="top" wrapText="1"/>
    </xf>
    <xf numFmtId="0" fontId="41" fillId="3" borderId="58" xfId="7" applyFont="1" applyFill="1" applyBorder="1" applyAlignment="1">
      <alignment horizontal="center" vertical="top" wrapText="1"/>
    </xf>
    <xf numFmtId="0" fontId="41" fillId="3" borderId="21" xfId="7" applyFont="1" applyFill="1" applyBorder="1" applyAlignment="1">
      <alignment horizontal="center" vertical="top" wrapText="1"/>
    </xf>
    <xf numFmtId="0" fontId="41" fillId="3" borderId="1" xfId="7" applyFont="1" applyFill="1" applyBorder="1" applyAlignment="1">
      <alignment horizontal="center" vertical="top" wrapText="1"/>
    </xf>
    <xf numFmtId="0" fontId="41" fillId="3" borderId="2" xfId="7" applyFont="1" applyFill="1" applyBorder="1" applyAlignment="1">
      <alignment horizontal="center" vertical="top" wrapText="1"/>
    </xf>
    <xf numFmtId="0" fontId="41" fillId="3" borderId="3" xfId="7" applyFont="1" applyFill="1" applyBorder="1" applyAlignment="1">
      <alignment horizontal="center" vertical="top" wrapText="1"/>
    </xf>
    <xf numFmtId="0" fontId="141" fillId="0" borderId="0" xfId="0" applyFont="1" applyAlignment="1" applyProtection="1">
      <alignment horizontal="center" vertical="center"/>
      <protection locked="0"/>
    </xf>
    <xf numFmtId="0" fontId="25" fillId="3" borderId="32" xfId="7" applyFont="1" applyFill="1" applyBorder="1" applyAlignment="1">
      <alignment horizontal="center" vertical="top" wrapText="1"/>
    </xf>
    <xf numFmtId="0" fontId="25" fillId="3" borderId="58" xfId="7" applyFont="1" applyFill="1" applyBorder="1" applyAlignment="1">
      <alignment horizontal="center" vertical="top" wrapText="1"/>
    </xf>
    <xf numFmtId="0" fontId="25" fillId="3" borderId="21" xfId="7" applyFont="1" applyFill="1" applyBorder="1" applyAlignment="1">
      <alignment horizontal="center" vertical="top" wrapText="1"/>
    </xf>
    <xf numFmtId="0" fontId="25" fillId="3" borderId="47" xfId="0" applyFont="1" applyFill="1" applyBorder="1" applyAlignment="1">
      <alignment horizontal="center" vertical="center" wrapText="1"/>
    </xf>
    <xf numFmtId="0" fontId="25" fillId="3" borderId="45" xfId="0" applyFont="1" applyFill="1" applyBorder="1" applyAlignment="1">
      <alignment horizontal="center" vertical="center" wrapText="1"/>
    </xf>
    <xf numFmtId="0" fontId="25" fillId="3" borderId="16" xfId="0" applyFont="1" applyFill="1" applyBorder="1" applyAlignment="1">
      <alignment horizontal="center" vertical="center" wrapText="1"/>
    </xf>
    <xf numFmtId="0" fontId="25" fillId="3" borderId="44" xfId="0" applyFont="1" applyFill="1" applyBorder="1" applyAlignment="1">
      <alignment horizontal="center" vertical="center" wrapText="1"/>
    </xf>
    <xf numFmtId="0" fontId="25" fillId="3" borderId="15" xfId="0" applyFont="1" applyFill="1" applyBorder="1" applyAlignment="1">
      <alignment horizontal="center" vertical="center" wrapText="1"/>
    </xf>
    <xf numFmtId="0" fontId="25" fillId="3" borderId="46" xfId="0" applyFont="1" applyFill="1" applyBorder="1" applyAlignment="1">
      <alignment horizontal="center" vertical="center" wrapText="1"/>
    </xf>
    <xf numFmtId="0" fontId="41" fillId="3" borderId="32" xfId="0" applyFont="1" applyFill="1" applyBorder="1" applyAlignment="1">
      <alignment horizontal="center" vertical="center" wrapText="1"/>
    </xf>
    <xf numFmtId="0" fontId="41" fillId="3" borderId="58" xfId="0" applyFont="1" applyFill="1" applyBorder="1" applyAlignment="1">
      <alignment horizontal="center" vertical="center" wrapText="1"/>
    </xf>
    <xf numFmtId="0" fontId="41" fillId="3" borderId="21" xfId="0" applyFont="1" applyFill="1" applyBorder="1" applyAlignment="1">
      <alignment horizontal="center" vertical="center" wrapText="1"/>
    </xf>
    <xf numFmtId="0" fontId="41" fillId="3" borderId="27" xfId="7" applyFont="1" applyFill="1" applyBorder="1" applyAlignment="1">
      <alignment horizontal="center" vertical="center"/>
    </xf>
    <xf numFmtId="0" fontId="41" fillId="3" borderId="29" xfId="7" applyFont="1" applyFill="1" applyBorder="1" applyAlignment="1">
      <alignment horizontal="center" vertical="center"/>
    </xf>
    <xf numFmtId="0" fontId="41" fillId="3" borderId="64" xfId="7" applyFont="1" applyFill="1" applyBorder="1" applyAlignment="1">
      <alignment horizontal="center" vertical="center"/>
    </xf>
    <xf numFmtId="0" fontId="41" fillId="3" borderId="65" xfId="7" applyFont="1" applyFill="1" applyBorder="1" applyAlignment="1">
      <alignment horizontal="center" vertical="center"/>
    </xf>
    <xf numFmtId="0" fontId="41" fillId="3" borderId="55" xfId="7" applyFont="1" applyFill="1" applyBorder="1" applyAlignment="1">
      <alignment horizontal="center" vertical="center"/>
    </xf>
    <xf numFmtId="0" fontId="41" fillId="3" borderId="57" xfId="7" applyFont="1" applyFill="1" applyBorder="1" applyAlignment="1">
      <alignment horizontal="center" vertical="center"/>
    </xf>
    <xf numFmtId="0" fontId="23" fillId="0" borderId="54" xfId="7" applyFont="1" applyBorder="1" applyAlignment="1">
      <alignment horizontal="center" vertical="center" wrapText="1"/>
    </xf>
    <xf numFmtId="0" fontId="23" fillId="0" borderId="24" xfId="7" applyFont="1" applyBorder="1" applyAlignment="1">
      <alignment horizontal="center" vertical="center" wrapText="1"/>
    </xf>
    <xf numFmtId="0" fontId="23" fillId="0" borderId="30" xfId="7" applyFont="1" applyBorder="1" applyAlignment="1">
      <alignment horizontal="center" vertical="center" wrapText="1"/>
    </xf>
    <xf numFmtId="0" fontId="23" fillId="0" borderId="22" xfId="7" applyFont="1" applyBorder="1" applyAlignment="1">
      <alignment horizontal="center" vertical="center" wrapText="1"/>
    </xf>
    <xf numFmtId="0" fontId="23" fillId="0" borderId="56" xfId="7" applyFont="1" applyBorder="1" applyAlignment="1">
      <alignment horizontal="center" vertical="center" wrapText="1"/>
    </xf>
    <xf numFmtId="0" fontId="23" fillId="0" borderId="25" xfId="7" applyFont="1" applyBorder="1" applyAlignment="1">
      <alignment horizontal="center" vertical="center" wrapText="1"/>
    </xf>
    <xf numFmtId="0" fontId="144" fillId="0" borderId="0" xfId="0" applyFont="1" applyAlignment="1" applyProtection="1">
      <alignment horizontal="center" vertical="center"/>
      <protection locked="0"/>
    </xf>
    <xf numFmtId="0" fontId="17" fillId="0" borderId="64" xfId="6" applyFont="1" applyBorder="1" applyAlignment="1">
      <alignment horizontal="center" vertical="center" wrapText="1"/>
    </xf>
    <xf numFmtId="0" fontId="17" fillId="0" borderId="65" xfId="6" applyFont="1" applyBorder="1" applyAlignment="1">
      <alignment horizontal="center" vertical="center" wrapText="1"/>
    </xf>
    <xf numFmtId="0" fontId="17" fillId="0" borderId="32" xfId="6" applyFont="1" applyBorder="1" applyAlignment="1">
      <alignment horizontal="center" vertical="center" wrapText="1"/>
    </xf>
    <xf numFmtId="0" fontId="17" fillId="0" borderId="21" xfId="6" applyFont="1" applyBorder="1" applyAlignment="1">
      <alignment horizontal="center" vertical="center" wrapText="1"/>
    </xf>
    <xf numFmtId="0" fontId="48" fillId="3" borderId="32" xfId="2" applyFont="1" applyFill="1" applyBorder="1" applyAlignment="1">
      <alignment horizontal="center" vertical="center"/>
    </xf>
    <xf numFmtId="0" fontId="48" fillId="3" borderId="58" xfId="2" applyFont="1" applyFill="1" applyBorder="1" applyAlignment="1">
      <alignment horizontal="center" vertical="center"/>
    </xf>
    <xf numFmtId="0" fontId="48" fillId="3" borderId="21" xfId="2" applyFont="1" applyFill="1" applyBorder="1" applyAlignment="1">
      <alignment horizontal="center" vertical="center"/>
    </xf>
    <xf numFmtId="0" fontId="25" fillId="3" borderId="55" xfId="6" applyFont="1" applyFill="1" applyBorder="1" applyAlignment="1">
      <alignment horizontal="center" vertical="center" wrapText="1"/>
    </xf>
    <xf numFmtId="0" fontId="25" fillId="3" borderId="57" xfId="6" applyFont="1" applyFill="1" applyBorder="1" applyAlignment="1">
      <alignment horizontal="center" vertical="center" wrapText="1"/>
    </xf>
    <xf numFmtId="0" fontId="20" fillId="3" borderId="32" xfId="2" applyFont="1" applyFill="1" applyBorder="1" applyAlignment="1">
      <alignment horizontal="center" vertical="center" wrapText="1"/>
    </xf>
    <xf numFmtId="0" fontId="20" fillId="3" borderId="58" xfId="2" applyFont="1" applyFill="1" applyBorder="1" applyAlignment="1">
      <alignment horizontal="center" vertical="center" wrapText="1"/>
    </xf>
    <xf numFmtId="0" fontId="20" fillId="3" borderId="21" xfId="2" applyFont="1" applyFill="1" applyBorder="1" applyAlignment="1">
      <alignment horizontal="center" vertical="center" wrapText="1"/>
    </xf>
    <xf numFmtId="0" fontId="32" fillId="0" borderId="64" xfId="6" applyFont="1" applyBorder="1" applyAlignment="1">
      <alignment horizontal="center" vertical="center" wrapText="1"/>
    </xf>
    <xf numFmtId="0" fontId="32" fillId="0" borderId="65" xfId="6" applyFont="1" applyBorder="1" applyAlignment="1">
      <alignment horizontal="center" vertical="center" wrapText="1"/>
    </xf>
    <xf numFmtId="0" fontId="32" fillId="0" borderId="32" xfId="6" applyFont="1" applyBorder="1" applyAlignment="1">
      <alignment horizontal="center" vertical="center" wrapText="1"/>
    </xf>
    <xf numFmtId="0" fontId="32" fillId="0" borderId="21" xfId="6" applyFont="1" applyBorder="1" applyAlignment="1">
      <alignment horizontal="center" vertical="center" wrapText="1"/>
    </xf>
    <xf numFmtId="0" fontId="17" fillId="0" borderId="58" xfId="6" applyFont="1" applyBorder="1" applyAlignment="1">
      <alignment horizontal="center" vertical="center" wrapText="1"/>
    </xf>
    <xf numFmtId="0" fontId="17" fillId="0" borderId="55" xfId="6" applyFont="1" applyBorder="1" applyAlignment="1">
      <alignment horizontal="center" vertical="center" wrapText="1"/>
    </xf>
    <xf numFmtId="0" fontId="17" fillId="0" borderId="35" xfId="6" applyFont="1" applyBorder="1" applyAlignment="1">
      <alignment horizontal="center" vertical="center" wrapText="1"/>
    </xf>
    <xf numFmtId="0" fontId="20" fillId="21" borderId="32" xfId="2" applyFont="1" applyFill="1" applyBorder="1" applyAlignment="1">
      <alignment horizontal="center" vertical="center" wrapText="1"/>
    </xf>
    <xf numFmtId="0" fontId="20" fillId="21" borderId="58" xfId="2" applyFont="1" applyFill="1" applyBorder="1" applyAlignment="1">
      <alignment horizontal="center" vertical="center" wrapText="1"/>
    </xf>
    <xf numFmtId="0" fontId="20" fillId="21" borderId="21" xfId="2" applyFont="1" applyFill="1" applyBorder="1" applyAlignment="1">
      <alignment horizontal="center" vertical="center" wrapText="1"/>
    </xf>
    <xf numFmtId="0" fontId="72" fillId="0" borderId="0" xfId="2" applyFont="1" applyAlignment="1" applyProtection="1">
      <alignment horizontal="center"/>
      <protection locked="0"/>
    </xf>
    <xf numFmtId="0" fontId="47" fillId="0" borderId="0" xfId="2" applyFont="1" applyAlignment="1" applyProtection="1">
      <alignment horizontal="center" vertical="center"/>
      <protection locked="0"/>
    </xf>
    <xf numFmtId="0" fontId="28" fillId="0" borderId="0" xfId="2" applyFont="1" applyBorder="1" applyAlignment="1" applyProtection="1">
      <alignment horizontal="center" vertical="center"/>
      <protection locked="0"/>
    </xf>
    <xf numFmtId="0" fontId="48" fillId="3" borderId="27" xfId="2" applyFont="1" applyFill="1" applyBorder="1" applyAlignment="1">
      <alignment horizontal="center" vertical="center"/>
    </xf>
    <xf numFmtId="0" fontId="48" fillId="3" borderId="19" xfId="2" applyFont="1" applyFill="1" applyBorder="1" applyAlignment="1">
      <alignment horizontal="center" vertical="center"/>
    </xf>
    <xf numFmtId="0" fontId="48" fillId="3" borderId="29" xfId="2" applyFont="1" applyFill="1" applyBorder="1" applyAlignment="1">
      <alignment horizontal="center" vertical="center"/>
    </xf>
    <xf numFmtId="0" fontId="48" fillId="21" borderId="27" xfId="2" applyFont="1" applyFill="1" applyBorder="1" applyAlignment="1">
      <alignment horizontal="center" vertical="center" wrapText="1"/>
    </xf>
    <xf numFmtId="0" fontId="48" fillId="21" borderId="19" xfId="2" applyFont="1" applyFill="1" applyBorder="1" applyAlignment="1">
      <alignment horizontal="center" vertical="center"/>
    </xf>
    <xf numFmtId="0" fontId="48" fillId="21" borderId="29" xfId="2" applyFont="1" applyFill="1" applyBorder="1" applyAlignment="1">
      <alignment horizontal="center" vertical="center"/>
    </xf>
    <xf numFmtId="0" fontId="48" fillId="21" borderId="55" xfId="2" applyFont="1" applyFill="1" applyBorder="1" applyAlignment="1">
      <alignment horizontal="center" vertical="center"/>
    </xf>
    <xf numFmtId="0" fontId="48" fillId="21" borderId="35" xfId="2" applyFont="1" applyFill="1" applyBorder="1" applyAlignment="1">
      <alignment horizontal="center" vertical="center"/>
    </xf>
    <xf numFmtId="0" fontId="48" fillId="21" borderId="57" xfId="2" applyFont="1" applyFill="1" applyBorder="1" applyAlignment="1">
      <alignment horizontal="center" vertical="center"/>
    </xf>
    <xf numFmtId="0" fontId="25" fillId="3" borderId="32" xfId="6" applyFont="1" applyFill="1" applyBorder="1" applyAlignment="1">
      <alignment horizontal="center" vertical="center" wrapText="1"/>
    </xf>
    <xf numFmtId="0" fontId="25" fillId="3" borderId="21" xfId="6" applyFont="1" applyFill="1" applyBorder="1" applyAlignment="1">
      <alignment horizontal="center" vertical="center" wrapText="1"/>
    </xf>
    <xf numFmtId="0" fontId="20" fillId="3" borderId="27" xfId="2" applyFont="1" applyFill="1" applyBorder="1" applyAlignment="1">
      <alignment horizontal="center" vertical="center" wrapText="1"/>
    </xf>
    <xf numFmtId="0" fontId="20" fillId="3" borderId="19" xfId="2" applyFont="1" applyFill="1" applyBorder="1" applyAlignment="1">
      <alignment horizontal="center" vertical="center" wrapText="1"/>
    </xf>
    <xf numFmtId="0" fontId="20" fillId="3" borderId="29" xfId="2" applyFont="1" applyFill="1" applyBorder="1" applyAlignment="1">
      <alignment horizontal="center" vertical="center" wrapText="1"/>
    </xf>
    <xf numFmtId="0" fontId="20" fillId="21" borderId="27" xfId="2" applyFont="1" applyFill="1" applyBorder="1" applyAlignment="1">
      <alignment horizontal="center" vertical="center" wrapText="1"/>
    </xf>
    <xf numFmtId="0" fontId="20" fillId="21" borderId="19" xfId="2" applyFont="1" applyFill="1" applyBorder="1" applyAlignment="1">
      <alignment horizontal="center" vertical="center" wrapText="1"/>
    </xf>
    <xf numFmtId="0" fontId="20" fillId="21" borderId="29" xfId="2" applyFont="1" applyFill="1" applyBorder="1" applyAlignment="1">
      <alignment horizontal="center" vertical="center" wrapText="1"/>
    </xf>
    <xf numFmtId="0" fontId="17" fillId="3" borderId="64" xfId="6" applyFont="1" applyFill="1" applyBorder="1" applyAlignment="1">
      <alignment horizontal="center" vertical="center" wrapText="1"/>
    </xf>
    <xf numFmtId="0" fontId="17" fillId="3" borderId="65" xfId="6" applyFont="1" applyFill="1" applyBorder="1" applyAlignment="1">
      <alignment horizontal="center" vertical="center" wrapText="1"/>
    </xf>
    <xf numFmtId="0" fontId="41" fillId="0" borderId="15" xfId="6" applyFont="1" applyBorder="1" applyAlignment="1">
      <alignment horizontal="center" vertical="center" wrapText="1"/>
    </xf>
    <xf numFmtId="0" fontId="41" fillId="0" borderId="11" xfId="6" applyFont="1" applyBorder="1" applyAlignment="1">
      <alignment horizontal="center" vertical="center" wrapText="1"/>
    </xf>
    <xf numFmtId="0" fontId="41" fillId="0" borderId="47" xfId="6" applyFont="1" applyBorder="1" applyAlignment="1">
      <alignment horizontal="center" vertical="center" wrapText="1"/>
    </xf>
    <xf numFmtId="0" fontId="41" fillId="0" borderId="18" xfId="6" applyFont="1" applyBorder="1" applyAlignment="1">
      <alignment horizontal="center" vertical="center" wrapText="1"/>
    </xf>
    <xf numFmtId="0" fontId="41" fillId="0" borderId="16" xfId="6" applyFont="1" applyBorder="1" applyAlignment="1">
      <alignment horizontal="center" vertical="center" wrapText="1"/>
    </xf>
    <xf numFmtId="0" fontId="41" fillId="0" borderId="13" xfId="6" applyFont="1" applyBorder="1" applyAlignment="1">
      <alignment horizontal="center" vertical="center" wrapText="1"/>
    </xf>
    <xf numFmtId="0" fontId="47" fillId="3" borderId="32" xfId="2" applyFont="1" applyFill="1" applyBorder="1" applyAlignment="1">
      <alignment horizontal="center" vertical="center"/>
    </xf>
    <xf numFmtId="0" fontId="47" fillId="3" borderId="58" xfId="2" applyFont="1" applyFill="1" applyBorder="1" applyAlignment="1">
      <alignment horizontal="center" vertical="center"/>
    </xf>
    <xf numFmtId="0" fontId="47" fillId="3" borderId="21" xfId="2" applyFont="1" applyFill="1" applyBorder="1" applyAlignment="1">
      <alignment horizontal="center" vertical="center"/>
    </xf>
    <xf numFmtId="0" fontId="20" fillId="3" borderId="32" xfId="44" applyFont="1" applyFill="1" applyBorder="1" applyAlignment="1">
      <alignment horizontal="center" vertical="center" wrapText="1"/>
    </xf>
    <xf numFmtId="0" fontId="20" fillId="3" borderId="58" xfId="44" applyFont="1" applyFill="1" applyBorder="1" applyAlignment="1">
      <alignment horizontal="center" vertical="center" wrapText="1"/>
    </xf>
    <xf numFmtId="0" fontId="20" fillId="3" borderId="21" xfId="44" applyFont="1" applyFill="1" applyBorder="1" applyAlignment="1">
      <alignment horizontal="center" vertical="center" wrapText="1"/>
    </xf>
    <xf numFmtId="0" fontId="32" fillId="3" borderId="32" xfId="2" applyFont="1" applyFill="1" applyBorder="1" applyAlignment="1">
      <alignment horizontal="center" vertical="center" wrapText="1"/>
    </xf>
    <xf numFmtId="0" fontId="32" fillId="3" borderId="58" xfId="2" applyFont="1" applyFill="1" applyBorder="1" applyAlignment="1">
      <alignment horizontal="center" vertical="center" wrapText="1"/>
    </xf>
    <xf numFmtId="0" fontId="32" fillId="3" borderId="21" xfId="2" applyFont="1" applyFill="1" applyBorder="1" applyAlignment="1">
      <alignment horizontal="center" vertical="center" wrapText="1"/>
    </xf>
    <xf numFmtId="1" fontId="61" fillId="0" borderId="54" xfId="44" applyNumberFormat="1" applyFont="1" applyBorder="1" applyAlignment="1">
      <alignment horizontal="center" vertical="center" wrapText="1"/>
    </xf>
    <xf numFmtId="1" fontId="61" fillId="0" borderId="63" xfId="44" applyNumberFormat="1" applyFont="1" applyBorder="1" applyAlignment="1">
      <alignment horizontal="center" vertical="center" wrapText="1"/>
    </xf>
    <xf numFmtId="0" fontId="20" fillId="0" borderId="30" xfId="44" applyFont="1" applyBorder="1" applyAlignment="1">
      <alignment horizontal="center" vertical="center" wrapText="1"/>
    </xf>
    <xf numFmtId="0" fontId="20" fillId="0" borderId="62" xfId="44" applyFont="1" applyBorder="1" applyAlignment="1">
      <alignment horizontal="center" vertical="center" wrapText="1"/>
    </xf>
    <xf numFmtId="0" fontId="61" fillId="0" borderId="56" xfId="44" applyFont="1" applyBorder="1" applyAlignment="1">
      <alignment horizontal="center" vertical="center" wrapText="1"/>
    </xf>
    <xf numFmtId="0" fontId="61" fillId="0" borderId="61" xfId="44" applyFont="1" applyBorder="1" applyAlignment="1">
      <alignment horizontal="center" vertical="center" wrapText="1"/>
    </xf>
    <xf numFmtId="0" fontId="32" fillId="3" borderId="27" xfId="44" applyFont="1" applyFill="1" applyBorder="1" applyAlignment="1">
      <alignment horizontal="center" vertical="center" wrapText="1"/>
    </xf>
    <xf numFmtId="0" fontId="32" fillId="3" borderId="29" xfId="44" applyFont="1" applyFill="1" applyBorder="1" applyAlignment="1">
      <alignment horizontal="center" vertical="center" wrapText="1"/>
    </xf>
    <xf numFmtId="0" fontId="32" fillId="3" borderId="64" xfId="44" applyFont="1" applyFill="1" applyBorder="1" applyAlignment="1">
      <alignment horizontal="center" vertical="center" wrapText="1"/>
    </xf>
    <xf numFmtId="0" fontId="32" fillId="3" borderId="65" xfId="44" applyFont="1" applyFill="1" applyBorder="1" applyAlignment="1">
      <alignment horizontal="center" vertical="center" wrapText="1"/>
    </xf>
    <xf numFmtId="0" fontId="32" fillId="3" borderId="55" xfId="44" applyFont="1" applyFill="1" applyBorder="1" applyAlignment="1">
      <alignment horizontal="center" vertical="center" wrapText="1"/>
    </xf>
    <xf numFmtId="0" fontId="32" fillId="3" borderId="57" xfId="44" applyFont="1" applyFill="1" applyBorder="1" applyAlignment="1">
      <alignment horizontal="center" vertical="center" wrapText="1"/>
    </xf>
    <xf numFmtId="0" fontId="48" fillId="3" borderId="32" xfId="44" applyFont="1" applyFill="1" applyBorder="1" applyAlignment="1">
      <alignment horizontal="center" vertical="center"/>
    </xf>
    <xf numFmtId="0" fontId="48" fillId="3" borderId="58" xfId="44" applyFont="1" applyFill="1" applyBorder="1" applyAlignment="1">
      <alignment horizontal="center" vertical="center"/>
    </xf>
    <xf numFmtId="0" fontId="48" fillId="3" borderId="21" xfId="44" applyFont="1" applyFill="1" applyBorder="1" applyAlignment="1">
      <alignment horizontal="center" vertical="center"/>
    </xf>
    <xf numFmtId="1" fontId="61" fillId="0" borderId="24" xfId="44" applyNumberFormat="1" applyFont="1" applyBorder="1" applyAlignment="1">
      <alignment horizontal="center" vertical="center" wrapText="1"/>
    </xf>
    <xf numFmtId="0" fontId="20" fillId="0" borderId="22" xfId="44" applyFont="1" applyBorder="1" applyAlignment="1">
      <alignment horizontal="center" vertical="center" wrapText="1"/>
    </xf>
    <xf numFmtId="0" fontId="61" fillId="0" borderId="25" xfId="44" applyFont="1" applyBorder="1" applyAlignment="1">
      <alignment horizontal="center" vertical="center" wrapText="1"/>
    </xf>
    <xf numFmtId="0" fontId="32" fillId="3" borderId="28" xfId="44" applyFont="1" applyFill="1" applyBorder="1" applyAlignment="1">
      <alignment horizontal="center" vertical="center" textRotation="90" wrapText="1"/>
    </xf>
    <xf numFmtId="0" fontId="32" fillId="3" borderId="33" xfId="44" applyFont="1" applyFill="1" applyBorder="1" applyAlignment="1">
      <alignment horizontal="center" vertical="center" textRotation="90" wrapText="1"/>
    </xf>
    <xf numFmtId="0" fontId="32" fillId="3" borderId="34" xfId="44" applyFont="1" applyFill="1" applyBorder="1" applyAlignment="1">
      <alignment horizontal="center" vertical="center" textRotation="90" wrapText="1"/>
    </xf>
    <xf numFmtId="0" fontId="114" fillId="3" borderId="32" xfId="44" applyFont="1" applyFill="1" applyBorder="1" applyAlignment="1">
      <alignment horizontal="center" vertical="center" wrapText="1"/>
    </xf>
    <xf numFmtId="0" fontId="114" fillId="3" borderId="58" xfId="44" applyFont="1" applyFill="1" applyBorder="1" applyAlignment="1">
      <alignment horizontal="center" vertical="center" wrapText="1"/>
    </xf>
    <xf numFmtId="0" fontId="114" fillId="3" borderId="21" xfId="44" applyFont="1" applyFill="1" applyBorder="1" applyAlignment="1">
      <alignment horizontal="center" vertical="center" wrapText="1"/>
    </xf>
    <xf numFmtId="0" fontId="20" fillId="3" borderId="27" xfId="44" applyFont="1" applyFill="1" applyBorder="1" applyAlignment="1">
      <alignment horizontal="center" vertical="center" wrapText="1"/>
    </xf>
    <xf numFmtId="0" fontId="20" fillId="3" borderId="19" xfId="44" applyFont="1" applyFill="1" applyBorder="1" applyAlignment="1">
      <alignment horizontal="center" vertical="center" wrapText="1"/>
    </xf>
    <xf numFmtId="0" fontId="20" fillId="3" borderId="29" xfId="44" applyFont="1" applyFill="1" applyBorder="1" applyAlignment="1">
      <alignment horizontal="center" vertical="center" wrapText="1"/>
    </xf>
    <xf numFmtId="1" fontId="61" fillId="0" borderId="28" xfId="44" applyNumberFormat="1" applyFont="1" applyBorder="1" applyAlignment="1">
      <alignment horizontal="center" vertical="center" wrapText="1"/>
    </xf>
    <xf numFmtId="1" fontId="61" fillId="0" borderId="33" xfId="44" applyNumberFormat="1" applyFont="1" applyBorder="1" applyAlignment="1">
      <alignment horizontal="center" vertical="center" wrapText="1"/>
    </xf>
    <xf numFmtId="1" fontId="61" fillId="0" borderId="34" xfId="44" applyNumberFormat="1" applyFont="1" applyBorder="1" applyAlignment="1">
      <alignment horizontal="center" vertical="center" wrapText="1"/>
    </xf>
    <xf numFmtId="0" fontId="61" fillId="0" borderId="33" xfId="44" applyFont="1" applyBorder="1" applyAlignment="1">
      <alignment horizontal="center" vertical="center" wrapText="1"/>
    </xf>
    <xf numFmtId="0" fontId="61" fillId="0" borderId="34" xfId="44" applyFont="1" applyBorder="1" applyAlignment="1">
      <alignment horizontal="center" vertical="center" wrapText="1"/>
    </xf>
    <xf numFmtId="0" fontId="32" fillId="3" borderId="55" xfId="44" applyFont="1" applyFill="1" applyBorder="1" applyAlignment="1">
      <alignment horizontal="center" vertical="center" textRotation="90" wrapText="1"/>
    </xf>
    <xf numFmtId="0" fontId="19" fillId="0" borderId="54" xfId="44" applyFont="1" applyBorder="1" applyAlignment="1">
      <alignment horizontal="center" vertical="center"/>
    </xf>
    <xf numFmtId="0" fontId="19" fillId="0" borderId="63" xfId="44" applyFont="1" applyBorder="1" applyAlignment="1">
      <alignment horizontal="center" vertical="center"/>
    </xf>
    <xf numFmtId="0" fontId="17" fillId="0" borderId="30" xfId="44" applyFont="1" applyBorder="1" applyAlignment="1">
      <alignment horizontal="center" vertical="center"/>
    </xf>
    <xf numFmtId="0" fontId="17" fillId="0" borderId="62" xfId="44" applyFont="1" applyBorder="1" applyAlignment="1">
      <alignment horizontal="center" vertical="center"/>
    </xf>
    <xf numFmtId="0" fontId="19" fillId="0" borderId="56" xfId="44" applyFont="1" applyBorder="1" applyAlignment="1">
      <alignment horizontal="center" vertical="center"/>
    </xf>
    <xf numFmtId="0" fontId="19" fillId="0" borderId="61" xfId="44" applyFont="1" applyBorder="1" applyAlignment="1">
      <alignment horizontal="center" vertical="center"/>
    </xf>
    <xf numFmtId="0" fontId="139" fillId="0" borderId="0" xfId="6" applyFont="1" applyFill="1" applyBorder="1" applyAlignment="1">
      <alignment horizontal="left" vertical="center" wrapText="1"/>
    </xf>
    <xf numFmtId="0" fontId="20" fillId="0" borderId="32" xfId="2" applyFont="1" applyFill="1" applyBorder="1" applyAlignment="1">
      <alignment horizontal="center" vertical="center" wrapText="1"/>
    </xf>
    <xf numFmtId="0" fontId="20" fillId="0" borderId="58" xfId="2" applyFont="1" applyFill="1" applyBorder="1" applyAlignment="1">
      <alignment horizontal="center" vertical="center" wrapText="1"/>
    </xf>
    <xf numFmtId="0" fontId="20" fillId="0" borderId="21" xfId="2" applyFont="1" applyFill="1" applyBorder="1" applyAlignment="1">
      <alignment horizontal="center" vertical="center" wrapText="1"/>
    </xf>
    <xf numFmtId="0" fontId="28" fillId="3" borderId="32" xfId="2" applyFont="1" applyFill="1" applyBorder="1" applyAlignment="1">
      <alignment horizontal="center" vertical="center" wrapText="1"/>
    </xf>
    <xf numFmtId="0" fontId="28" fillId="3" borderId="58" xfId="2" applyFont="1" applyFill="1" applyBorder="1" applyAlignment="1">
      <alignment horizontal="center" vertical="center" wrapText="1"/>
    </xf>
    <xf numFmtId="0" fontId="28" fillId="3" borderId="21" xfId="2" applyFont="1" applyFill="1" applyBorder="1" applyAlignment="1">
      <alignment horizontal="center" vertical="center" wrapText="1"/>
    </xf>
    <xf numFmtId="3" fontId="26" fillId="0" borderId="32" xfId="2" applyNumberFormat="1" applyFont="1" applyFill="1" applyBorder="1" applyAlignment="1" applyProtection="1">
      <alignment horizontal="center" vertical="center"/>
      <protection locked="0"/>
    </xf>
    <xf numFmtId="3" fontId="26" fillId="0" borderId="58" xfId="2" applyNumberFormat="1" applyFont="1" applyFill="1" applyBorder="1" applyAlignment="1" applyProtection="1">
      <alignment horizontal="center" vertical="center"/>
      <protection locked="0"/>
    </xf>
    <xf numFmtId="3" fontId="26" fillId="0" borderId="21" xfId="2" applyNumberFormat="1" applyFont="1" applyFill="1" applyBorder="1" applyAlignment="1" applyProtection="1">
      <alignment horizontal="center" vertical="center"/>
      <protection locked="0"/>
    </xf>
    <xf numFmtId="0" fontId="25" fillId="0" borderId="58" xfId="6" applyFont="1" applyFill="1" applyBorder="1" applyAlignment="1">
      <alignment horizontal="center" vertical="center" wrapText="1"/>
    </xf>
    <xf numFmtId="0" fontId="25" fillId="0" borderId="21" xfId="6" applyFont="1" applyFill="1" applyBorder="1" applyAlignment="1">
      <alignment horizontal="center" vertical="center" wrapText="1"/>
    </xf>
    <xf numFmtId="0" fontId="70" fillId="3" borderId="32" xfId="6" applyFont="1" applyFill="1" applyBorder="1" applyAlignment="1">
      <alignment horizontal="center" vertical="center" wrapText="1"/>
    </xf>
    <xf numFmtId="0" fontId="70" fillId="3" borderId="58" xfId="6" applyFont="1" applyFill="1" applyBorder="1" applyAlignment="1">
      <alignment horizontal="center" vertical="center" wrapText="1"/>
    </xf>
    <xf numFmtId="0" fontId="70" fillId="3" borderId="21" xfId="6" applyFont="1" applyFill="1" applyBorder="1" applyAlignment="1">
      <alignment horizontal="center" vertical="center" wrapText="1"/>
    </xf>
    <xf numFmtId="0" fontId="25" fillId="3" borderId="28" xfId="6" applyFont="1" applyFill="1" applyBorder="1" applyAlignment="1">
      <alignment horizontal="center" vertical="center" textRotation="90" wrapText="1"/>
    </xf>
    <xf numFmtId="0" fontId="25" fillId="3" borderId="33" xfId="6" applyFont="1" applyFill="1" applyBorder="1" applyAlignment="1">
      <alignment horizontal="center" vertical="center" textRotation="90" wrapText="1"/>
    </xf>
    <xf numFmtId="0" fontId="25" fillId="3" borderId="34" xfId="6" applyFont="1" applyFill="1" applyBorder="1" applyAlignment="1">
      <alignment horizontal="center" vertical="center" textRotation="90" wrapText="1"/>
    </xf>
    <xf numFmtId="0" fontId="28" fillId="3" borderId="55" xfId="2" applyFont="1" applyFill="1" applyBorder="1" applyAlignment="1">
      <alignment horizontal="center" vertical="center" wrapText="1"/>
    </xf>
    <xf numFmtId="0" fontId="28" fillId="3" borderId="35" xfId="2" applyFont="1" applyFill="1" applyBorder="1" applyAlignment="1">
      <alignment horizontal="center" vertical="center" wrapText="1"/>
    </xf>
    <xf numFmtId="0" fontId="28" fillId="3" borderId="57" xfId="2" applyFont="1" applyFill="1" applyBorder="1" applyAlignment="1">
      <alignment horizontal="center" vertical="center" wrapText="1"/>
    </xf>
    <xf numFmtId="0" fontId="21" fillId="0" borderId="27" xfId="2" applyBorder="1" applyAlignment="1">
      <alignment horizontal="center"/>
    </xf>
    <xf numFmtId="0" fontId="21" fillId="0" borderId="19" xfId="2" applyBorder="1" applyAlignment="1">
      <alignment horizontal="center"/>
    </xf>
    <xf numFmtId="0" fontId="21" fillId="0" borderId="29" xfId="2" applyBorder="1" applyAlignment="1">
      <alignment horizontal="center"/>
    </xf>
    <xf numFmtId="0" fontId="70" fillId="3" borderId="32" xfId="2" applyFont="1" applyFill="1" applyBorder="1" applyAlignment="1">
      <alignment horizontal="center" vertical="center"/>
    </xf>
    <xf numFmtId="0" fontId="70" fillId="3" borderId="58" xfId="2" applyFont="1" applyFill="1" applyBorder="1" applyAlignment="1">
      <alignment horizontal="center" vertical="center"/>
    </xf>
    <xf numFmtId="0" fontId="70" fillId="3" borderId="21" xfId="2" applyFont="1" applyFill="1" applyBorder="1" applyAlignment="1">
      <alignment horizontal="center" vertical="center"/>
    </xf>
    <xf numFmtId="0" fontId="41" fillId="3" borderId="32" xfId="2" applyFont="1" applyFill="1" applyBorder="1" applyAlignment="1">
      <alignment horizontal="center" vertical="center"/>
    </xf>
    <xf numFmtId="0" fontId="41" fillId="3" borderId="58" xfId="2" applyFont="1" applyFill="1" applyBorder="1" applyAlignment="1">
      <alignment horizontal="center" vertical="center"/>
    </xf>
    <xf numFmtId="0" fontId="41" fillId="3" borderId="21" xfId="2" applyFont="1" applyFill="1" applyBorder="1" applyAlignment="1">
      <alignment horizontal="center" vertical="center"/>
    </xf>
    <xf numFmtId="0" fontId="47" fillId="0" borderId="0" xfId="2" applyFont="1" applyBorder="1" applyAlignment="1" applyProtection="1">
      <alignment horizontal="center" vertical="center"/>
      <protection locked="0"/>
    </xf>
    <xf numFmtId="0" fontId="25" fillId="0" borderId="0" xfId="6" applyFont="1" applyFill="1" applyBorder="1" applyAlignment="1">
      <alignment horizontal="left" vertical="center" wrapText="1"/>
    </xf>
    <xf numFmtId="0" fontId="31" fillId="3" borderId="32" xfId="2" applyFont="1" applyFill="1" applyBorder="1" applyAlignment="1">
      <alignment horizontal="center" vertical="center"/>
    </xf>
    <xf numFmtId="0" fontId="31" fillId="3" borderId="58" xfId="2" applyFont="1" applyFill="1" applyBorder="1" applyAlignment="1">
      <alignment horizontal="center" vertical="center"/>
    </xf>
    <xf numFmtId="0" fontId="31" fillId="3" borderId="21" xfId="2" applyFont="1" applyFill="1" applyBorder="1" applyAlignment="1">
      <alignment horizontal="center" vertical="center"/>
    </xf>
    <xf numFmtId="0" fontId="17" fillId="3" borderId="28" xfId="6" applyFont="1" applyFill="1" applyBorder="1" applyAlignment="1">
      <alignment horizontal="center" vertical="center" textRotation="90" wrapText="1"/>
    </xf>
    <xf numFmtId="0" fontId="17" fillId="3" borderId="33" xfId="6" applyFont="1" applyFill="1" applyBorder="1" applyAlignment="1">
      <alignment horizontal="center" vertical="center" textRotation="90" wrapText="1"/>
    </xf>
    <xf numFmtId="0" fontId="20" fillId="0" borderId="0" xfId="32" applyFont="1" applyAlignment="1" applyProtection="1">
      <alignment horizontal="center" vertical="center"/>
      <protection locked="0"/>
    </xf>
    <xf numFmtId="0" fontId="25" fillId="0" borderId="0" xfId="32" applyFont="1" applyBorder="1" applyAlignment="1" applyProtection="1">
      <alignment horizontal="center" vertical="center"/>
      <protection locked="0"/>
    </xf>
    <xf numFmtId="0" fontId="25" fillId="0" borderId="0" xfId="17" applyFont="1" applyFill="1" applyAlignment="1" applyProtection="1">
      <alignment horizontal="center" vertical="center" wrapText="1"/>
      <protection locked="0"/>
    </xf>
    <xf numFmtId="0" fontId="108" fillId="16" borderId="68" xfId="57" applyFont="1" applyFill="1" applyBorder="1" applyAlignment="1">
      <alignment horizontal="center" vertical="top" wrapText="1"/>
    </xf>
    <xf numFmtId="0" fontId="108" fillId="16" borderId="37" xfId="57" applyFont="1" applyFill="1" applyBorder="1" applyAlignment="1">
      <alignment horizontal="center" vertical="top" wrapText="1"/>
    </xf>
    <xf numFmtId="0" fontId="108" fillId="16" borderId="12" xfId="57" applyFont="1" applyFill="1" applyBorder="1" applyAlignment="1">
      <alignment horizontal="center" vertical="top" wrapText="1"/>
    </xf>
    <xf numFmtId="0" fontId="108" fillId="16" borderId="42" xfId="57" applyFont="1" applyFill="1" applyBorder="1" applyAlignment="1">
      <alignment horizontal="center" vertical="top" wrapText="1"/>
    </xf>
    <xf numFmtId="0" fontId="0" fillId="3" borderId="37" xfId="59" applyFont="1" applyFill="1" applyBorder="1" applyAlignment="1">
      <alignment horizontal="center" vertical="top" wrapText="1"/>
    </xf>
    <xf numFmtId="0" fontId="0" fillId="3" borderId="12" xfId="59" applyFont="1" applyFill="1" applyBorder="1" applyAlignment="1">
      <alignment horizontal="center" vertical="top" wrapText="1"/>
    </xf>
    <xf numFmtId="0" fontId="0" fillId="3" borderId="10" xfId="59" applyFont="1" applyFill="1" applyBorder="1" applyAlignment="1">
      <alignment horizontal="center" vertical="top" wrapText="1"/>
    </xf>
    <xf numFmtId="0" fontId="0" fillId="16" borderId="37" xfId="59" applyFont="1" applyFill="1" applyBorder="1" applyAlignment="1">
      <alignment horizontal="center" vertical="top" wrapText="1"/>
    </xf>
    <xf numFmtId="0" fontId="0" fillId="16" borderId="12" xfId="59" applyFont="1" applyFill="1" applyBorder="1" applyAlignment="1">
      <alignment horizontal="center" vertical="top" wrapText="1"/>
    </xf>
    <xf numFmtId="0" fontId="0" fillId="16" borderId="10" xfId="59" applyFont="1" applyFill="1" applyBorder="1" applyAlignment="1">
      <alignment horizontal="center" vertical="top" wrapText="1"/>
    </xf>
    <xf numFmtId="0" fontId="21" fillId="0" borderId="7" xfId="56" applyBorder="1" applyAlignment="1" applyProtection="1">
      <alignment horizontal="center" vertical="top"/>
      <protection locked="0"/>
    </xf>
    <xf numFmtId="0" fontId="21" fillId="0" borderId="54" xfId="56" applyBorder="1" applyAlignment="1" applyProtection="1">
      <alignment horizontal="center" vertical="top"/>
      <protection locked="0"/>
    </xf>
    <xf numFmtId="0" fontId="21" fillId="0" borderId="30" xfId="56" applyBorder="1" applyAlignment="1" applyProtection="1">
      <alignment horizontal="center" vertical="top"/>
      <protection locked="0"/>
    </xf>
    <xf numFmtId="0" fontId="3" fillId="0" borderId="7" xfId="57" applyBorder="1" applyAlignment="1">
      <alignment horizontal="center" vertical="top"/>
    </xf>
    <xf numFmtId="0" fontId="3" fillId="0" borderId="8" xfId="57" applyBorder="1" applyAlignment="1">
      <alignment horizontal="center" vertical="top"/>
    </xf>
    <xf numFmtId="0" fontId="107" fillId="11" borderId="32" xfId="56" applyFont="1" applyFill="1" applyBorder="1" applyAlignment="1">
      <alignment horizontal="center" vertical="center"/>
    </xf>
    <xf numFmtId="0" fontId="107" fillId="11" borderId="58" xfId="56" applyFont="1" applyFill="1" applyBorder="1" applyAlignment="1">
      <alignment horizontal="center" vertical="center"/>
    </xf>
    <xf numFmtId="0" fontId="18" fillId="12" borderId="32" xfId="23" applyFont="1" applyFill="1" applyBorder="1" applyAlignment="1">
      <alignment vertical="top" wrapText="1"/>
    </xf>
    <xf numFmtId="0" fontId="18" fillId="12" borderId="58" xfId="23" applyFont="1" applyFill="1" applyBorder="1" applyAlignment="1">
      <alignment vertical="top" wrapText="1"/>
    </xf>
    <xf numFmtId="0" fontId="21" fillId="3" borderId="64" xfId="23" applyFont="1" applyFill="1" applyBorder="1" applyAlignment="1">
      <alignment vertical="top" wrapText="1"/>
    </xf>
    <xf numFmtId="0" fontId="21" fillId="3" borderId="0" xfId="23" applyFont="1" applyFill="1" applyBorder="1" applyAlignment="1">
      <alignment vertical="top" wrapText="1"/>
    </xf>
    <xf numFmtId="0" fontId="3" fillId="15" borderId="3" xfId="57" applyFill="1" applyBorder="1" applyAlignment="1">
      <alignment horizontal="center" vertical="top"/>
    </xf>
    <xf numFmtId="0" fontId="3" fillId="15" borderId="72" xfId="57" applyFill="1" applyBorder="1" applyAlignment="1">
      <alignment horizontal="center" vertical="top"/>
    </xf>
    <xf numFmtId="0" fontId="3" fillId="15" borderId="50" xfId="57" applyFill="1" applyBorder="1" applyAlignment="1">
      <alignment horizontal="center" vertical="top"/>
    </xf>
    <xf numFmtId="0" fontId="21" fillId="3" borderId="64" xfId="23" applyFont="1" applyFill="1" applyBorder="1" applyAlignment="1">
      <alignment horizontal="left" vertical="top" wrapText="1"/>
    </xf>
    <xf numFmtId="0" fontId="21" fillId="3" borderId="0" xfId="23" applyFont="1" applyFill="1" applyBorder="1" applyAlignment="1">
      <alignment horizontal="left" vertical="top" wrapText="1"/>
    </xf>
    <xf numFmtId="0" fontId="0" fillId="3" borderId="64" xfId="59" applyFont="1" applyFill="1" applyBorder="1" applyAlignment="1">
      <alignment vertical="top" wrapText="1"/>
    </xf>
    <xf numFmtId="0" fontId="0" fillId="3" borderId="0" xfId="59" applyFont="1" applyFill="1" applyBorder="1" applyAlignment="1">
      <alignment vertical="top" wrapText="1"/>
    </xf>
    <xf numFmtId="0" fontId="18" fillId="12" borderId="32" xfId="59" applyFont="1" applyFill="1" applyBorder="1" applyAlignment="1">
      <alignment vertical="top" wrapText="1"/>
    </xf>
    <xf numFmtId="0" fontId="18" fillId="12" borderId="58" xfId="59" applyFont="1" applyFill="1" applyBorder="1" applyAlignment="1">
      <alignment vertical="top" wrapText="1"/>
    </xf>
    <xf numFmtId="0" fontId="0" fillId="3" borderId="55" xfId="59" applyFont="1" applyFill="1" applyBorder="1" applyAlignment="1">
      <alignment vertical="top" wrapText="1"/>
    </xf>
    <xf numFmtId="0" fontId="0" fillId="3" borderId="35" xfId="59" applyFont="1" applyFill="1" applyBorder="1" applyAlignment="1">
      <alignment vertical="top" wrapText="1"/>
    </xf>
    <xf numFmtId="0" fontId="85" fillId="0" borderId="2" xfId="51" applyFont="1" applyFill="1" applyBorder="1" applyAlignment="1">
      <alignment horizontal="left" vertical="center" wrapText="1"/>
    </xf>
    <xf numFmtId="0" fontId="85" fillId="0" borderId="37" xfId="51" applyFont="1" applyFill="1" applyBorder="1" applyAlignment="1">
      <alignment horizontal="left" vertical="center" wrapText="1"/>
    </xf>
    <xf numFmtId="165" fontId="85" fillId="9" borderId="2" xfId="51" applyNumberFormat="1" applyFont="1" applyFill="1" applyBorder="1" applyAlignment="1">
      <alignment horizontal="center" vertical="center" wrapText="1"/>
    </xf>
    <xf numFmtId="165" fontId="85" fillId="9" borderId="37" xfId="51" applyNumberFormat="1" applyFont="1" applyFill="1" applyBorder="1" applyAlignment="1">
      <alignment horizontal="center" vertical="center" wrapText="1"/>
    </xf>
    <xf numFmtId="165" fontId="85" fillId="15" borderId="3" xfId="51" applyNumberFormat="1" applyFont="1" applyFill="1" applyBorder="1" applyAlignment="1">
      <alignment horizontal="center" vertical="center"/>
    </xf>
    <xf numFmtId="165" fontId="85" fillId="15" borderId="38" xfId="51" applyNumberFormat="1" applyFont="1" applyFill="1" applyBorder="1" applyAlignment="1">
      <alignment horizontal="center" vertical="center"/>
    </xf>
    <xf numFmtId="0" fontId="85" fillId="0" borderId="1" xfId="51" applyFont="1" applyFill="1" applyBorder="1" applyAlignment="1">
      <alignment horizontal="center" vertical="center" wrapText="1"/>
    </xf>
    <xf numFmtId="0" fontId="85" fillId="0" borderId="71" xfId="51" applyFont="1" applyFill="1" applyBorder="1" applyAlignment="1">
      <alignment horizontal="center" vertical="center" wrapText="1"/>
    </xf>
    <xf numFmtId="0" fontId="85" fillId="0" borderId="48" xfId="51" applyFont="1" applyFill="1" applyBorder="1" applyAlignment="1">
      <alignment horizontal="center" vertical="center" wrapText="1"/>
    </xf>
    <xf numFmtId="0" fontId="88" fillId="0" borderId="3" xfId="51" applyFont="1" applyBorder="1" applyAlignment="1">
      <alignment horizontal="center" wrapText="1"/>
    </xf>
    <xf numFmtId="0" fontId="88" fillId="0" borderId="72" xfId="51" applyFont="1" applyBorder="1" applyAlignment="1">
      <alignment horizontal="center" wrapText="1"/>
    </xf>
    <xf numFmtId="0" fontId="88" fillId="0" borderId="50" xfId="51" applyFont="1" applyBorder="1" applyAlignment="1">
      <alignment horizontal="center" wrapText="1"/>
    </xf>
    <xf numFmtId="165" fontId="85" fillId="15" borderId="78" xfId="51" applyNumberFormat="1" applyFont="1" applyFill="1" applyBorder="1" applyAlignment="1">
      <alignment horizontal="center" vertical="center"/>
    </xf>
    <xf numFmtId="165" fontId="85" fillId="15" borderId="57" xfId="51" applyNumberFormat="1" applyFont="1" applyFill="1" applyBorder="1" applyAlignment="1">
      <alignment horizontal="center" vertical="center"/>
    </xf>
    <xf numFmtId="0" fontId="88" fillId="0" borderId="29" xfId="51" applyFont="1" applyBorder="1" applyAlignment="1">
      <alignment horizontal="center" wrapText="1"/>
    </xf>
    <xf numFmtId="0" fontId="88" fillId="0" borderId="65" xfId="51" applyFont="1" applyBorder="1" applyAlignment="1">
      <alignment horizontal="center" wrapText="1"/>
    </xf>
    <xf numFmtId="0" fontId="88" fillId="0" borderId="57" xfId="51" applyFont="1" applyBorder="1" applyAlignment="1">
      <alignment horizontal="center" wrapText="1"/>
    </xf>
    <xf numFmtId="0" fontId="85" fillId="0" borderId="1" xfId="51" applyFont="1" applyBorder="1" applyAlignment="1">
      <alignment horizontal="center" vertical="center" wrapText="1"/>
    </xf>
    <xf numFmtId="0" fontId="85" fillId="0" borderId="71" xfId="51" applyFont="1" applyBorder="1" applyAlignment="1">
      <alignment horizontal="center" vertical="center" wrapText="1"/>
    </xf>
    <xf numFmtId="0" fontId="85" fillId="0" borderId="48" xfId="51" applyFont="1" applyBorder="1" applyAlignment="1">
      <alignment horizontal="center" vertical="center" wrapText="1"/>
    </xf>
    <xf numFmtId="0" fontId="85" fillId="0" borderId="60" xfId="51" applyFont="1" applyFill="1" applyBorder="1" applyAlignment="1">
      <alignment horizontal="left" vertical="center" wrapText="1"/>
    </xf>
    <xf numFmtId="0" fontId="85" fillId="0" borderId="48" xfId="51" applyFont="1" applyFill="1" applyBorder="1" applyAlignment="1">
      <alignment horizontal="left" vertical="center" wrapText="1"/>
    </xf>
    <xf numFmtId="0" fontId="85" fillId="0" borderId="42" xfId="51" applyFont="1" applyFill="1" applyBorder="1" applyAlignment="1">
      <alignment horizontal="left" vertical="center" wrapText="1"/>
    </xf>
    <xf numFmtId="0" fontId="85" fillId="0" borderId="49" xfId="51" applyFont="1" applyFill="1" applyBorder="1" applyAlignment="1">
      <alignment horizontal="left" vertical="center" wrapText="1"/>
    </xf>
    <xf numFmtId="165" fontId="85" fillId="0" borderId="42" xfId="51" applyNumberFormat="1" applyFont="1" applyFill="1" applyBorder="1" applyAlignment="1">
      <alignment horizontal="center" vertical="center" wrapText="1"/>
    </xf>
    <xf numFmtId="165" fontId="85" fillId="0" borderId="49" xfId="51" applyNumberFormat="1" applyFont="1" applyFill="1" applyBorder="1" applyAlignment="1">
      <alignment horizontal="center" vertical="center" wrapText="1"/>
    </xf>
    <xf numFmtId="165" fontId="85" fillId="15" borderId="43" xfId="51" applyNumberFormat="1" applyFont="1" applyFill="1" applyBorder="1" applyAlignment="1">
      <alignment horizontal="center" vertical="center"/>
    </xf>
    <xf numFmtId="165" fontId="85" fillId="15" borderId="50" xfId="51" applyNumberFormat="1" applyFont="1" applyFill="1" applyBorder="1" applyAlignment="1">
      <alignment horizontal="center" vertical="center"/>
    </xf>
    <xf numFmtId="0" fontId="85" fillId="0" borderId="1" xfId="51" applyFont="1" applyFill="1" applyBorder="1" applyAlignment="1">
      <alignment horizontal="left" vertical="center" wrapText="1"/>
    </xf>
    <xf numFmtId="0" fontId="85" fillId="0" borderId="51" xfId="51" applyFont="1" applyFill="1" applyBorder="1" applyAlignment="1">
      <alignment horizontal="left" vertical="center" wrapText="1"/>
    </xf>
    <xf numFmtId="0" fontId="103" fillId="0" borderId="3" xfId="51" applyFont="1" applyBorder="1" applyAlignment="1">
      <alignment horizontal="center" wrapText="1"/>
    </xf>
    <xf numFmtId="0" fontId="103" fillId="0" borderId="72" xfId="51" applyFont="1" applyBorder="1" applyAlignment="1">
      <alignment horizontal="center" wrapText="1"/>
    </xf>
    <xf numFmtId="0" fontId="103" fillId="0" borderId="50" xfId="51" applyFont="1" applyBorder="1" applyAlignment="1">
      <alignment horizontal="center" wrapText="1"/>
    </xf>
    <xf numFmtId="0" fontId="110" fillId="0" borderId="3" xfId="51" applyFont="1" applyBorder="1" applyAlignment="1">
      <alignment horizontal="center" wrapText="1"/>
    </xf>
    <xf numFmtId="0" fontId="110" fillId="0" borderId="72" xfId="51" applyFont="1" applyBorder="1" applyAlignment="1">
      <alignment horizontal="center" wrapText="1"/>
    </xf>
    <xf numFmtId="0" fontId="110" fillId="0" borderId="50" xfId="51" applyFont="1" applyBorder="1" applyAlignment="1">
      <alignment horizontal="center" wrapText="1"/>
    </xf>
    <xf numFmtId="0" fontId="103" fillId="0" borderId="29" xfId="51" applyFont="1" applyBorder="1" applyAlignment="1">
      <alignment horizontal="center" wrapText="1"/>
    </xf>
    <xf numFmtId="0" fontId="103" fillId="0" borderId="65" xfId="51" applyFont="1" applyBorder="1" applyAlignment="1">
      <alignment horizontal="center" wrapText="1"/>
    </xf>
    <xf numFmtId="0" fontId="103" fillId="0" borderId="57" xfId="51" applyFont="1" applyBorder="1" applyAlignment="1">
      <alignment horizontal="center" wrapText="1"/>
    </xf>
    <xf numFmtId="0" fontId="85" fillId="0" borderId="47" xfId="51" applyFont="1" applyBorder="1" applyAlignment="1">
      <alignment horizontal="center" vertical="center" wrapText="1"/>
    </xf>
    <xf numFmtId="0" fontId="85" fillId="0" borderId="16" xfId="51" applyFont="1" applyBorder="1" applyAlignment="1">
      <alignment horizontal="center" vertical="center" wrapText="1"/>
    </xf>
    <xf numFmtId="0" fontId="85" fillId="0" borderId="15" xfId="51" applyFont="1" applyBorder="1" applyAlignment="1">
      <alignment horizontal="center" vertical="center" wrapText="1"/>
    </xf>
    <xf numFmtId="0" fontId="85" fillId="0" borderId="3" xfId="51" applyFont="1" applyFill="1" applyBorder="1" applyAlignment="1">
      <alignment horizontal="center"/>
    </xf>
    <xf numFmtId="0" fontId="85" fillId="0" borderId="72" xfId="51" applyFont="1" applyFill="1" applyBorder="1" applyAlignment="1">
      <alignment horizontal="center"/>
    </xf>
    <xf numFmtId="0" fontId="85" fillId="0" borderId="50" xfId="51" applyFont="1" applyFill="1" applyBorder="1" applyAlignment="1">
      <alignment horizontal="center"/>
    </xf>
    <xf numFmtId="0" fontId="85" fillId="0" borderId="27" xfId="51" applyFont="1" applyFill="1" applyBorder="1" applyAlignment="1">
      <alignment horizontal="center" vertical="center"/>
    </xf>
    <xf numFmtId="0" fontId="85" fillId="0" borderId="64" xfId="51" applyFont="1" applyFill="1" applyBorder="1" applyAlignment="1">
      <alignment horizontal="center" vertical="center"/>
    </xf>
    <xf numFmtId="0" fontId="85" fillId="0" borderId="55" xfId="51" applyFont="1" applyFill="1" applyBorder="1" applyAlignment="1">
      <alignment horizontal="center" vertical="center"/>
    </xf>
    <xf numFmtId="0" fontId="103" fillId="0" borderId="3" xfId="0" applyFont="1" applyFill="1" applyBorder="1" applyAlignment="1">
      <alignment horizontal="center"/>
    </xf>
    <xf numFmtId="0" fontId="103" fillId="0" borderId="72" xfId="0" applyFont="1" applyFill="1" applyBorder="1" applyAlignment="1">
      <alignment horizontal="center"/>
    </xf>
    <xf numFmtId="0" fontId="103" fillId="0" borderId="50" xfId="0" applyFont="1" applyFill="1" applyBorder="1" applyAlignment="1">
      <alignment horizontal="center"/>
    </xf>
    <xf numFmtId="0" fontId="90" fillId="0" borderId="42" xfId="51" applyFont="1" applyFill="1" applyBorder="1" applyAlignment="1">
      <alignment horizontal="center" vertical="center" wrapText="1"/>
    </xf>
    <xf numFmtId="0" fontId="90" fillId="0" borderId="49" xfId="51" applyFont="1" applyFill="1" applyBorder="1" applyAlignment="1">
      <alignment horizontal="center" vertical="center" wrapText="1"/>
    </xf>
    <xf numFmtId="165" fontId="85" fillId="9" borderId="42" xfId="51" applyNumberFormat="1" applyFont="1" applyFill="1" applyBorder="1" applyAlignment="1">
      <alignment horizontal="center" vertical="center"/>
    </xf>
    <xf numFmtId="165" fontId="85" fillId="9" borderId="49" xfId="51" applyNumberFormat="1" applyFont="1" applyFill="1" applyBorder="1" applyAlignment="1">
      <alignment horizontal="center" vertical="center"/>
    </xf>
    <xf numFmtId="0" fontId="103" fillId="0" borderId="2" xfId="0" applyFont="1" applyFill="1" applyBorder="1" applyAlignment="1">
      <alignment horizontal="center"/>
    </xf>
    <xf numFmtId="0" fontId="103" fillId="0" borderId="68" xfId="0" applyFont="1" applyFill="1" applyBorder="1" applyAlignment="1">
      <alignment horizontal="center"/>
    </xf>
    <xf numFmtId="0" fontId="103" fillId="0" borderId="49" xfId="0" applyFont="1" applyFill="1" applyBorder="1" applyAlignment="1">
      <alignment horizontal="center"/>
    </xf>
    <xf numFmtId="0" fontId="85" fillId="0" borderId="1" xfId="51" applyFont="1" applyFill="1" applyBorder="1" applyAlignment="1">
      <alignment horizontal="center" vertical="center"/>
    </xf>
    <xf numFmtId="0" fontId="85" fillId="0" borderId="48" xfId="51" applyFont="1" applyFill="1" applyBorder="1" applyAlignment="1">
      <alignment horizontal="center" vertical="center"/>
    </xf>
    <xf numFmtId="0" fontId="147" fillId="0" borderId="72" xfId="0" applyFont="1" applyFill="1" applyBorder="1" applyAlignment="1">
      <alignment horizontal="center"/>
    </xf>
    <xf numFmtId="0" fontId="147" fillId="0" borderId="50" xfId="0" applyFont="1" applyFill="1" applyBorder="1" applyAlignment="1">
      <alignment horizontal="center"/>
    </xf>
    <xf numFmtId="0" fontId="103" fillId="0" borderId="53" xfId="51" applyFont="1" applyFill="1" applyBorder="1" applyAlignment="1">
      <alignment horizontal="center" wrapText="1"/>
    </xf>
    <xf numFmtId="0" fontId="111" fillId="0" borderId="73" xfId="51" applyFont="1" applyFill="1" applyBorder="1" applyAlignment="1">
      <alignment horizontal="center" wrapText="1"/>
    </xf>
    <xf numFmtId="0" fontId="111" fillId="0" borderId="74" xfId="51" applyFont="1" applyFill="1" applyBorder="1" applyAlignment="1">
      <alignment horizontal="center" wrapText="1"/>
    </xf>
    <xf numFmtId="0" fontId="146" fillId="0" borderId="17" xfId="0" applyFont="1" applyFill="1" applyBorder="1" applyAlignment="1">
      <alignment horizontal="center"/>
    </xf>
    <xf numFmtId="0" fontId="85" fillId="0" borderId="12" xfId="0" applyFont="1" applyFill="1" applyBorder="1" applyAlignment="1">
      <alignment horizontal="center"/>
    </xf>
    <xf numFmtId="0" fontId="85" fillId="0" borderId="10" xfId="0" applyFont="1" applyFill="1" applyBorder="1" applyAlignment="1">
      <alignment horizontal="center"/>
    </xf>
    <xf numFmtId="0" fontId="103" fillId="0" borderId="45" xfId="51" applyFont="1" applyFill="1" applyBorder="1" applyAlignment="1">
      <alignment horizontal="center"/>
    </xf>
    <xf numFmtId="0" fontId="85" fillId="0" borderId="44" xfId="51" applyFont="1" applyFill="1" applyBorder="1" applyAlignment="1">
      <alignment horizontal="center"/>
    </xf>
    <xf numFmtId="0" fontId="85" fillId="0" borderId="46" xfId="51" applyFont="1" applyFill="1" applyBorder="1" applyAlignment="1">
      <alignment horizontal="center"/>
    </xf>
    <xf numFmtId="0" fontId="164" fillId="0" borderId="3" xfId="51" applyFont="1" applyBorder="1" applyAlignment="1">
      <alignment horizontal="center" wrapText="1"/>
    </xf>
    <xf numFmtId="0" fontId="164" fillId="0" borderId="72" xfId="51" applyFont="1" applyBorder="1" applyAlignment="1">
      <alignment horizontal="center" wrapText="1"/>
    </xf>
    <xf numFmtId="0" fontId="164" fillId="0" borderId="50" xfId="51" applyFont="1" applyBorder="1" applyAlignment="1">
      <alignment horizontal="center" wrapText="1"/>
    </xf>
    <xf numFmtId="0" fontId="96" fillId="0" borderId="3" xfId="51" applyFont="1" applyBorder="1" applyAlignment="1">
      <alignment horizontal="center" wrapText="1"/>
    </xf>
    <xf numFmtId="0" fontId="96" fillId="0" borderId="72" xfId="51" applyFont="1" applyBorder="1" applyAlignment="1">
      <alignment horizontal="center" wrapText="1"/>
    </xf>
    <xf numFmtId="0" fontId="96" fillId="0" borderId="50" xfId="51" applyFont="1" applyBorder="1" applyAlignment="1">
      <alignment horizontal="center" wrapText="1"/>
    </xf>
    <xf numFmtId="0" fontId="92" fillId="0" borderId="3" xfId="51" applyFont="1" applyBorder="1" applyAlignment="1">
      <alignment horizontal="center" wrapText="1"/>
    </xf>
    <xf numFmtId="0" fontId="92" fillId="0" borderId="72" xfId="51" applyFont="1" applyBorder="1" applyAlignment="1">
      <alignment horizontal="center" wrapText="1"/>
    </xf>
    <xf numFmtId="0" fontId="92" fillId="0" borderId="50" xfId="51" applyFont="1" applyBorder="1" applyAlignment="1">
      <alignment horizontal="center" wrapText="1"/>
    </xf>
    <xf numFmtId="0" fontId="95" fillId="0" borderId="3" xfId="51" applyFont="1" applyBorder="1" applyAlignment="1">
      <alignment horizontal="center" wrapText="1"/>
    </xf>
    <xf numFmtId="0" fontId="95" fillId="0" borderId="72" xfId="51" applyFont="1" applyBorder="1" applyAlignment="1">
      <alignment horizontal="center" wrapText="1"/>
    </xf>
    <xf numFmtId="0" fontId="95" fillId="0" borderId="50" xfId="51" applyFont="1" applyBorder="1" applyAlignment="1">
      <alignment horizontal="center" wrapText="1"/>
    </xf>
    <xf numFmtId="0" fontId="85" fillId="0" borderId="71" xfId="51" applyFont="1" applyFill="1" applyBorder="1" applyAlignment="1">
      <alignment horizontal="center" vertical="center"/>
    </xf>
    <xf numFmtId="0" fontId="92" fillId="0" borderId="3" xfId="51" applyFont="1" applyBorder="1" applyAlignment="1">
      <alignment horizontal="center" vertical="center" wrapText="1"/>
    </xf>
    <xf numFmtId="0" fontId="92" fillId="0" borderId="72" xfId="51" applyFont="1" applyBorder="1" applyAlignment="1">
      <alignment horizontal="center" vertical="center" wrapText="1"/>
    </xf>
    <xf numFmtId="0" fontId="92" fillId="0" borderId="50" xfId="51" applyFont="1" applyBorder="1" applyAlignment="1">
      <alignment horizontal="center" vertical="center" wrapText="1"/>
    </xf>
    <xf numFmtId="0" fontId="85" fillId="0" borderId="3" xfId="51" applyFont="1" applyFill="1" applyBorder="1" applyAlignment="1">
      <alignment horizontal="center" vertical="center" wrapText="1"/>
    </xf>
    <xf numFmtId="0" fontId="85" fillId="0" borderId="72" xfId="51" applyFont="1" applyFill="1" applyBorder="1" applyAlignment="1">
      <alignment horizontal="center" vertical="center" wrapText="1"/>
    </xf>
    <xf numFmtId="0" fontId="85" fillId="0" borderId="50" xfId="51" applyFont="1" applyFill="1" applyBorder="1" applyAlignment="1">
      <alignment horizontal="center" vertical="center" wrapText="1"/>
    </xf>
    <xf numFmtId="0" fontId="88" fillId="0" borderId="3" xfId="51" applyFont="1" applyBorder="1" applyAlignment="1">
      <alignment horizontal="center" vertical="center" wrapText="1"/>
    </xf>
    <xf numFmtId="0" fontId="88" fillId="0" borderId="72" xfId="51" applyFont="1" applyBorder="1" applyAlignment="1">
      <alignment horizontal="center" vertical="center" wrapText="1"/>
    </xf>
    <xf numFmtId="0" fontId="88" fillId="0" borderId="50" xfId="51" applyFont="1" applyBorder="1" applyAlignment="1">
      <alignment horizontal="center" vertical="center" wrapText="1"/>
    </xf>
    <xf numFmtId="0" fontId="85" fillId="0" borderId="3" xfId="51" applyFont="1" applyBorder="1" applyAlignment="1">
      <alignment horizontal="center" vertical="center" wrapText="1"/>
    </xf>
    <xf numFmtId="0" fontId="85" fillId="0" borderId="72" xfId="51" applyFont="1" applyBorder="1" applyAlignment="1">
      <alignment horizontal="center" vertical="center" wrapText="1"/>
    </xf>
    <xf numFmtId="0" fontId="85" fillId="0" borderId="50" xfId="51" applyFont="1" applyBorder="1" applyAlignment="1">
      <alignment horizontal="center" vertical="center" wrapText="1"/>
    </xf>
    <xf numFmtId="0" fontId="85" fillId="0" borderId="53" xfId="51" applyFont="1" applyBorder="1" applyAlignment="1">
      <alignment horizontal="center" wrapText="1"/>
    </xf>
    <xf numFmtId="0" fontId="85" fillId="0" borderId="73" xfId="51" applyFont="1" applyBorder="1" applyAlignment="1">
      <alignment horizontal="center" wrapText="1"/>
    </xf>
    <xf numFmtId="0" fontId="85" fillId="0" borderId="74" xfId="51" applyFont="1" applyBorder="1" applyAlignment="1">
      <alignment horizontal="center" wrapText="1"/>
    </xf>
    <xf numFmtId="0" fontId="85" fillId="0" borderId="28" xfId="51" applyFont="1" applyBorder="1" applyAlignment="1">
      <alignment horizontal="center" vertical="center" wrapText="1"/>
    </xf>
    <xf numFmtId="0" fontId="85" fillId="0" borderId="33" xfId="51" applyFont="1" applyBorder="1" applyAlignment="1">
      <alignment horizontal="center" vertical="center" wrapText="1"/>
    </xf>
    <xf numFmtId="0" fontId="85" fillId="0" borderId="34" xfId="51" applyFont="1" applyBorder="1" applyAlignment="1">
      <alignment horizontal="center" vertical="center" wrapText="1"/>
    </xf>
    <xf numFmtId="0" fontId="88" fillId="0" borderId="28" xfId="51" applyFont="1" applyBorder="1" applyAlignment="1">
      <alignment horizontal="center" wrapText="1"/>
    </xf>
    <xf numFmtId="0" fontId="88" fillId="0" borderId="33" xfId="51" applyFont="1" applyBorder="1" applyAlignment="1">
      <alignment horizontal="center" wrapText="1"/>
    </xf>
    <xf numFmtId="0" fontId="88" fillId="0" borderId="34" xfId="51" applyFont="1" applyBorder="1" applyAlignment="1">
      <alignment horizontal="center" wrapText="1"/>
    </xf>
    <xf numFmtId="0" fontId="90" fillId="0" borderId="1" xfId="51" applyFont="1" applyFill="1" applyBorder="1" applyAlignment="1">
      <alignment horizontal="center" vertical="center" wrapText="1"/>
    </xf>
    <xf numFmtId="0" fontId="90" fillId="0" borderId="71" xfId="51" applyFont="1" applyFill="1" applyBorder="1" applyAlignment="1">
      <alignment horizontal="center" vertical="center" wrapText="1"/>
    </xf>
    <xf numFmtId="0" fontId="90" fillId="0" borderId="48" xfId="51" applyFont="1" applyFill="1" applyBorder="1" applyAlignment="1">
      <alignment horizontal="center" vertical="center" wrapText="1"/>
    </xf>
    <xf numFmtId="0" fontId="85" fillId="0" borderId="53" xfId="51" applyFont="1" applyFill="1" applyBorder="1" applyAlignment="1">
      <alignment horizontal="center" vertical="center"/>
    </xf>
    <xf numFmtId="0" fontId="85" fillId="0" borderId="73" xfId="51" applyFont="1" applyFill="1" applyBorder="1" applyAlignment="1">
      <alignment horizontal="center" vertical="center"/>
    </xf>
    <xf numFmtId="0" fontId="85" fillId="0" borderId="74" xfId="51" applyFont="1" applyFill="1" applyBorder="1" applyAlignment="1">
      <alignment horizontal="center" vertical="center"/>
    </xf>
    <xf numFmtId="0" fontId="85" fillId="0" borderId="3" xfId="51" applyFont="1" applyFill="1" applyBorder="1" applyAlignment="1">
      <alignment horizontal="center" vertical="center"/>
    </xf>
    <xf numFmtId="0" fontId="85" fillId="0" borderId="50" xfId="51" applyFont="1" applyFill="1" applyBorder="1" applyAlignment="1">
      <alignment horizontal="center" vertical="center"/>
    </xf>
    <xf numFmtId="165" fontId="85" fillId="0" borderId="2" xfId="51" applyNumberFormat="1" applyFont="1" applyFill="1" applyBorder="1" applyAlignment="1">
      <alignment horizontal="right" vertical="center"/>
    </xf>
    <xf numFmtId="165" fontId="85" fillId="0" borderId="49" xfId="51" applyNumberFormat="1" applyFont="1" applyFill="1" applyBorder="1" applyAlignment="1">
      <alignment horizontal="right" vertical="center"/>
    </xf>
    <xf numFmtId="165" fontId="85" fillId="15" borderId="3" xfId="51" applyNumberFormat="1" applyFont="1" applyFill="1" applyBorder="1" applyAlignment="1">
      <alignment horizontal="center" vertical="center" wrapText="1"/>
    </xf>
    <xf numFmtId="165" fontId="85" fillId="15" borderId="50" xfId="51" applyNumberFormat="1" applyFont="1" applyFill="1" applyBorder="1" applyAlignment="1">
      <alignment horizontal="center" vertical="center" wrapText="1"/>
    </xf>
    <xf numFmtId="0" fontId="56" fillId="0" borderId="0" xfId="51" applyFont="1" applyAlignment="1" applyProtection="1">
      <alignment horizontal="center" vertical="center"/>
      <protection locked="0"/>
    </xf>
    <xf numFmtId="14" fontId="136" fillId="0" borderId="0" xfId="51" applyNumberFormat="1" applyFont="1" applyAlignment="1" applyProtection="1">
      <alignment horizontal="left" vertical="center"/>
      <protection locked="0"/>
    </xf>
    <xf numFmtId="0" fontId="136" fillId="0" borderId="0" xfId="51" applyFont="1" applyAlignment="1" applyProtection="1">
      <alignment horizontal="left" vertical="center"/>
      <protection locked="0"/>
    </xf>
    <xf numFmtId="0" fontId="10" fillId="0" borderId="0" xfId="28" applyFont="1" applyAlignment="1" applyProtection="1">
      <alignment horizontal="center" vertical="center"/>
      <protection locked="0"/>
    </xf>
    <xf numFmtId="0" fontId="24" fillId="0" borderId="0" xfId="28" applyFont="1" applyBorder="1" applyAlignment="1" applyProtection="1">
      <alignment horizontal="center" vertical="center"/>
      <protection locked="0"/>
    </xf>
    <xf numFmtId="0" fontId="10" fillId="0" borderId="0" xfId="28" applyFont="1" applyBorder="1" applyAlignment="1" applyProtection="1">
      <alignment horizontal="center" vertical="top"/>
      <protection locked="0"/>
    </xf>
    <xf numFmtId="0" fontId="88" fillId="0" borderId="3" xfId="51" applyFont="1" applyFill="1" applyBorder="1" applyAlignment="1">
      <alignment horizontal="center" vertical="center" wrapText="1"/>
    </xf>
    <xf numFmtId="0" fontId="88" fillId="0" borderId="50" xfId="51" applyFont="1" applyFill="1" applyBorder="1" applyAlignment="1">
      <alignment horizontal="center" vertical="center" wrapText="1"/>
    </xf>
    <xf numFmtId="0" fontId="90" fillId="0" borderId="2" xfId="51" applyFont="1" applyFill="1" applyBorder="1" applyAlignment="1">
      <alignment horizontal="left" vertical="center" wrapText="1"/>
    </xf>
    <xf numFmtId="0" fontId="90" fillId="0" borderId="49" xfId="51" applyFont="1" applyFill="1" applyBorder="1" applyAlignment="1">
      <alignment horizontal="left" vertical="center" wrapText="1"/>
    </xf>
  </cellXfs>
  <cellStyles count="182">
    <cellStyle name="Гиперссылка 2" xfId="1"/>
    <cellStyle name="Гиперссылка 3" xfId="50"/>
    <cellStyle name="Денежный 2" xfId="61"/>
    <cellStyle name="Обычный" xfId="0" builtinId="0"/>
    <cellStyle name="Обычный 10" xfId="2"/>
    <cellStyle name="Обычный 10 2" xfId="62"/>
    <cellStyle name="Обычный 10 3" xfId="63"/>
    <cellStyle name="Обычный 11" xfId="3"/>
    <cellStyle name="Обычный 11 2" xfId="64"/>
    <cellStyle name="Обычный 12" xfId="4"/>
    <cellStyle name="Обычный 12 2" xfId="65"/>
    <cellStyle name="Обычный 13" xfId="5"/>
    <cellStyle name="Обычный 14" xfId="53"/>
    <cellStyle name="Обычный 15" xfId="54"/>
    <cellStyle name="Обычный 15 2" xfId="56"/>
    <cellStyle name="Обычный 16" xfId="57"/>
    <cellStyle name="Обычный 17" xfId="180"/>
    <cellStyle name="Обычный 2" xfId="6"/>
    <cellStyle name="Обычный 2 10" xfId="7"/>
    <cellStyle name="Обычный 2 10 2" xfId="66"/>
    <cellStyle name="Обычный 2 10 2 2" xfId="67"/>
    <cellStyle name="Обычный 2 10 3" xfId="68"/>
    <cellStyle name="Обычный 2 11" xfId="8"/>
    <cellStyle name="Обычный 2 11 2" xfId="69"/>
    <cellStyle name="Обычный 2 12" xfId="9"/>
    <cellStyle name="Обычный 2 12 2" xfId="70"/>
    <cellStyle name="Обычный 2 13" xfId="10"/>
    <cellStyle name="Обычный 2 13 2" xfId="71"/>
    <cellStyle name="Обычный 2 14" xfId="11"/>
    <cellStyle name="Обычный 2 15" xfId="12"/>
    <cellStyle name="Обычный 2 16" xfId="13"/>
    <cellStyle name="Обычный 2 17" xfId="14"/>
    <cellStyle name="Обычный 2 18" xfId="15"/>
    <cellStyle name="Обычный 2 19" xfId="16"/>
    <cellStyle name="Обычный 2 2" xfId="17"/>
    <cellStyle name="Обычный 2 2 2" xfId="72"/>
    <cellStyle name="Обычный 2 2 2 2" xfId="73"/>
    <cellStyle name="Обычный 2 2 2 2 2" xfId="74"/>
    <cellStyle name="Обычный 2 2 2 2 3" xfId="75"/>
    <cellStyle name="Обычный 2 2 2 2 4" xfId="76"/>
    <cellStyle name="Обычный 2 2 2 2 5" xfId="77"/>
    <cellStyle name="Обычный 2 2 2 3" xfId="78"/>
    <cellStyle name="Обычный 2 2 2 4" xfId="79"/>
    <cellStyle name="Обычный 2 2 2 5" xfId="80"/>
    <cellStyle name="Обычный 2 2 2 6" xfId="81"/>
    <cellStyle name="Обычный 2 2 2 7" xfId="82"/>
    <cellStyle name="Обычный 2 2 3" xfId="83"/>
    <cellStyle name="Обычный 2 2 3 2" xfId="84"/>
    <cellStyle name="Обычный 2 2 3 3" xfId="85"/>
    <cellStyle name="Обычный 2 2 4" xfId="86"/>
    <cellStyle name="Обычный 2 2 5" xfId="87"/>
    <cellStyle name="Обычный 2 20" xfId="18"/>
    <cellStyle name="Обычный 2 21" xfId="19"/>
    <cellStyle name="Обычный 2 3" xfId="20"/>
    <cellStyle name="Обычный 2 3 2" xfId="21"/>
    <cellStyle name="Обычный 2 3 2 2" xfId="88"/>
    <cellStyle name="Обычный 2 3 2 3" xfId="89"/>
    <cellStyle name="Обычный 2 3 2 4" xfId="90"/>
    <cellStyle name="Обычный 2 3 3" xfId="91"/>
    <cellStyle name="Обычный 2 3 3 2" xfId="92"/>
    <cellStyle name="Обычный 2 3 4" xfId="93"/>
    <cellStyle name="Обычный 2 3 5" xfId="94"/>
    <cellStyle name="Обычный 2 3 6" xfId="95"/>
    <cellStyle name="Обычный 2 4" xfId="22"/>
    <cellStyle name="Обычный 2 4 2" xfId="96"/>
    <cellStyle name="Обычный 2 4 2 2" xfId="97"/>
    <cellStyle name="Обычный 2 4 3" xfId="98"/>
    <cellStyle name="Обычный 2 4 3 2" xfId="99"/>
    <cellStyle name="Обычный 2 4 4" xfId="100"/>
    <cellStyle name="Обычный 2 4 5" xfId="101"/>
    <cellStyle name="Обычный 2 5" xfId="23"/>
    <cellStyle name="Обычный 2 5 2" xfId="59"/>
    <cellStyle name="Обычный 2 6" xfId="24"/>
    <cellStyle name="Обычный 2 6 2" xfId="102"/>
    <cellStyle name="Обычный 2 6 2 2" xfId="103"/>
    <cellStyle name="Обычный 2 6 3" xfId="104"/>
    <cellStyle name="Обычный 2 6 4" xfId="105"/>
    <cellStyle name="Обычный 2 7" xfId="25"/>
    <cellStyle name="Обычный 2 7 2" xfId="106"/>
    <cellStyle name="Обычный 2 8" xfId="26"/>
    <cellStyle name="Обычный 2 8 2" xfId="107"/>
    <cellStyle name="Обычный 2 9" xfId="27"/>
    <cellStyle name="Обычный 2 9 2" xfId="108"/>
    <cellStyle name="Обычный 3" xfId="28"/>
    <cellStyle name="Обычный 3 2" xfId="29"/>
    <cellStyle name="Обычный 3 2 2" xfId="30"/>
    <cellStyle name="Обычный 3 2 2 2" xfId="109"/>
    <cellStyle name="Обычный 3 2 2 3" xfId="110"/>
    <cellStyle name="Обычный 3 2 2 4" xfId="111"/>
    <cellStyle name="Обычный 3 2 3" xfId="31"/>
    <cellStyle name="Обычный 3 2 3 2" xfId="47"/>
    <cellStyle name="Обычный 3 2 3 3" xfId="112"/>
    <cellStyle name="Обычный 3 2 4" xfId="44"/>
    <cellStyle name="Обычный 3 2 4 2" xfId="178"/>
    <cellStyle name="Обычный 3 3" xfId="32"/>
    <cellStyle name="Обычный 3 3 2" xfId="113"/>
    <cellStyle name="Обычный 3 3 2 2" xfId="114"/>
    <cellStyle name="Обычный 3 3 3" xfId="115"/>
    <cellStyle name="Обычный 3 3 4" xfId="116"/>
    <cellStyle name="Обычный 3 4" xfId="117"/>
    <cellStyle name="Обычный 3 4 2" xfId="118"/>
    <cellStyle name="Обычный 3 4 3" xfId="119"/>
    <cellStyle name="Обычный 3 5" xfId="120"/>
    <cellStyle name="Обычный 4" xfId="33"/>
    <cellStyle name="Обычный 4 2" xfId="34"/>
    <cellStyle name="Обычный 4 2 2" xfId="121"/>
    <cellStyle name="Обычный 4 3" xfId="122"/>
    <cellStyle name="Обычный 4 3 2" xfId="123"/>
    <cellStyle name="Обычный 4 4" xfId="124"/>
    <cellStyle name="Обычный 5" xfId="35"/>
    <cellStyle name="Обычный 5 2" xfId="125"/>
    <cellStyle name="Обычный 5 2 2" xfId="126"/>
    <cellStyle name="Обычный 5 3" xfId="127"/>
    <cellStyle name="Обычный 5 4" xfId="128"/>
    <cellStyle name="Обычный 5 5" xfId="129"/>
    <cellStyle name="Обычный 5 6" xfId="130"/>
    <cellStyle name="Обычный 5 7" xfId="131"/>
    <cellStyle name="Обычный 6" xfId="36"/>
    <cellStyle name="Обычный 6 2" xfId="132"/>
    <cellStyle name="Обычный 7" xfId="51"/>
    <cellStyle name="Обычный 7 2" xfId="133"/>
    <cellStyle name="Обычный 7 2 2" xfId="134"/>
    <cellStyle name="Обычный 7 3" xfId="135"/>
    <cellStyle name="Обычный 7 3 2" xfId="136"/>
    <cellStyle name="Обычный 7 4" xfId="137"/>
    <cellStyle name="Обычный 8" xfId="37"/>
    <cellStyle name="Обычный 8 2" xfId="138"/>
    <cellStyle name="Обычный 9" xfId="38"/>
    <cellStyle name="Обычный 9 2" xfId="139"/>
    <cellStyle name="Обычный 9 3" xfId="140"/>
    <cellStyle name="Обычный_2 прайс-лист на КПБ осень 2008  2" xfId="52"/>
    <cellStyle name="Процентный" xfId="43" builtinId="5"/>
    <cellStyle name="Процентный 10" xfId="141"/>
    <cellStyle name="Процентный 11" xfId="142"/>
    <cellStyle name="Процентный 12" xfId="181"/>
    <cellStyle name="Процентный 2" xfId="39"/>
    <cellStyle name="Процентный 2 2" xfId="40"/>
    <cellStyle name="Процентный 2 2 2" xfId="143"/>
    <cellStyle name="Процентный 2 2 3" xfId="144"/>
    <cellStyle name="Процентный 2 3" xfId="145"/>
    <cellStyle name="Процентный 2 3 2" xfId="146"/>
    <cellStyle name="Процентный 2 4" xfId="147"/>
    <cellStyle name="Процентный 3" xfId="41"/>
    <cellStyle name="Процентный 3 2" xfId="148"/>
    <cellStyle name="Процентный 3 2 2" xfId="149"/>
    <cellStyle name="Процентный 3 3" xfId="150"/>
    <cellStyle name="Процентный 3 4" xfId="151"/>
    <cellStyle name="Процентный 3 5" xfId="152"/>
    <cellStyle name="Процентный 4" xfId="45"/>
    <cellStyle name="Процентный 4 2" xfId="46"/>
    <cellStyle name="Процентный 4 2 2" xfId="49"/>
    <cellStyle name="Процентный 4 3" xfId="179"/>
    <cellStyle name="Процентный 5" xfId="48"/>
    <cellStyle name="Процентный 5 2" xfId="153"/>
    <cellStyle name="Процентный 5 2 2" xfId="154"/>
    <cellStyle name="Процентный 5 3" xfId="155"/>
    <cellStyle name="Процентный 5 3 2" xfId="156"/>
    <cellStyle name="Процентный 5 4" xfId="157"/>
    <cellStyle name="Процентный 6" xfId="158"/>
    <cellStyle name="Процентный 6 2" xfId="159"/>
    <cellStyle name="Процентный 7" xfId="160"/>
    <cellStyle name="Процентный 8" xfId="161"/>
    <cellStyle name="Процентный 9" xfId="162"/>
    <cellStyle name="Процентный 9 2" xfId="163"/>
    <cellStyle name="Финансовый 2" xfId="42"/>
    <cellStyle name="Финансовый 2 2" xfId="164"/>
    <cellStyle name="Финансовый 2 2 2" xfId="165"/>
    <cellStyle name="Финансовый 2 3" xfId="166"/>
    <cellStyle name="Финансовый 2 3 2" xfId="167"/>
    <cellStyle name="Финансовый 2 4" xfId="168"/>
    <cellStyle name="Финансовый 2 5" xfId="169"/>
    <cellStyle name="Финансовый 2 6" xfId="170"/>
    <cellStyle name="Финансовый 3" xfId="55"/>
    <cellStyle name="Финансовый 3 2" xfId="58"/>
    <cellStyle name="Финансовый 3 3" xfId="171"/>
    <cellStyle name="Финансовый 4" xfId="60"/>
    <cellStyle name="Финансовый 4 2" xfId="172"/>
    <cellStyle name="Финансовый 4 2 2" xfId="173"/>
    <cellStyle name="Финансовый 5" xfId="174"/>
    <cellStyle name="Финансовый 6" xfId="175"/>
    <cellStyle name="Финансовый 7" xfId="176"/>
    <cellStyle name="Финансовый 8" xfId="177"/>
  </cellStyles>
  <dxfs count="2">
    <dxf>
      <fill>
        <patternFill>
          <bgColor rgb="FFFFC000"/>
        </patternFill>
      </fill>
    </dxf>
    <dxf>
      <fill>
        <patternFill>
          <bgColor rgb="FFC00000"/>
        </patternFill>
      </fill>
    </dxf>
  </dxfs>
  <tableStyles count="0" defaultTableStyle="TableStyleMedium9" defaultPivotStyle="PivotStyleLight16"/>
  <colors>
    <mruColors>
      <color rgb="FF66FF66"/>
      <color rgb="FF00FF00"/>
      <color rgb="FF66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jpeg"/><Relationship Id="rId18" Type="http://schemas.openxmlformats.org/officeDocument/2006/relationships/image" Target="../media/image38.jpeg"/><Relationship Id="rId3" Type="http://schemas.openxmlformats.org/officeDocument/2006/relationships/image" Target="../media/image23.jpeg"/><Relationship Id="rId7" Type="http://schemas.openxmlformats.org/officeDocument/2006/relationships/image" Target="../media/image27.jpeg"/><Relationship Id="rId12" Type="http://schemas.openxmlformats.org/officeDocument/2006/relationships/image" Target="../media/image32.jpeg"/><Relationship Id="rId17" Type="http://schemas.openxmlformats.org/officeDocument/2006/relationships/image" Target="../media/image37.jpeg"/><Relationship Id="rId2" Type="http://schemas.openxmlformats.org/officeDocument/2006/relationships/image" Target="../media/image22.jpeg"/><Relationship Id="rId16" Type="http://schemas.openxmlformats.org/officeDocument/2006/relationships/image" Target="../media/image36.jpeg"/><Relationship Id="rId20" Type="http://schemas.openxmlformats.org/officeDocument/2006/relationships/image" Target="../media/image40.jpeg"/><Relationship Id="rId1" Type="http://schemas.openxmlformats.org/officeDocument/2006/relationships/image" Target="../media/image21.jpeg"/><Relationship Id="rId6" Type="http://schemas.openxmlformats.org/officeDocument/2006/relationships/image" Target="../media/image26.jpeg"/><Relationship Id="rId11" Type="http://schemas.openxmlformats.org/officeDocument/2006/relationships/image" Target="../media/image31.jpeg"/><Relationship Id="rId5" Type="http://schemas.openxmlformats.org/officeDocument/2006/relationships/image" Target="../media/image25.jpeg"/><Relationship Id="rId15" Type="http://schemas.openxmlformats.org/officeDocument/2006/relationships/image" Target="../media/image35.jpeg"/><Relationship Id="rId10" Type="http://schemas.openxmlformats.org/officeDocument/2006/relationships/image" Target="../media/image30.jpeg"/><Relationship Id="rId19" Type="http://schemas.openxmlformats.org/officeDocument/2006/relationships/image" Target="../media/image39.jpeg"/><Relationship Id="rId4" Type="http://schemas.openxmlformats.org/officeDocument/2006/relationships/image" Target="../media/image24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8.jpeg"/><Relationship Id="rId13" Type="http://schemas.openxmlformats.org/officeDocument/2006/relationships/image" Target="../media/image53.jpeg"/><Relationship Id="rId18" Type="http://schemas.openxmlformats.org/officeDocument/2006/relationships/image" Target="../media/image58.jpeg"/><Relationship Id="rId26" Type="http://schemas.openxmlformats.org/officeDocument/2006/relationships/image" Target="../media/image66.jpeg"/><Relationship Id="rId39" Type="http://schemas.openxmlformats.org/officeDocument/2006/relationships/image" Target="../media/image79.jpeg"/><Relationship Id="rId3" Type="http://schemas.openxmlformats.org/officeDocument/2006/relationships/image" Target="../media/image43.jpeg"/><Relationship Id="rId21" Type="http://schemas.openxmlformats.org/officeDocument/2006/relationships/image" Target="../media/image61.jpeg"/><Relationship Id="rId34" Type="http://schemas.openxmlformats.org/officeDocument/2006/relationships/image" Target="../media/image74.jpeg"/><Relationship Id="rId42" Type="http://schemas.openxmlformats.org/officeDocument/2006/relationships/image" Target="../media/image82.jpeg"/><Relationship Id="rId47" Type="http://schemas.openxmlformats.org/officeDocument/2006/relationships/image" Target="../media/image87.jpeg"/><Relationship Id="rId7" Type="http://schemas.openxmlformats.org/officeDocument/2006/relationships/image" Target="../media/image47.jpeg"/><Relationship Id="rId12" Type="http://schemas.openxmlformats.org/officeDocument/2006/relationships/image" Target="../media/image52.jpeg"/><Relationship Id="rId17" Type="http://schemas.openxmlformats.org/officeDocument/2006/relationships/image" Target="../media/image57.jpeg"/><Relationship Id="rId25" Type="http://schemas.openxmlformats.org/officeDocument/2006/relationships/image" Target="../media/image65.jpeg"/><Relationship Id="rId33" Type="http://schemas.openxmlformats.org/officeDocument/2006/relationships/image" Target="../media/image73.jpeg"/><Relationship Id="rId38" Type="http://schemas.openxmlformats.org/officeDocument/2006/relationships/image" Target="../media/image78.jpeg"/><Relationship Id="rId46" Type="http://schemas.openxmlformats.org/officeDocument/2006/relationships/image" Target="../media/image86.jpeg"/><Relationship Id="rId2" Type="http://schemas.openxmlformats.org/officeDocument/2006/relationships/image" Target="../media/image42.jpeg"/><Relationship Id="rId16" Type="http://schemas.openxmlformats.org/officeDocument/2006/relationships/image" Target="../media/image56.jpeg"/><Relationship Id="rId20" Type="http://schemas.openxmlformats.org/officeDocument/2006/relationships/image" Target="../media/image60.jpeg"/><Relationship Id="rId29" Type="http://schemas.openxmlformats.org/officeDocument/2006/relationships/image" Target="../media/image69.jpeg"/><Relationship Id="rId41" Type="http://schemas.openxmlformats.org/officeDocument/2006/relationships/image" Target="../media/image81.jpeg"/><Relationship Id="rId1" Type="http://schemas.openxmlformats.org/officeDocument/2006/relationships/image" Target="../media/image41.jpeg"/><Relationship Id="rId6" Type="http://schemas.openxmlformats.org/officeDocument/2006/relationships/image" Target="../media/image46.jpeg"/><Relationship Id="rId11" Type="http://schemas.openxmlformats.org/officeDocument/2006/relationships/image" Target="../media/image51.jpeg"/><Relationship Id="rId24" Type="http://schemas.openxmlformats.org/officeDocument/2006/relationships/image" Target="../media/image64.jpeg"/><Relationship Id="rId32" Type="http://schemas.openxmlformats.org/officeDocument/2006/relationships/image" Target="../media/image72.jpeg"/><Relationship Id="rId37" Type="http://schemas.openxmlformats.org/officeDocument/2006/relationships/image" Target="../media/image77.jpeg"/><Relationship Id="rId40" Type="http://schemas.openxmlformats.org/officeDocument/2006/relationships/image" Target="../media/image80.jpeg"/><Relationship Id="rId45" Type="http://schemas.openxmlformats.org/officeDocument/2006/relationships/image" Target="../media/image85.jpeg"/><Relationship Id="rId5" Type="http://schemas.openxmlformats.org/officeDocument/2006/relationships/image" Target="../media/image45.jpeg"/><Relationship Id="rId15" Type="http://schemas.openxmlformats.org/officeDocument/2006/relationships/image" Target="../media/image55.jpeg"/><Relationship Id="rId23" Type="http://schemas.openxmlformats.org/officeDocument/2006/relationships/image" Target="../media/image63.jpeg"/><Relationship Id="rId28" Type="http://schemas.openxmlformats.org/officeDocument/2006/relationships/image" Target="../media/image68.jpeg"/><Relationship Id="rId36" Type="http://schemas.openxmlformats.org/officeDocument/2006/relationships/image" Target="../media/image76.jpeg"/><Relationship Id="rId10" Type="http://schemas.openxmlformats.org/officeDocument/2006/relationships/image" Target="../media/image50.jpeg"/><Relationship Id="rId19" Type="http://schemas.openxmlformats.org/officeDocument/2006/relationships/image" Target="../media/image59.jpeg"/><Relationship Id="rId31" Type="http://schemas.openxmlformats.org/officeDocument/2006/relationships/image" Target="../media/image71.jpeg"/><Relationship Id="rId44" Type="http://schemas.openxmlformats.org/officeDocument/2006/relationships/image" Target="../media/image84.jpeg"/><Relationship Id="rId4" Type="http://schemas.openxmlformats.org/officeDocument/2006/relationships/image" Target="../media/image44.jpeg"/><Relationship Id="rId9" Type="http://schemas.openxmlformats.org/officeDocument/2006/relationships/image" Target="../media/image49.jpeg"/><Relationship Id="rId14" Type="http://schemas.openxmlformats.org/officeDocument/2006/relationships/image" Target="../media/image54.jpeg"/><Relationship Id="rId22" Type="http://schemas.openxmlformats.org/officeDocument/2006/relationships/image" Target="../media/image62.jpeg"/><Relationship Id="rId27" Type="http://schemas.openxmlformats.org/officeDocument/2006/relationships/image" Target="../media/image67.jpeg"/><Relationship Id="rId30" Type="http://schemas.openxmlformats.org/officeDocument/2006/relationships/image" Target="../media/image70.jpeg"/><Relationship Id="rId35" Type="http://schemas.openxmlformats.org/officeDocument/2006/relationships/image" Target="../media/image75.jpeg"/><Relationship Id="rId43" Type="http://schemas.openxmlformats.org/officeDocument/2006/relationships/image" Target="../media/image83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5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emf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13.jpeg"/><Relationship Id="rId13" Type="http://schemas.openxmlformats.org/officeDocument/2006/relationships/image" Target="../media/image18.jpeg"/><Relationship Id="rId3" Type="http://schemas.openxmlformats.org/officeDocument/2006/relationships/image" Target="../media/image8.jpeg"/><Relationship Id="rId7" Type="http://schemas.openxmlformats.org/officeDocument/2006/relationships/image" Target="../media/image12.jpeg"/><Relationship Id="rId12" Type="http://schemas.openxmlformats.org/officeDocument/2006/relationships/image" Target="../media/image17.jpeg"/><Relationship Id="rId2" Type="http://schemas.openxmlformats.org/officeDocument/2006/relationships/image" Target="../media/image7.jpeg"/><Relationship Id="rId1" Type="http://schemas.openxmlformats.org/officeDocument/2006/relationships/image" Target="../media/image6.jpeg"/><Relationship Id="rId6" Type="http://schemas.openxmlformats.org/officeDocument/2006/relationships/image" Target="../media/image11.jpeg"/><Relationship Id="rId11" Type="http://schemas.openxmlformats.org/officeDocument/2006/relationships/image" Target="../media/image16.jpeg"/><Relationship Id="rId5" Type="http://schemas.openxmlformats.org/officeDocument/2006/relationships/image" Target="../media/image10.jpeg"/><Relationship Id="rId15" Type="http://schemas.openxmlformats.org/officeDocument/2006/relationships/image" Target="../media/image20.emf"/><Relationship Id="rId10" Type="http://schemas.openxmlformats.org/officeDocument/2006/relationships/image" Target="../media/image15.jpeg"/><Relationship Id="rId4" Type="http://schemas.openxmlformats.org/officeDocument/2006/relationships/image" Target="../media/image9.jpeg"/><Relationship Id="rId9" Type="http://schemas.openxmlformats.org/officeDocument/2006/relationships/image" Target="../media/image14.jpeg"/><Relationship Id="rId14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704850</xdr:colOff>
      <xdr:row>1</xdr:row>
      <xdr:rowOff>163752</xdr:rowOff>
    </xdr:from>
    <xdr:to>
      <xdr:col>19</xdr:col>
      <xdr:colOff>533400</xdr:colOff>
      <xdr:row>4</xdr:row>
      <xdr:rowOff>77065</xdr:rowOff>
    </xdr:to>
    <xdr:pic>
      <xdr:nvPicPr>
        <xdr:cNvPr id="2" name="Рисунок 3" descr="лого аскона черный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372850" y="544752"/>
          <a:ext cx="3905250" cy="9039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111919</xdr:colOff>
      <xdr:row>6</xdr:row>
      <xdr:rowOff>35719</xdr:rowOff>
    </xdr:from>
    <xdr:to>
      <xdr:col>0</xdr:col>
      <xdr:colOff>1273969</xdr:colOff>
      <xdr:row>11</xdr:row>
      <xdr:rowOff>77820</xdr:rowOff>
    </xdr:to>
    <xdr:pic>
      <xdr:nvPicPr>
        <xdr:cNvPr id="2" name="Рисунок 1" descr="P1010488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1919" y="1774032"/>
          <a:ext cx="1162050" cy="994601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12</xdr:row>
      <xdr:rowOff>30956</xdr:rowOff>
    </xdr:from>
    <xdr:to>
      <xdr:col>0</xdr:col>
      <xdr:colOff>1264443</xdr:colOff>
      <xdr:row>14</xdr:row>
      <xdr:rowOff>202406</xdr:rowOff>
    </xdr:to>
    <xdr:pic>
      <xdr:nvPicPr>
        <xdr:cNvPr id="3" name="Picture 1" descr="P1010490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5250" y="3459956"/>
          <a:ext cx="1169193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15</xdr:row>
      <xdr:rowOff>28575</xdr:rowOff>
    </xdr:from>
    <xdr:to>
      <xdr:col>0</xdr:col>
      <xdr:colOff>1257300</xdr:colOff>
      <xdr:row>18</xdr:row>
      <xdr:rowOff>178593</xdr:rowOff>
    </xdr:to>
    <xdr:pic>
      <xdr:nvPicPr>
        <xdr:cNvPr id="4" name="Рисунок 3" descr="DSC00541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04775" y="3819525"/>
          <a:ext cx="1152525" cy="723900"/>
        </a:xfrm>
        <a:prstGeom prst="rect">
          <a:avLst/>
        </a:prstGeom>
      </xdr:spPr>
    </xdr:pic>
    <xdr:clientData/>
  </xdr:twoCellAnchor>
  <xdr:twoCellAnchor>
    <xdr:from>
      <xdr:col>0</xdr:col>
      <xdr:colOff>95250</xdr:colOff>
      <xdr:row>19</xdr:row>
      <xdr:rowOff>28575</xdr:rowOff>
    </xdr:from>
    <xdr:to>
      <xdr:col>0</xdr:col>
      <xdr:colOff>1247776</xdr:colOff>
      <xdr:row>23</xdr:row>
      <xdr:rowOff>171450</xdr:rowOff>
    </xdr:to>
    <xdr:pic>
      <xdr:nvPicPr>
        <xdr:cNvPr id="5" name="Picture 4" descr="P101049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95250" y="4610100"/>
          <a:ext cx="1152526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80962</xdr:colOff>
      <xdr:row>24</xdr:row>
      <xdr:rowOff>35718</xdr:rowOff>
    </xdr:from>
    <xdr:to>
      <xdr:col>0</xdr:col>
      <xdr:colOff>1250155</xdr:colOff>
      <xdr:row>26</xdr:row>
      <xdr:rowOff>238125</xdr:rowOff>
    </xdr:to>
    <xdr:pic>
      <xdr:nvPicPr>
        <xdr:cNvPr id="6" name="Picture 5" descr="P101050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 flipH="1">
          <a:off x="80962" y="5750718"/>
          <a:ext cx="1169193" cy="58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83344</xdr:colOff>
      <xdr:row>27</xdr:row>
      <xdr:rowOff>35719</xdr:rowOff>
    </xdr:from>
    <xdr:to>
      <xdr:col>0</xdr:col>
      <xdr:colOff>1238249</xdr:colOff>
      <xdr:row>32</xdr:row>
      <xdr:rowOff>154782</xdr:rowOff>
    </xdr:to>
    <xdr:pic>
      <xdr:nvPicPr>
        <xdr:cNvPr id="7" name="Picture 6" descr="P1010504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83344" y="6393657"/>
          <a:ext cx="1154905" cy="10358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33</xdr:row>
      <xdr:rowOff>35719</xdr:rowOff>
    </xdr:from>
    <xdr:to>
      <xdr:col>0</xdr:col>
      <xdr:colOff>1247775</xdr:colOff>
      <xdr:row>38</xdr:row>
      <xdr:rowOff>154782</xdr:rowOff>
    </xdr:to>
    <xdr:pic>
      <xdr:nvPicPr>
        <xdr:cNvPr id="8" name="Picture 7" descr="P101050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104775" y="7500938"/>
          <a:ext cx="1143000" cy="1047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107156</xdr:colOff>
      <xdr:row>39</xdr:row>
      <xdr:rowOff>19050</xdr:rowOff>
    </xdr:from>
    <xdr:to>
      <xdr:col>0</xdr:col>
      <xdr:colOff>1250155</xdr:colOff>
      <xdr:row>41</xdr:row>
      <xdr:rowOff>180975</xdr:rowOff>
    </xdr:to>
    <xdr:pic>
      <xdr:nvPicPr>
        <xdr:cNvPr id="9" name="Picture 8" descr="P10105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07156" y="8603456"/>
          <a:ext cx="1142999" cy="542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95251</xdr:colOff>
      <xdr:row>42</xdr:row>
      <xdr:rowOff>28575</xdr:rowOff>
    </xdr:from>
    <xdr:to>
      <xdr:col>0</xdr:col>
      <xdr:colOff>1250157</xdr:colOff>
      <xdr:row>45</xdr:row>
      <xdr:rowOff>35719</xdr:rowOff>
    </xdr:to>
    <xdr:pic>
      <xdr:nvPicPr>
        <xdr:cNvPr id="10" name="Рисунок 9" descr="DSC00813.JPG"/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95251" y="9184481"/>
          <a:ext cx="1154906" cy="578644"/>
        </a:xfrm>
        <a:prstGeom prst="rect">
          <a:avLst/>
        </a:prstGeom>
      </xdr:spPr>
    </xdr:pic>
    <xdr:clientData/>
  </xdr:twoCellAnchor>
  <xdr:twoCellAnchor>
    <xdr:from>
      <xdr:col>0</xdr:col>
      <xdr:colOff>83344</xdr:colOff>
      <xdr:row>45</xdr:row>
      <xdr:rowOff>47625</xdr:rowOff>
    </xdr:from>
    <xdr:to>
      <xdr:col>0</xdr:col>
      <xdr:colOff>1247775</xdr:colOff>
      <xdr:row>48</xdr:row>
      <xdr:rowOff>152400</xdr:rowOff>
    </xdr:to>
    <xdr:pic>
      <xdr:nvPicPr>
        <xdr:cNvPr id="11" name="Picture 10" descr="P1010519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83344" y="9822656"/>
          <a:ext cx="1164431" cy="6643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114300</xdr:colOff>
      <xdr:row>49</xdr:row>
      <xdr:rowOff>47625</xdr:rowOff>
    </xdr:from>
    <xdr:to>
      <xdr:col>0</xdr:col>
      <xdr:colOff>1238250</xdr:colOff>
      <xdr:row>51</xdr:row>
      <xdr:rowOff>209550</xdr:rowOff>
    </xdr:to>
    <xdr:pic>
      <xdr:nvPicPr>
        <xdr:cNvPr id="12" name="Picture 11" descr="P101052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114300" y="10544175"/>
          <a:ext cx="1123950" cy="5619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104775</xdr:colOff>
      <xdr:row>52</xdr:row>
      <xdr:rowOff>38100</xdr:rowOff>
    </xdr:from>
    <xdr:to>
      <xdr:col>0</xdr:col>
      <xdr:colOff>1219201</xdr:colOff>
      <xdr:row>55</xdr:row>
      <xdr:rowOff>38100</xdr:rowOff>
    </xdr:to>
    <xdr:pic>
      <xdr:nvPicPr>
        <xdr:cNvPr id="13" name="Рисунок 12" descr="DSC00474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104775" y="11182350"/>
          <a:ext cx="1114426" cy="571500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55</xdr:row>
      <xdr:rowOff>28575</xdr:rowOff>
    </xdr:from>
    <xdr:to>
      <xdr:col>0</xdr:col>
      <xdr:colOff>1209675</xdr:colOff>
      <xdr:row>58</xdr:row>
      <xdr:rowOff>28575</xdr:rowOff>
    </xdr:to>
    <xdr:pic>
      <xdr:nvPicPr>
        <xdr:cNvPr id="14" name="Рисунок 13" descr="DSC00549.JPG"/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104775" y="11830050"/>
          <a:ext cx="1104900" cy="571500"/>
        </a:xfrm>
        <a:prstGeom prst="rect">
          <a:avLst/>
        </a:prstGeom>
      </xdr:spPr>
    </xdr:pic>
    <xdr:clientData/>
  </xdr:twoCellAnchor>
  <xdr:twoCellAnchor>
    <xdr:from>
      <xdr:col>0</xdr:col>
      <xdr:colOff>123825</xdr:colOff>
      <xdr:row>58</xdr:row>
      <xdr:rowOff>47625</xdr:rowOff>
    </xdr:from>
    <xdr:to>
      <xdr:col>0</xdr:col>
      <xdr:colOff>1209675</xdr:colOff>
      <xdr:row>60</xdr:row>
      <xdr:rowOff>200025</xdr:rowOff>
    </xdr:to>
    <xdr:pic>
      <xdr:nvPicPr>
        <xdr:cNvPr id="15" name="Picture 15" descr="P1010533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23825" y="12496800"/>
          <a:ext cx="1085850" cy="552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61</xdr:row>
      <xdr:rowOff>66675</xdr:rowOff>
    </xdr:from>
    <xdr:to>
      <xdr:col>0</xdr:col>
      <xdr:colOff>1209675</xdr:colOff>
      <xdr:row>64</xdr:row>
      <xdr:rowOff>200024</xdr:rowOff>
    </xdr:to>
    <xdr:pic>
      <xdr:nvPicPr>
        <xdr:cNvPr id="16" name="Picture 16" descr="P1010538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04775" y="13163550"/>
          <a:ext cx="1104900" cy="7238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65</xdr:row>
      <xdr:rowOff>38100</xdr:rowOff>
    </xdr:from>
    <xdr:to>
      <xdr:col>0</xdr:col>
      <xdr:colOff>1228725</xdr:colOff>
      <xdr:row>69</xdr:row>
      <xdr:rowOff>142875</xdr:rowOff>
    </xdr:to>
    <xdr:pic>
      <xdr:nvPicPr>
        <xdr:cNvPr id="17" name="Picture 17" descr="P1010542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104775" y="13982700"/>
          <a:ext cx="1123950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104775</xdr:colOff>
      <xdr:row>70</xdr:row>
      <xdr:rowOff>47625</xdr:rowOff>
    </xdr:from>
    <xdr:to>
      <xdr:col>0</xdr:col>
      <xdr:colOff>1238250</xdr:colOff>
      <xdr:row>73</xdr:row>
      <xdr:rowOff>152400</xdr:rowOff>
    </xdr:to>
    <xdr:pic>
      <xdr:nvPicPr>
        <xdr:cNvPr id="18" name="Picture 19" descr="P1010544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104775" y="14973300"/>
          <a:ext cx="1133475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119062</xdr:colOff>
      <xdr:row>74</xdr:row>
      <xdr:rowOff>38100</xdr:rowOff>
    </xdr:from>
    <xdr:to>
      <xdr:col>0</xdr:col>
      <xdr:colOff>1238249</xdr:colOff>
      <xdr:row>77</xdr:row>
      <xdr:rowOff>28575</xdr:rowOff>
    </xdr:to>
    <xdr:pic>
      <xdr:nvPicPr>
        <xdr:cNvPr id="19" name="Рисунок 18" descr="2011-10-26 19.33.45.jpg"/>
        <xdr:cNvPicPr>
          <a:picLocks noChangeAspect="1"/>
        </xdr:cNvPicPr>
      </xdr:nvPicPr>
      <xdr:blipFill>
        <a:blip xmlns:r="http://schemas.openxmlformats.org/officeDocument/2006/relationships" r:embed="rId18" cstate="print"/>
        <a:stretch>
          <a:fillRect/>
        </a:stretch>
      </xdr:blipFill>
      <xdr:spPr>
        <a:xfrm>
          <a:off x="119062" y="15599569"/>
          <a:ext cx="1119187" cy="561975"/>
        </a:xfrm>
        <a:prstGeom prst="rect">
          <a:avLst/>
        </a:prstGeom>
      </xdr:spPr>
    </xdr:pic>
    <xdr:clientData/>
  </xdr:twoCellAnchor>
  <xdr:twoCellAnchor editAs="oneCell">
    <xdr:from>
      <xdr:col>0</xdr:col>
      <xdr:colOff>130969</xdr:colOff>
      <xdr:row>77</xdr:row>
      <xdr:rowOff>47625</xdr:rowOff>
    </xdr:from>
    <xdr:to>
      <xdr:col>0</xdr:col>
      <xdr:colOff>1226344</xdr:colOff>
      <xdr:row>80</xdr:row>
      <xdr:rowOff>154781</xdr:rowOff>
    </xdr:to>
    <xdr:pic>
      <xdr:nvPicPr>
        <xdr:cNvPr id="20" name="Рисунок 19" descr="DSC03493.JPG"/>
        <xdr:cNvPicPr>
          <a:picLocks noChangeAspect="1"/>
        </xdr:cNvPicPr>
      </xdr:nvPicPr>
      <xdr:blipFill>
        <a:blip xmlns:r="http://schemas.openxmlformats.org/officeDocument/2006/relationships" r:embed="rId19" cstate="print"/>
        <a:stretch>
          <a:fillRect/>
        </a:stretch>
      </xdr:blipFill>
      <xdr:spPr>
        <a:xfrm>
          <a:off x="130969" y="16228219"/>
          <a:ext cx="1095375" cy="678656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81</xdr:row>
      <xdr:rowOff>47625</xdr:rowOff>
    </xdr:from>
    <xdr:to>
      <xdr:col>0</xdr:col>
      <xdr:colOff>1258757</xdr:colOff>
      <xdr:row>84</xdr:row>
      <xdr:rowOff>185737</xdr:rowOff>
    </xdr:to>
    <xdr:pic>
      <xdr:nvPicPr>
        <xdr:cNvPr id="21" name="Рисунок 20" descr="DSC03497.JPG"/>
        <xdr:cNvPicPr>
          <a:picLocks noChangeAspect="1"/>
        </xdr:cNvPicPr>
      </xdr:nvPicPr>
      <xdr:blipFill>
        <a:blip xmlns:r="http://schemas.openxmlformats.org/officeDocument/2006/relationships" r:embed="rId20" cstate="print"/>
        <a:stretch>
          <a:fillRect/>
        </a:stretch>
      </xdr:blipFill>
      <xdr:spPr>
        <a:xfrm>
          <a:off x="104775" y="16978313"/>
          <a:ext cx="1153982" cy="70961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21786</xdr:colOff>
      <xdr:row>25</xdr:row>
      <xdr:rowOff>99175</xdr:rowOff>
    </xdr:from>
    <xdr:to>
      <xdr:col>8</xdr:col>
      <xdr:colOff>1016578</xdr:colOff>
      <xdr:row>28</xdr:row>
      <xdr:rowOff>67235</xdr:rowOff>
    </xdr:to>
    <xdr:pic>
      <xdr:nvPicPr>
        <xdr:cNvPr id="2" name="Picture 276" descr="59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39462" y="6878734"/>
          <a:ext cx="994792" cy="90935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65555</xdr:colOff>
      <xdr:row>73</xdr:row>
      <xdr:rowOff>31937</xdr:rowOff>
    </xdr:from>
    <xdr:to>
      <xdr:col>2</xdr:col>
      <xdr:colOff>986118</xdr:colOff>
      <xdr:row>75</xdr:row>
      <xdr:rowOff>179294</xdr:rowOff>
    </xdr:to>
    <xdr:pic>
      <xdr:nvPicPr>
        <xdr:cNvPr id="3" name="Picture 279" descr="809B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78467" y="17894113"/>
          <a:ext cx="920563" cy="6740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31937</xdr:colOff>
      <xdr:row>23</xdr:row>
      <xdr:rowOff>121583</xdr:rowOff>
    </xdr:from>
    <xdr:to>
      <xdr:col>2</xdr:col>
      <xdr:colOff>963706</xdr:colOff>
      <xdr:row>25</xdr:row>
      <xdr:rowOff>189615</xdr:rowOff>
    </xdr:to>
    <xdr:pic>
      <xdr:nvPicPr>
        <xdr:cNvPr id="4" name="Picture 280" descr="592 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44849" y="7013201"/>
          <a:ext cx="931769" cy="69556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54349</xdr:colOff>
      <xdr:row>21</xdr:row>
      <xdr:rowOff>43143</xdr:rowOff>
    </xdr:from>
    <xdr:to>
      <xdr:col>8</xdr:col>
      <xdr:colOff>1014729</xdr:colOff>
      <xdr:row>23</xdr:row>
      <xdr:rowOff>100853</xdr:rowOff>
    </xdr:to>
    <xdr:pic>
      <xdr:nvPicPr>
        <xdr:cNvPr id="5" name="Picture 286" descr="58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4772025" y="5746937"/>
          <a:ext cx="960380" cy="6852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134470</xdr:colOff>
      <xdr:row>6</xdr:row>
      <xdr:rowOff>25558</xdr:rowOff>
    </xdr:from>
    <xdr:to>
      <xdr:col>2</xdr:col>
      <xdr:colOff>862853</xdr:colOff>
      <xdr:row>7</xdr:row>
      <xdr:rowOff>256373</xdr:rowOff>
    </xdr:to>
    <xdr:pic>
      <xdr:nvPicPr>
        <xdr:cNvPr id="6" name="Picture 292" descr="13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347382" y="1583176"/>
          <a:ext cx="728383" cy="54457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</xdr:colOff>
      <xdr:row>15</xdr:row>
      <xdr:rowOff>19050</xdr:rowOff>
    </xdr:from>
    <xdr:to>
      <xdr:col>2</xdr:col>
      <xdr:colOff>930088</xdr:colOff>
      <xdr:row>16</xdr:row>
      <xdr:rowOff>268940</xdr:rowOff>
    </xdr:to>
    <xdr:pic>
      <xdr:nvPicPr>
        <xdr:cNvPr id="7" name="Picture 297" descr="331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80147" y="4400550"/>
          <a:ext cx="862853" cy="56365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67235</xdr:colOff>
      <xdr:row>17</xdr:row>
      <xdr:rowOff>30257</xdr:rowOff>
    </xdr:from>
    <xdr:to>
      <xdr:col>2</xdr:col>
      <xdr:colOff>930088</xdr:colOff>
      <xdr:row>19</xdr:row>
      <xdr:rowOff>280147</xdr:rowOff>
    </xdr:to>
    <xdr:pic>
      <xdr:nvPicPr>
        <xdr:cNvPr id="8" name="Picture 301" descr="574 S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80147" y="5039286"/>
          <a:ext cx="862853" cy="8774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44823</xdr:colOff>
      <xdr:row>17</xdr:row>
      <xdr:rowOff>135593</xdr:rowOff>
    </xdr:from>
    <xdr:to>
      <xdr:col>8</xdr:col>
      <xdr:colOff>1030938</xdr:colOff>
      <xdr:row>20</xdr:row>
      <xdr:rowOff>11205</xdr:rowOff>
    </xdr:to>
    <xdr:pic>
      <xdr:nvPicPr>
        <xdr:cNvPr id="9" name="Picture 302" descr="514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4762499" y="4763622"/>
          <a:ext cx="986115" cy="8169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89648</xdr:colOff>
      <xdr:row>13</xdr:row>
      <xdr:rowOff>18641</xdr:rowOff>
    </xdr:from>
    <xdr:to>
      <xdr:col>2</xdr:col>
      <xdr:colOff>952499</xdr:colOff>
      <xdr:row>14</xdr:row>
      <xdr:rowOff>280146</xdr:rowOff>
    </xdr:to>
    <xdr:pic>
      <xdr:nvPicPr>
        <xdr:cNvPr id="10" name="Picture 312" descr="310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 bwMode="auto">
        <a:xfrm>
          <a:off x="302560" y="3772612"/>
          <a:ext cx="862851" cy="57526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31936</xdr:colOff>
      <xdr:row>11</xdr:row>
      <xdr:rowOff>244850</xdr:rowOff>
    </xdr:from>
    <xdr:to>
      <xdr:col>8</xdr:col>
      <xdr:colOff>1030976</xdr:colOff>
      <xdr:row>14</xdr:row>
      <xdr:rowOff>179294</xdr:rowOff>
    </xdr:to>
    <xdr:pic>
      <xdr:nvPicPr>
        <xdr:cNvPr id="11" name="Picture 314" descr="311"/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 bwMode="auto">
        <a:xfrm>
          <a:off x="4749612" y="3259232"/>
          <a:ext cx="999040" cy="8757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87968</xdr:colOff>
      <xdr:row>76</xdr:row>
      <xdr:rowOff>31935</xdr:rowOff>
    </xdr:from>
    <xdr:to>
      <xdr:col>2</xdr:col>
      <xdr:colOff>960123</xdr:colOff>
      <xdr:row>79</xdr:row>
      <xdr:rowOff>112059</xdr:rowOff>
    </xdr:to>
    <xdr:pic>
      <xdr:nvPicPr>
        <xdr:cNvPr id="12" name="Picture 363" descr="901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 bwMode="auto">
        <a:xfrm>
          <a:off x="300880" y="20258553"/>
          <a:ext cx="872155" cy="8197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54348</xdr:colOff>
      <xdr:row>20</xdr:row>
      <xdr:rowOff>87967</xdr:rowOff>
    </xdr:from>
    <xdr:to>
      <xdr:col>2</xdr:col>
      <xdr:colOff>974912</xdr:colOff>
      <xdr:row>22</xdr:row>
      <xdr:rowOff>235324</xdr:rowOff>
    </xdr:to>
    <xdr:pic>
      <xdr:nvPicPr>
        <xdr:cNvPr id="13" name="Picture 364" descr="588"/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/>
        <a:srcRect/>
        <a:stretch>
          <a:fillRect/>
        </a:stretch>
      </xdr:blipFill>
      <xdr:spPr bwMode="auto">
        <a:xfrm>
          <a:off x="267260" y="6038291"/>
          <a:ext cx="920564" cy="7748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52667</xdr:colOff>
      <xdr:row>6</xdr:row>
      <xdr:rowOff>134470</xdr:rowOff>
    </xdr:from>
    <xdr:to>
      <xdr:col>8</xdr:col>
      <xdr:colOff>1030940</xdr:colOff>
      <xdr:row>9</xdr:row>
      <xdr:rowOff>135374</xdr:rowOff>
    </xdr:to>
    <xdr:pic>
      <xdr:nvPicPr>
        <xdr:cNvPr id="14" name="Picture 374" descr="210Z"/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/>
        <a:srcRect/>
        <a:stretch>
          <a:fillRect/>
        </a:stretch>
      </xdr:blipFill>
      <xdr:spPr bwMode="auto">
        <a:xfrm>
          <a:off x="4759138" y="1692088"/>
          <a:ext cx="978273" cy="942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123265</xdr:colOff>
      <xdr:row>8</xdr:row>
      <xdr:rowOff>15729</xdr:rowOff>
    </xdr:from>
    <xdr:to>
      <xdr:col>2</xdr:col>
      <xdr:colOff>851647</xdr:colOff>
      <xdr:row>9</xdr:row>
      <xdr:rowOff>291353</xdr:rowOff>
    </xdr:to>
    <xdr:pic>
      <xdr:nvPicPr>
        <xdr:cNvPr id="15" name="Picture 375" descr="210K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336177" y="2200876"/>
          <a:ext cx="728382" cy="5893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54347</xdr:colOff>
      <xdr:row>80</xdr:row>
      <xdr:rowOff>33617</xdr:rowOff>
    </xdr:from>
    <xdr:to>
      <xdr:col>2</xdr:col>
      <xdr:colOff>963706</xdr:colOff>
      <xdr:row>80</xdr:row>
      <xdr:rowOff>762000</xdr:rowOff>
    </xdr:to>
    <xdr:pic>
      <xdr:nvPicPr>
        <xdr:cNvPr id="16" name="Picture 379" descr="581-6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267259" y="20641235"/>
          <a:ext cx="909359" cy="7283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56031</xdr:colOff>
      <xdr:row>26</xdr:row>
      <xdr:rowOff>33619</xdr:rowOff>
    </xdr:from>
    <xdr:to>
      <xdr:col>2</xdr:col>
      <xdr:colOff>952501</xdr:colOff>
      <xdr:row>28</xdr:row>
      <xdr:rowOff>212913</xdr:rowOff>
    </xdr:to>
    <xdr:pic>
      <xdr:nvPicPr>
        <xdr:cNvPr id="17" name="Picture 385" descr="593"/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/>
        <a:srcRect/>
        <a:stretch>
          <a:fillRect/>
        </a:stretch>
      </xdr:blipFill>
      <xdr:spPr bwMode="auto">
        <a:xfrm>
          <a:off x="268943" y="7082119"/>
          <a:ext cx="896470" cy="71717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81</xdr:row>
      <xdr:rowOff>0</xdr:rowOff>
    </xdr:from>
    <xdr:to>
      <xdr:col>9</xdr:col>
      <xdr:colOff>0</xdr:colOff>
      <xdr:row>81</xdr:row>
      <xdr:rowOff>0</xdr:rowOff>
    </xdr:to>
    <xdr:pic>
      <xdr:nvPicPr>
        <xdr:cNvPr id="18" name="Picture 388" descr="595"/>
        <xdr:cNvPicPr>
          <a:picLocks noChangeAspect="1" noChangeArrowheads="1"/>
        </xdr:cNvPicPr>
      </xdr:nvPicPr>
      <xdr:blipFill>
        <a:blip xmlns:r="http://schemas.openxmlformats.org/officeDocument/2006/relationships" r:embed="rId17"/>
        <a:srcRect/>
        <a:stretch>
          <a:fillRect/>
        </a:stretch>
      </xdr:blipFill>
      <xdr:spPr bwMode="auto">
        <a:xfrm>
          <a:off x="4733925" y="32251650"/>
          <a:ext cx="103822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9525</xdr:colOff>
      <xdr:row>79</xdr:row>
      <xdr:rowOff>0</xdr:rowOff>
    </xdr:from>
    <xdr:to>
      <xdr:col>3</xdr:col>
      <xdr:colOff>0</xdr:colOff>
      <xdr:row>79</xdr:row>
      <xdr:rowOff>0</xdr:rowOff>
    </xdr:to>
    <xdr:pic>
      <xdr:nvPicPr>
        <xdr:cNvPr id="19" name="Picture 389" descr="596"/>
        <xdr:cNvPicPr>
          <a:picLocks noChangeAspect="1" noChangeArrowheads="1"/>
        </xdr:cNvPicPr>
      </xdr:nvPicPr>
      <xdr:blipFill>
        <a:blip xmlns:r="http://schemas.openxmlformats.org/officeDocument/2006/relationships" r:embed="rId18"/>
        <a:srcRect/>
        <a:stretch>
          <a:fillRect/>
        </a:stretch>
      </xdr:blipFill>
      <xdr:spPr bwMode="auto">
        <a:xfrm>
          <a:off x="219075" y="29898975"/>
          <a:ext cx="1019175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20731</xdr:colOff>
      <xdr:row>29</xdr:row>
      <xdr:rowOff>142315</xdr:rowOff>
    </xdr:from>
    <xdr:to>
      <xdr:col>3</xdr:col>
      <xdr:colOff>0</xdr:colOff>
      <xdr:row>32</xdr:row>
      <xdr:rowOff>56030</xdr:rowOff>
    </xdr:to>
    <xdr:pic>
      <xdr:nvPicPr>
        <xdr:cNvPr id="20" name="Picture 2276" descr="607_"/>
        <xdr:cNvPicPr>
          <a:picLocks noChangeAspect="1" noChangeArrowheads="1"/>
        </xdr:cNvPicPr>
      </xdr:nvPicPr>
      <xdr:blipFill>
        <a:blip xmlns:r="http://schemas.openxmlformats.org/officeDocument/2006/relationships" r:embed="rId19" cstate="print"/>
        <a:srcRect/>
        <a:stretch>
          <a:fillRect/>
        </a:stretch>
      </xdr:blipFill>
      <xdr:spPr bwMode="auto">
        <a:xfrm>
          <a:off x="233643" y="7997639"/>
          <a:ext cx="1010210" cy="72053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31937</xdr:colOff>
      <xdr:row>33</xdr:row>
      <xdr:rowOff>33619</xdr:rowOff>
    </xdr:from>
    <xdr:to>
      <xdr:col>2</xdr:col>
      <xdr:colOff>986117</xdr:colOff>
      <xdr:row>35</xdr:row>
      <xdr:rowOff>241892</xdr:rowOff>
    </xdr:to>
    <xdr:pic>
      <xdr:nvPicPr>
        <xdr:cNvPr id="21" name="Picture 2277" descr="609_"/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/>
        <a:srcRect/>
        <a:stretch>
          <a:fillRect/>
        </a:stretch>
      </xdr:blipFill>
      <xdr:spPr bwMode="auto">
        <a:xfrm>
          <a:off x="244849" y="8964707"/>
          <a:ext cx="954180" cy="7461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33618</xdr:colOff>
      <xdr:row>36</xdr:row>
      <xdr:rowOff>268940</xdr:rowOff>
    </xdr:from>
    <xdr:to>
      <xdr:col>2</xdr:col>
      <xdr:colOff>1019735</xdr:colOff>
      <xdr:row>39</xdr:row>
      <xdr:rowOff>263898</xdr:rowOff>
    </xdr:to>
    <xdr:pic>
      <xdr:nvPicPr>
        <xdr:cNvPr id="22" name="Picture 2279" descr="610_"/>
        <xdr:cNvPicPr>
          <a:picLocks noChangeAspect="1" noChangeArrowheads="1"/>
        </xdr:cNvPicPr>
      </xdr:nvPicPr>
      <xdr:blipFill>
        <a:blip xmlns:r="http://schemas.openxmlformats.org/officeDocument/2006/relationships" r:embed="rId21" cstate="print"/>
        <a:srcRect/>
        <a:stretch>
          <a:fillRect/>
        </a:stretch>
      </xdr:blipFill>
      <xdr:spPr bwMode="auto">
        <a:xfrm>
          <a:off x="243168" y="13784915"/>
          <a:ext cx="986117" cy="113795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33618</xdr:colOff>
      <xdr:row>80</xdr:row>
      <xdr:rowOff>22412</xdr:rowOff>
    </xdr:from>
    <xdr:to>
      <xdr:col>8</xdr:col>
      <xdr:colOff>1026583</xdr:colOff>
      <xdr:row>80</xdr:row>
      <xdr:rowOff>773205</xdr:rowOff>
    </xdr:to>
    <xdr:pic>
      <xdr:nvPicPr>
        <xdr:cNvPr id="23" name="Picture 2284" descr="606_"/>
        <xdr:cNvPicPr>
          <a:picLocks noChangeAspect="1" noChangeArrowheads="1"/>
        </xdr:cNvPicPr>
      </xdr:nvPicPr>
      <xdr:blipFill>
        <a:blip xmlns:r="http://schemas.openxmlformats.org/officeDocument/2006/relationships" r:embed="rId22" cstate="print"/>
        <a:srcRect/>
        <a:stretch>
          <a:fillRect/>
        </a:stretch>
      </xdr:blipFill>
      <xdr:spPr bwMode="auto">
        <a:xfrm>
          <a:off x="4740089" y="20630030"/>
          <a:ext cx="992965" cy="75079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20731</xdr:colOff>
      <xdr:row>32</xdr:row>
      <xdr:rowOff>224116</xdr:rowOff>
    </xdr:from>
    <xdr:to>
      <xdr:col>8</xdr:col>
      <xdr:colOff>1019735</xdr:colOff>
      <xdr:row>35</xdr:row>
      <xdr:rowOff>134470</xdr:rowOff>
    </xdr:to>
    <xdr:pic>
      <xdr:nvPicPr>
        <xdr:cNvPr id="24" name="Picture 3447" descr="608-4"/>
        <xdr:cNvPicPr>
          <a:picLocks noChangeAspect="1" noChangeArrowheads="1"/>
        </xdr:cNvPicPr>
      </xdr:nvPicPr>
      <xdr:blipFill>
        <a:blip xmlns:r="http://schemas.openxmlformats.org/officeDocument/2006/relationships" r:embed="rId23" cstate="print"/>
        <a:srcRect/>
        <a:stretch>
          <a:fillRect/>
        </a:stretch>
      </xdr:blipFill>
      <xdr:spPr bwMode="auto">
        <a:xfrm>
          <a:off x="4738407" y="10936940"/>
          <a:ext cx="999004" cy="9525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54352</xdr:colOff>
      <xdr:row>10</xdr:row>
      <xdr:rowOff>97489</xdr:rowOff>
    </xdr:from>
    <xdr:to>
      <xdr:col>2</xdr:col>
      <xdr:colOff>972480</xdr:colOff>
      <xdr:row>12</xdr:row>
      <xdr:rowOff>201705</xdr:rowOff>
    </xdr:to>
    <xdr:pic>
      <xdr:nvPicPr>
        <xdr:cNvPr id="25" name="Picture 367" descr="233"/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/>
        <a:srcRect/>
        <a:stretch>
          <a:fillRect/>
        </a:stretch>
      </xdr:blipFill>
      <xdr:spPr bwMode="auto">
        <a:xfrm>
          <a:off x="267264" y="2910165"/>
          <a:ext cx="918128" cy="73174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33618</xdr:colOff>
      <xdr:row>37</xdr:row>
      <xdr:rowOff>56030</xdr:rowOff>
    </xdr:from>
    <xdr:to>
      <xdr:col>8</xdr:col>
      <xdr:colOff>1030941</xdr:colOff>
      <xdr:row>39</xdr:row>
      <xdr:rowOff>266140</xdr:rowOff>
    </xdr:to>
    <xdr:pic>
      <xdr:nvPicPr>
        <xdr:cNvPr id="26" name="Picture 93" descr="611"/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/>
        <a:srcRect/>
        <a:stretch>
          <a:fillRect/>
        </a:stretch>
      </xdr:blipFill>
      <xdr:spPr bwMode="auto">
        <a:xfrm>
          <a:off x="4751294" y="10062883"/>
          <a:ext cx="997323" cy="74799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11206</xdr:colOff>
      <xdr:row>42</xdr:row>
      <xdr:rowOff>168087</xdr:rowOff>
    </xdr:from>
    <xdr:to>
      <xdr:col>2</xdr:col>
      <xdr:colOff>1008529</xdr:colOff>
      <xdr:row>45</xdr:row>
      <xdr:rowOff>108135</xdr:rowOff>
    </xdr:to>
    <xdr:pic>
      <xdr:nvPicPr>
        <xdr:cNvPr id="27" name="Picture 102" descr="612"/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/>
        <a:srcRect/>
        <a:stretch>
          <a:fillRect/>
        </a:stretch>
      </xdr:blipFill>
      <xdr:spPr bwMode="auto">
        <a:xfrm>
          <a:off x="220756" y="15589062"/>
          <a:ext cx="997323" cy="10830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22411</xdr:colOff>
      <xdr:row>30</xdr:row>
      <xdr:rowOff>37323</xdr:rowOff>
    </xdr:from>
    <xdr:to>
      <xdr:col>8</xdr:col>
      <xdr:colOff>1042146</xdr:colOff>
      <xdr:row>32</xdr:row>
      <xdr:rowOff>0</xdr:rowOff>
    </xdr:to>
    <xdr:pic>
      <xdr:nvPicPr>
        <xdr:cNvPr id="28" name="Picture 388" descr="595"/>
        <xdr:cNvPicPr>
          <a:picLocks noChangeAspect="1" noChangeArrowheads="1"/>
        </xdr:cNvPicPr>
      </xdr:nvPicPr>
      <xdr:blipFill>
        <a:blip xmlns:r="http://schemas.openxmlformats.org/officeDocument/2006/relationships" r:embed="rId17" cstate="print"/>
        <a:srcRect/>
        <a:stretch>
          <a:fillRect/>
        </a:stretch>
      </xdr:blipFill>
      <xdr:spPr bwMode="auto">
        <a:xfrm>
          <a:off x="4746811" y="11267298"/>
          <a:ext cx="1019735" cy="7246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20731</xdr:colOff>
      <xdr:row>49</xdr:row>
      <xdr:rowOff>190500</xdr:rowOff>
    </xdr:from>
    <xdr:to>
      <xdr:col>8</xdr:col>
      <xdr:colOff>1042148</xdr:colOff>
      <xdr:row>52</xdr:row>
      <xdr:rowOff>56031</xdr:rowOff>
    </xdr:to>
    <xdr:pic>
      <xdr:nvPicPr>
        <xdr:cNvPr id="29" name="Picture 108" descr="617"/>
        <xdr:cNvPicPr>
          <a:picLocks noChangeAspect="1" noChangeArrowheads="1"/>
        </xdr:cNvPicPr>
      </xdr:nvPicPr>
      <xdr:blipFill>
        <a:blip xmlns:r="http://schemas.openxmlformats.org/officeDocument/2006/relationships" r:embed="rId27" cstate="print"/>
        <a:srcRect/>
        <a:stretch>
          <a:fillRect/>
        </a:stretch>
      </xdr:blipFill>
      <xdr:spPr bwMode="auto">
        <a:xfrm>
          <a:off x="4738407" y="16304559"/>
          <a:ext cx="1021417" cy="88526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33619</xdr:colOff>
      <xdr:row>50</xdr:row>
      <xdr:rowOff>257735</xdr:rowOff>
    </xdr:from>
    <xdr:to>
      <xdr:col>2</xdr:col>
      <xdr:colOff>997325</xdr:colOff>
      <xdr:row>53</xdr:row>
      <xdr:rowOff>22412</xdr:rowOff>
    </xdr:to>
    <xdr:pic>
      <xdr:nvPicPr>
        <xdr:cNvPr id="30" name="Picture 110" descr="618"/>
        <xdr:cNvPicPr>
          <a:picLocks noChangeAspect="1" noChangeArrowheads="1"/>
        </xdr:cNvPicPr>
      </xdr:nvPicPr>
      <xdr:blipFill>
        <a:blip xmlns:r="http://schemas.openxmlformats.org/officeDocument/2006/relationships" r:embed="rId28" cstate="print"/>
        <a:srcRect/>
        <a:stretch>
          <a:fillRect/>
        </a:stretch>
      </xdr:blipFill>
      <xdr:spPr bwMode="auto">
        <a:xfrm>
          <a:off x="243169" y="18726710"/>
          <a:ext cx="963706" cy="9076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63874</xdr:colOff>
      <xdr:row>81</xdr:row>
      <xdr:rowOff>44823</xdr:rowOff>
    </xdr:from>
    <xdr:to>
      <xdr:col>2</xdr:col>
      <xdr:colOff>989537</xdr:colOff>
      <xdr:row>81</xdr:row>
      <xdr:rowOff>750794</xdr:rowOff>
    </xdr:to>
    <xdr:pic>
      <xdr:nvPicPr>
        <xdr:cNvPr id="31" name="Picture 111" descr="619_шёлк"/>
        <xdr:cNvPicPr>
          <a:picLocks noChangeAspect="1" noChangeArrowheads="1"/>
        </xdr:cNvPicPr>
      </xdr:nvPicPr>
      <xdr:blipFill>
        <a:blip xmlns:r="http://schemas.openxmlformats.org/officeDocument/2006/relationships" r:embed="rId29" cstate="print"/>
        <a:srcRect/>
        <a:stretch>
          <a:fillRect/>
        </a:stretch>
      </xdr:blipFill>
      <xdr:spPr bwMode="auto">
        <a:xfrm>
          <a:off x="276786" y="20764499"/>
          <a:ext cx="925663" cy="70597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56031</xdr:colOff>
      <xdr:row>53</xdr:row>
      <xdr:rowOff>56029</xdr:rowOff>
    </xdr:from>
    <xdr:to>
      <xdr:col>8</xdr:col>
      <xdr:colOff>997325</xdr:colOff>
      <xdr:row>55</xdr:row>
      <xdr:rowOff>201706</xdr:rowOff>
    </xdr:to>
    <xdr:pic>
      <xdr:nvPicPr>
        <xdr:cNvPr id="32" name="Picture 134" descr="621_чайная роза"/>
        <xdr:cNvPicPr>
          <a:picLocks noChangeAspect="1" noChangeArrowheads="1"/>
        </xdr:cNvPicPr>
      </xdr:nvPicPr>
      <xdr:blipFill>
        <a:blip xmlns:r="http://schemas.openxmlformats.org/officeDocument/2006/relationships" r:embed="rId30" cstate="print"/>
        <a:srcRect/>
        <a:stretch>
          <a:fillRect/>
        </a:stretch>
      </xdr:blipFill>
      <xdr:spPr bwMode="auto">
        <a:xfrm>
          <a:off x="4773707" y="14097000"/>
          <a:ext cx="941294" cy="6835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20731</xdr:colOff>
      <xdr:row>54</xdr:row>
      <xdr:rowOff>257737</xdr:rowOff>
    </xdr:from>
    <xdr:to>
      <xdr:col>2</xdr:col>
      <xdr:colOff>986118</xdr:colOff>
      <xdr:row>57</xdr:row>
      <xdr:rowOff>88528</xdr:rowOff>
    </xdr:to>
    <xdr:pic>
      <xdr:nvPicPr>
        <xdr:cNvPr id="33" name="Picture 135" descr="622_бледный ирис"/>
        <xdr:cNvPicPr>
          <a:picLocks noChangeAspect="1" noChangeArrowheads="1"/>
        </xdr:cNvPicPr>
      </xdr:nvPicPr>
      <xdr:blipFill>
        <a:blip xmlns:r="http://schemas.openxmlformats.org/officeDocument/2006/relationships" r:embed="rId31" cstate="print"/>
        <a:srcRect/>
        <a:stretch>
          <a:fillRect/>
        </a:stretch>
      </xdr:blipFill>
      <xdr:spPr bwMode="auto">
        <a:xfrm>
          <a:off x="233643" y="14567649"/>
          <a:ext cx="965387" cy="6376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20731</xdr:colOff>
      <xdr:row>57</xdr:row>
      <xdr:rowOff>140072</xdr:rowOff>
    </xdr:from>
    <xdr:to>
      <xdr:col>8</xdr:col>
      <xdr:colOff>1030942</xdr:colOff>
      <xdr:row>60</xdr:row>
      <xdr:rowOff>47063</xdr:rowOff>
    </xdr:to>
    <xdr:pic>
      <xdr:nvPicPr>
        <xdr:cNvPr id="34" name="Picture 136" descr="623_белоснежный"/>
        <xdr:cNvPicPr>
          <a:picLocks noChangeAspect="1" noChangeArrowheads="1"/>
        </xdr:cNvPicPr>
      </xdr:nvPicPr>
      <xdr:blipFill>
        <a:blip xmlns:r="http://schemas.openxmlformats.org/officeDocument/2006/relationships" r:embed="rId32" cstate="print"/>
        <a:srcRect/>
        <a:stretch>
          <a:fillRect/>
        </a:stretch>
      </xdr:blipFill>
      <xdr:spPr bwMode="auto">
        <a:xfrm>
          <a:off x="4727202" y="14326719"/>
          <a:ext cx="1010211" cy="57934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9525</xdr:colOff>
      <xdr:row>76</xdr:row>
      <xdr:rowOff>56028</xdr:rowOff>
    </xdr:from>
    <xdr:to>
      <xdr:col>8</xdr:col>
      <xdr:colOff>997323</xdr:colOff>
      <xdr:row>78</xdr:row>
      <xdr:rowOff>231961</xdr:rowOff>
    </xdr:to>
    <xdr:pic>
      <xdr:nvPicPr>
        <xdr:cNvPr id="35" name="Picture 137" descr="902_золотистый"/>
        <xdr:cNvPicPr>
          <a:picLocks noChangeAspect="1" noChangeArrowheads="1"/>
        </xdr:cNvPicPr>
      </xdr:nvPicPr>
      <xdr:blipFill>
        <a:blip xmlns:r="http://schemas.openxmlformats.org/officeDocument/2006/relationships" r:embed="rId33" cstate="print"/>
        <a:srcRect/>
        <a:stretch>
          <a:fillRect/>
        </a:stretch>
      </xdr:blipFill>
      <xdr:spPr bwMode="auto">
        <a:xfrm>
          <a:off x="4715996" y="20282646"/>
          <a:ext cx="987798" cy="66899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44822</xdr:colOff>
      <xdr:row>81</xdr:row>
      <xdr:rowOff>37366</xdr:rowOff>
    </xdr:from>
    <xdr:to>
      <xdr:col>8</xdr:col>
      <xdr:colOff>1030941</xdr:colOff>
      <xdr:row>81</xdr:row>
      <xdr:rowOff>762000</xdr:rowOff>
    </xdr:to>
    <xdr:pic>
      <xdr:nvPicPr>
        <xdr:cNvPr id="36" name="Picture 138" descr="620_шёлк_жемчужный"/>
        <xdr:cNvPicPr>
          <a:picLocks noChangeAspect="1" noChangeArrowheads="1"/>
        </xdr:cNvPicPr>
      </xdr:nvPicPr>
      <xdr:blipFill>
        <a:blip xmlns:r="http://schemas.openxmlformats.org/officeDocument/2006/relationships" r:embed="rId34" cstate="print"/>
        <a:srcRect/>
        <a:stretch>
          <a:fillRect/>
        </a:stretch>
      </xdr:blipFill>
      <xdr:spPr bwMode="auto">
        <a:xfrm>
          <a:off x="4751293" y="20757042"/>
          <a:ext cx="986119" cy="72463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20731</xdr:colOff>
      <xdr:row>45</xdr:row>
      <xdr:rowOff>22410</xdr:rowOff>
    </xdr:from>
    <xdr:to>
      <xdr:col>8</xdr:col>
      <xdr:colOff>1008529</xdr:colOff>
      <xdr:row>47</xdr:row>
      <xdr:rowOff>179292</xdr:rowOff>
    </xdr:to>
    <xdr:pic>
      <xdr:nvPicPr>
        <xdr:cNvPr id="37" name="Picture 1638" descr="616"/>
        <xdr:cNvPicPr>
          <a:picLocks noChangeAspect="1" noChangeArrowheads="1"/>
        </xdr:cNvPicPr>
      </xdr:nvPicPr>
      <xdr:blipFill>
        <a:blip xmlns:r="http://schemas.openxmlformats.org/officeDocument/2006/relationships" r:embed="rId35" cstate="print"/>
        <a:srcRect/>
        <a:stretch>
          <a:fillRect/>
        </a:stretch>
      </xdr:blipFill>
      <xdr:spPr bwMode="auto">
        <a:xfrm>
          <a:off x="4727202" y="11631704"/>
          <a:ext cx="987798" cy="6499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11206</xdr:colOff>
      <xdr:row>46</xdr:row>
      <xdr:rowOff>229161</xdr:rowOff>
    </xdr:from>
    <xdr:to>
      <xdr:col>2</xdr:col>
      <xdr:colOff>997324</xdr:colOff>
      <xdr:row>49</xdr:row>
      <xdr:rowOff>11206</xdr:rowOff>
    </xdr:to>
    <xdr:pic>
      <xdr:nvPicPr>
        <xdr:cNvPr id="38" name="Picture 1639" descr="614"/>
        <xdr:cNvPicPr>
          <a:picLocks noChangeAspect="1" noChangeArrowheads="1"/>
        </xdr:cNvPicPr>
      </xdr:nvPicPr>
      <xdr:blipFill>
        <a:blip xmlns:r="http://schemas.openxmlformats.org/officeDocument/2006/relationships" r:embed="rId36" cstate="print"/>
        <a:srcRect/>
        <a:stretch>
          <a:fillRect/>
        </a:stretch>
      </xdr:blipFill>
      <xdr:spPr bwMode="auto">
        <a:xfrm>
          <a:off x="224118" y="15323485"/>
          <a:ext cx="986118" cy="8017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56028</xdr:colOff>
      <xdr:row>59</xdr:row>
      <xdr:rowOff>5603</xdr:rowOff>
    </xdr:from>
    <xdr:to>
      <xdr:col>2</xdr:col>
      <xdr:colOff>997323</xdr:colOff>
      <xdr:row>61</xdr:row>
      <xdr:rowOff>66675</xdr:rowOff>
    </xdr:to>
    <xdr:pic>
      <xdr:nvPicPr>
        <xdr:cNvPr id="39" name="Picture 1651" descr="625"/>
        <xdr:cNvPicPr>
          <a:picLocks noChangeAspect="1" noChangeArrowheads="1"/>
        </xdr:cNvPicPr>
      </xdr:nvPicPr>
      <xdr:blipFill>
        <a:blip xmlns:r="http://schemas.openxmlformats.org/officeDocument/2006/relationships" r:embed="rId37" cstate="print"/>
        <a:srcRect/>
        <a:stretch>
          <a:fillRect/>
        </a:stretch>
      </xdr:blipFill>
      <xdr:spPr bwMode="auto">
        <a:xfrm>
          <a:off x="268940" y="15548162"/>
          <a:ext cx="941295" cy="53171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28575</xdr:colOff>
      <xdr:row>62</xdr:row>
      <xdr:rowOff>235324</xdr:rowOff>
    </xdr:from>
    <xdr:to>
      <xdr:col>2</xdr:col>
      <xdr:colOff>1019736</xdr:colOff>
      <xdr:row>65</xdr:row>
      <xdr:rowOff>19050</xdr:rowOff>
    </xdr:to>
    <xdr:pic>
      <xdr:nvPicPr>
        <xdr:cNvPr id="40" name="Picture 1652" descr="626"/>
        <xdr:cNvPicPr>
          <a:picLocks noChangeAspect="1" noChangeArrowheads="1"/>
        </xdr:cNvPicPr>
      </xdr:nvPicPr>
      <xdr:blipFill>
        <a:blip xmlns:r="http://schemas.openxmlformats.org/officeDocument/2006/relationships" r:embed="rId38" cstate="print"/>
        <a:srcRect/>
        <a:stretch>
          <a:fillRect/>
        </a:stretch>
      </xdr:blipFill>
      <xdr:spPr bwMode="auto">
        <a:xfrm>
          <a:off x="238125" y="23276299"/>
          <a:ext cx="991161" cy="9267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20730</xdr:colOff>
      <xdr:row>62</xdr:row>
      <xdr:rowOff>56029</xdr:rowOff>
    </xdr:from>
    <xdr:to>
      <xdr:col>8</xdr:col>
      <xdr:colOff>1030380</xdr:colOff>
      <xdr:row>64</xdr:row>
      <xdr:rowOff>179294</xdr:rowOff>
    </xdr:to>
    <xdr:pic>
      <xdr:nvPicPr>
        <xdr:cNvPr id="41" name="Picture 1654" descr="627"/>
        <xdr:cNvPicPr>
          <a:picLocks noChangeAspect="1" noChangeArrowheads="1"/>
        </xdr:cNvPicPr>
      </xdr:nvPicPr>
      <xdr:blipFill>
        <a:blip xmlns:r="http://schemas.openxmlformats.org/officeDocument/2006/relationships" r:embed="rId39" cstate="print"/>
        <a:srcRect/>
        <a:stretch>
          <a:fillRect/>
        </a:stretch>
      </xdr:blipFill>
      <xdr:spPr bwMode="auto">
        <a:xfrm>
          <a:off x="4727201" y="15979588"/>
          <a:ext cx="1009650" cy="59391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2</xdr:col>
      <xdr:colOff>44821</xdr:colOff>
      <xdr:row>82</xdr:row>
      <xdr:rowOff>22412</xdr:rowOff>
    </xdr:from>
    <xdr:to>
      <xdr:col>2</xdr:col>
      <xdr:colOff>1008528</xdr:colOff>
      <xdr:row>82</xdr:row>
      <xdr:rowOff>750794</xdr:rowOff>
    </xdr:to>
    <xdr:pic>
      <xdr:nvPicPr>
        <xdr:cNvPr id="42" name="Picture 1656" descr="624"/>
        <xdr:cNvPicPr>
          <a:picLocks noChangeAspect="1" noChangeArrowheads="1"/>
        </xdr:cNvPicPr>
      </xdr:nvPicPr>
      <xdr:blipFill>
        <a:blip xmlns:r="http://schemas.openxmlformats.org/officeDocument/2006/relationships" r:embed="rId40" cstate="print"/>
        <a:srcRect/>
        <a:stretch>
          <a:fillRect/>
        </a:stretch>
      </xdr:blipFill>
      <xdr:spPr bwMode="auto">
        <a:xfrm>
          <a:off x="257733" y="22333324"/>
          <a:ext cx="963707" cy="72838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1143000</xdr:colOff>
      <xdr:row>0</xdr:row>
      <xdr:rowOff>0</xdr:rowOff>
    </xdr:from>
    <xdr:to>
      <xdr:col>9</xdr:col>
      <xdr:colOff>95250</xdr:colOff>
      <xdr:row>1</xdr:row>
      <xdr:rowOff>0</xdr:rowOff>
    </xdr:to>
    <xdr:pic>
      <xdr:nvPicPr>
        <xdr:cNvPr id="43" name="Picture 139" descr="logo Asabella"/>
        <xdr:cNvPicPr>
          <a:picLocks noChangeAspect="1" noChangeArrowheads="1"/>
        </xdr:cNvPicPr>
      </xdr:nvPicPr>
      <xdr:blipFill>
        <a:blip xmlns:r="http://schemas.openxmlformats.org/officeDocument/2006/relationships" r:embed="rId41" cstate="print"/>
        <a:srcRect/>
        <a:stretch>
          <a:fillRect/>
        </a:stretch>
      </xdr:blipFill>
      <xdr:spPr bwMode="auto">
        <a:xfrm>
          <a:off x="2386853" y="0"/>
          <a:ext cx="3468221" cy="39220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8</xdr:col>
      <xdr:colOff>33619</xdr:colOff>
      <xdr:row>42</xdr:row>
      <xdr:rowOff>100852</xdr:rowOff>
    </xdr:from>
    <xdr:to>
      <xdr:col>8</xdr:col>
      <xdr:colOff>1042147</xdr:colOff>
      <xdr:row>44</xdr:row>
      <xdr:rowOff>179294</xdr:rowOff>
    </xdr:to>
    <xdr:pic>
      <xdr:nvPicPr>
        <xdr:cNvPr id="44" name="Picture 95" descr="613_нежный персик"/>
        <xdr:cNvPicPr>
          <a:picLocks noChangeAspect="1" noChangeArrowheads="1"/>
        </xdr:cNvPicPr>
      </xdr:nvPicPr>
      <xdr:blipFill>
        <a:blip xmlns:r="http://schemas.openxmlformats.org/officeDocument/2006/relationships" r:embed="rId42" cstate="print"/>
        <a:srcRect/>
        <a:stretch>
          <a:fillRect/>
        </a:stretch>
      </xdr:blipFill>
      <xdr:spPr bwMode="auto">
        <a:xfrm>
          <a:off x="4740090" y="12953999"/>
          <a:ext cx="1008528" cy="54908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56029</xdr:colOff>
      <xdr:row>66</xdr:row>
      <xdr:rowOff>33618</xdr:rowOff>
    </xdr:from>
    <xdr:to>
      <xdr:col>2</xdr:col>
      <xdr:colOff>963706</xdr:colOff>
      <xdr:row>68</xdr:row>
      <xdr:rowOff>156883</xdr:rowOff>
    </xdr:to>
    <xdr:pic>
      <xdr:nvPicPr>
        <xdr:cNvPr id="45" name="Рисунок 107" descr="C:\Users\anbl4\AppData\Local\Microsoft\Windows\Temporary Internet Files\Content.Word\629_розовый беж.jpg"/>
        <xdr:cNvPicPr>
          <a:picLocks noChangeAspect="1" noChangeArrowheads="1"/>
        </xdr:cNvPicPr>
      </xdr:nvPicPr>
      <xdr:blipFill>
        <a:blip xmlns:r="http://schemas.openxmlformats.org/officeDocument/2006/relationships" r:embed="rId43" cstate="print"/>
        <a:srcRect t="9651"/>
        <a:stretch>
          <a:fillRect/>
        </a:stretch>
      </xdr:blipFill>
      <xdr:spPr bwMode="auto">
        <a:xfrm>
          <a:off x="268941" y="16394206"/>
          <a:ext cx="907677" cy="66114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7845</xdr:colOff>
      <xdr:row>69</xdr:row>
      <xdr:rowOff>30257</xdr:rowOff>
    </xdr:from>
    <xdr:to>
      <xdr:col>2</xdr:col>
      <xdr:colOff>1019736</xdr:colOff>
      <xdr:row>72</xdr:row>
      <xdr:rowOff>89646</xdr:rowOff>
    </xdr:to>
    <xdr:pic>
      <xdr:nvPicPr>
        <xdr:cNvPr id="46" name="Рисунок 108" descr="C:\Users\anbl4\AppData\Local\Microsoft\Windows\Temporary Internet Files\Content.Word\630_голубой туман.jpg"/>
        <xdr:cNvPicPr>
          <a:picLocks noChangeAspect="1" noChangeArrowheads="1"/>
        </xdr:cNvPicPr>
      </xdr:nvPicPr>
      <xdr:blipFill>
        <a:blip xmlns:r="http://schemas.openxmlformats.org/officeDocument/2006/relationships" r:embed="rId44" cstate="print"/>
        <a:srcRect/>
        <a:stretch>
          <a:fillRect/>
        </a:stretch>
      </xdr:blipFill>
      <xdr:spPr bwMode="auto">
        <a:xfrm>
          <a:off x="220757" y="17108022"/>
          <a:ext cx="1011891" cy="8662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110380</xdr:colOff>
      <xdr:row>69</xdr:row>
      <xdr:rowOff>9896</xdr:rowOff>
    </xdr:from>
    <xdr:to>
      <xdr:col>8</xdr:col>
      <xdr:colOff>918883</xdr:colOff>
      <xdr:row>70</xdr:row>
      <xdr:rowOff>224117</xdr:rowOff>
    </xdr:to>
    <xdr:pic>
      <xdr:nvPicPr>
        <xdr:cNvPr id="47" name="Рисунок 120" descr="C:\Users\anbl4\AppData\Local\Microsoft\Windows\Temporary Internet Files\Content.Word\631C.JPG"/>
        <xdr:cNvPicPr>
          <a:picLocks noChangeAspect="1" noChangeArrowheads="1"/>
        </xdr:cNvPicPr>
      </xdr:nvPicPr>
      <xdr:blipFill>
        <a:blip xmlns:r="http://schemas.openxmlformats.org/officeDocument/2006/relationships" r:embed="rId45" cstate="print"/>
        <a:srcRect/>
        <a:stretch>
          <a:fillRect/>
        </a:stretch>
      </xdr:blipFill>
      <xdr:spPr bwMode="auto">
        <a:xfrm>
          <a:off x="4816851" y="20068425"/>
          <a:ext cx="808503" cy="48316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78442</xdr:colOff>
      <xdr:row>66</xdr:row>
      <xdr:rowOff>44823</xdr:rowOff>
    </xdr:from>
    <xdr:to>
      <xdr:col>8</xdr:col>
      <xdr:colOff>1028041</xdr:colOff>
      <xdr:row>68</xdr:row>
      <xdr:rowOff>70425</xdr:rowOff>
    </xdr:to>
    <xdr:pic>
      <xdr:nvPicPr>
        <xdr:cNvPr id="48" name="Рисунок 110" descr="C:\Users\anbl4\AppData\Local\Microsoft\Windows\Temporary Internet Files\Content.Word\631_жатка.jpg"/>
        <xdr:cNvPicPr>
          <a:picLocks noChangeAspect="1" noChangeArrowheads="1"/>
        </xdr:cNvPicPr>
      </xdr:nvPicPr>
      <xdr:blipFill>
        <a:blip xmlns:r="http://schemas.openxmlformats.org/officeDocument/2006/relationships" r:embed="rId46" cstate="print"/>
        <a:srcRect/>
        <a:stretch>
          <a:fillRect/>
        </a:stretch>
      </xdr:blipFill>
      <xdr:spPr bwMode="auto">
        <a:xfrm>
          <a:off x="4784913" y="16405411"/>
          <a:ext cx="949599" cy="56348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33618</xdr:colOff>
      <xdr:row>71</xdr:row>
      <xdr:rowOff>134472</xdr:rowOff>
    </xdr:from>
    <xdr:to>
      <xdr:col>8</xdr:col>
      <xdr:colOff>1043268</xdr:colOff>
      <xdr:row>74</xdr:row>
      <xdr:rowOff>134473</xdr:rowOff>
    </xdr:to>
    <xdr:pic>
      <xdr:nvPicPr>
        <xdr:cNvPr id="49" name="Рисунок 112" descr="C:\Users\anbl4\AppData\Local\Microsoft\Windows\Temporary Internet Files\Content.Word\632_сиреневый в горох.jpg"/>
        <xdr:cNvPicPr>
          <a:picLocks noChangeAspect="1" noChangeArrowheads="1"/>
        </xdr:cNvPicPr>
      </xdr:nvPicPr>
      <xdr:blipFill>
        <a:blip xmlns:r="http://schemas.openxmlformats.org/officeDocument/2006/relationships" r:embed="rId47" cstate="print"/>
        <a:srcRect/>
        <a:stretch>
          <a:fillRect/>
        </a:stretch>
      </xdr:blipFill>
      <xdr:spPr bwMode="auto">
        <a:xfrm>
          <a:off x="4740089" y="17649266"/>
          <a:ext cx="1009650" cy="79561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19050</xdr:colOff>
      <xdr:row>1</xdr:row>
      <xdr:rowOff>228600</xdr:rowOff>
    </xdr:from>
    <xdr:to>
      <xdr:col>19</xdr:col>
      <xdr:colOff>685800</xdr:colOff>
      <xdr:row>4</xdr:row>
      <xdr:rowOff>152400</xdr:rowOff>
    </xdr:to>
    <xdr:pic>
      <xdr:nvPicPr>
        <xdr:cNvPr id="2" name="Рисунок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63625" y="609600"/>
          <a:ext cx="4429125" cy="962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361950</xdr:colOff>
      <xdr:row>2</xdr:row>
      <xdr:rowOff>9919</xdr:rowOff>
    </xdr:from>
    <xdr:to>
      <xdr:col>9</xdr:col>
      <xdr:colOff>381000</xdr:colOff>
      <xdr:row>6</xdr:row>
      <xdr:rowOff>57150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702" t="10888" r="2979" b="4467"/>
        <a:stretch>
          <a:fillRect/>
        </a:stretch>
      </xdr:blipFill>
      <xdr:spPr bwMode="auto">
        <a:xfrm>
          <a:off x="7467600" y="733819"/>
          <a:ext cx="1047750" cy="1152131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354807</xdr:colOff>
      <xdr:row>2</xdr:row>
      <xdr:rowOff>88603</xdr:rowOff>
    </xdr:from>
    <xdr:to>
      <xdr:col>19</xdr:col>
      <xdr:colOff>628650</xdr:colOff>
      <xdr:row>4</xdr:row>
      <xdr:rowOff>256591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480007" y="812503"/>
          <a:ext cx="4388643" cy="777588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428236</xdr:colOff>
      <xdr:row>0</xdr:row>
      <xdr:rowOff>114300</xdr:rowOff>
    </xdr:from>
    <xdr:to>
      <xdr:col>19</xdr:col>
      <xdr:colOff>514350</xdr:colOff>
      <xdr:row>5</xdr:row>
      <xdr:rowOff>95251</xdr:rowOff>
    </xdr:to>
    <xdr:pic>
      <xdr:nvPicPr>
        <xdr:cNvPr id="2" name="Рисунок 3" descr="King_Koil_logo_monochrome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020286" y="114300"/>
          <a:ext cx="2619764" cy="158115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8</xdr:col>
      <xdr:colOff>609600</xdr:colOff>
      <xdr:row>2</xdr:row>
      <xdr:rowOff>38100</xdr:rowOff>
    </xdr:from>
    <xdr:to>
      <xdr:col>10</xdr:col>
      <xdr:colOff>76200</xdr:colOff>
      <xdr:row>6</xdr:row>
      <xdr:rowOff>104381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702" t="10888" r="2979" b="4467"/>
        <a:stretch>
          <a:fillRect/>
        </a:stretch>
      </xdr:blipFill>
      <xdr:spPr bwMode="auto">
        <a:xfrm>
          <a:off x="6629400" y="723900"/>
          <a:ext cx="1047750" cy="1152131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76201</xdr:colOff>
      <xdr:row>0</xdr:row>
      <xdr:rowOff>0</xdr:rowOff>
    </xdr:from>
    <xdr:to>
      <xdr:col>17</xdr:col>
      <xdr:colOff>628650</xdr:colOff>
      <xdr:row>4</xdr:row>
      <xdr:rowOff>209350</xdr:rowOff>
    </xdr:to>
    <xdr:pic>
      <xdr:nvPicPr>
        <xdr:cNvPr id="2" name="Рисунок 3" descr="King_Koil_logo_monochrome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735301" y="0"/>
          <a:ext cx="2381249" cy="1447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5992340</xdr:colOff>
      <xdr:row>3</xdr:row>
      <xdr:rowOff>175144</xdr:rowOff>
    </xdr:from>
    <xdr:to>
      <xdr:col>12</xdr:col>
      <xdr:colOff>410505</xdr:colOff>
      <xdr:row>6</xdr:row>
      <xdr:rowOff>114300</xdr:rowOff>
    </xdr:to>
    <xdr:pic>
      <xdr:nvPicPr>
        <xdr:cNvPr id="2" name="Рисунок 3" descr="лого аскона черный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8222440" y="1241944"/>
          <a:ext cx="5029015" cy="115835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39687</xdr:colOff>
      <xdr:row>1</xdr:row>
      <xdr:rowOff>79375</xdr:rowOff>
    </xdr:from>
    <xdr:to>
      <xdr:col>25</xdr:col>
      <xdr:colOff>487236</xdr:colOff>
      <xdr:row>3</xdr:row>
      <xdr:rowOff>297655</xdr:rowOff>
    </xdr:to>
    <xdr:pic>
      <xdr:nvPicPr>
        <xdr:cNvPr id="2" name="Рисунок 2" descr="лого аскона черный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7006093" y="436563"/>
          <a:ext cx="3602705" cy="85328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171449</xdr:colOff>
      <xdr:row>4</xdr:row>
      <xdr:rowOff>212850</xdr:rowOff>
    </xdr:from>
    <xdr:to>
      <xdr:col>25</xdr:col>
      <xdr:colOff>70106</xdr:colOff>
      <xdr:row>8</xdr:row>
      <xdr:rowOff>0</xdr:rowOff>
    </xdr:to>
    <xdr:pic>
      <xdr:nvPicPr>
        <xdr:cNvPr id="3" name="Рисунок 3" descr="лого аскона черный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5525749" y="651000"/>
          <a:ext cx="5175507" cy="1196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38100</xdr:colOff>
      <xdr:row>5</xdr:row>
      <xdr:rowOff>57150</xdr:rowOff>
    </xdr:from>
    <xdr:to>
      <xdr:col>12</xdr:col>
      <xdr:colOff>285750</xdr:colOff>
      <xdr:row>9</xdr:row>
      <xdr:rowOff>9131</xdr:rowOff>
    </xdr:to>
    <xdr:pic>
      <xdr:nvPicPr>
        <xdr:cNvPr id="4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702" t="10888" r="2979" b="4467"/>
        <a:stretch>
          <a:fillRect/>
        </a:stretch>
      </xdr:blipFill>
      <xdr:spPr bwMode="auto">
        <a:xfrm>
          <a:off x="9391650" y="838200"/>
          <a:ext cx="1047750" cy="1152131"/>
        </a:xfrm>
        <a:prstGeom prst="rect">
          <a:avLst/>
        </a:prstGeom>
        <a:noFill/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530282</xdr:colOff>
      <xdr:row>5</xdr:row>
      <xdr:rowOff>304800</xdr:rowOff>
    </xdr:from>
    <xdr:to>
      <xdr:col>23</xdr:col>
      <xdr:colOff>837998</xdr:colOff>
      <xdr:row>7</xdr:row>
      <xdr:rowOff>438150</xdr:rowOff>
    </xdr:to>
    <xdr:pic>
      <xdr:nvPicPr>
        <xdr:cNvPr id="2" name="Рисунок 1" descr="лого аскона черный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4360582" y="1162050"/>
          <a:ext cx="4212966" cy="9715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457200</xdr:colOff>
      <xdr:row>11</xdr:row>
      <xdr:rowOff>95250</xdr:rowOff>
    </xdr:from>
    <xdr:to>
      <xdr:col>5</xdr:col>
      <xdr:colOff>656072</xdr:colOff>
      <xdr:row>11</xdr:row>
      <xdr:rowOff>1626300</xdr:rowOff>
    </xdr:to>
    <xdr:pic>
      <xdr:nvPicPr>
        <xdr:cNvPr id="3" name="Рисунок 2" descr="Темно-песочный.jp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23950" y="3562350"/>
          <a:ext cx="3342122" cy="1531050"/>
        </a:xfrm>
        <a:prstGeom prst="rect">
          <a:avLst/>
        </a:prstGeom>
      </xdr:spPr>
    </xdr:pic>
    <xdr:clientData/>
  </xdr:twoCellAnchor>
  <xdr:twoCellAnchor editAs="oneCell">
    <xdr:from>
      <xdr:col>19</xdr:col>
      <xdr:colOff>514351</xdr:colOff>
      <xdr:row>11</xdr:row>
      <xdr:rowOff>57150</xdr:rowOff>
    </xdr:from>
    <xdr:to>
      <xdr:col>24</xdr:col>
      <xdr:colOff>156381</xdr:colOff>
      <xdr:row>11</xdr:row>
      <xdr:rowOff>1588200</xdr:rowOff>
    </xdr:to>
    <xdr:pic>
      <xdr:nvPicPr>
        <xdr:cNvPr id="5" name="Рисунок 4" descr="Синий.jp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820901" y="3524250"/>
          <a:ext cx="3642530" cy="153105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571500</xdr:colOff>
      <xdr:row>11</xdr:row>
      <xdr:rowOff>68771</xdr:rowOff>
    </xdr:from>
    <xdr:to>
      <xdr:col>18</xdr:col>
      <xdr:colOff>133350</xdr:colOff>
      <xdr:row>11</xdr:row>
      <xdr:rowOff>1572236</xdr:rowOff>
    </xdr:to>
    <xdr:pic>
      <xdr:nvPicPr>
        <xdr:cNvPr id="6" name="Рисунок 5" descr="Темно-кофейный.jpg"/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9867900" y="3535871"/>
          <a:ext cx="3524250" cy="1503465"/>
        </a:xfrm>
        <a:prstGeom prst="rect">
          <a:avLst/>
        </a:prstGeom>
      </xdr:spPr>
    </xdr:pic>
    <xdr:clientData/>
  </xdr:twoCellAnchor>
  <xdr:twoCellAnchor editAs="oneCell">
    <xdr:from>
      <xdr:col>7</xdr:col>
      <xdr:colOff>533400</xdr:colOff>
      <xdr:row>11</xdr:row>
      <xdr:rowOff>48024</xdr:rowOff>
    </xdr:from>
    <xdr:to>
      <xdr:col>12</xdr:col>
      <xdr:colOff>172474</xdr:colOff>
      <xdr:row>11</xdr:row>
      <xdr:rowOff>1581150</xdr:rowOff>
    </xdr:to>
    <xdr:pic>
      <xdr:nvPicPr>
        <xdr:cNvPr id="8" name="Рисунок 7" descr="Светло-кофейный.jpg"/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6686550" y="3686574"/>
          <a:ext cx="3544324" cy="1533126"/>
        </a:xfrm>
        <a:prstGeom prst="rect">
          <a:avLst/>
        </a:prstGeom>
      </xdr:spPr>
    </xdr:pic>
    <xdr:clientData/>
  </xdr:twoCellAnchor>
  <xdr:twoCellAnchor editAs="oneCell">
    <xdr:from>
      <xdr:col>3</xdr:col>
      <xdr:colOff>171450</xdr:colOff>
      <xdr:row>19</xdr:row>
      <xdr:rowOff>76200</xdr:rowOff>
    </xdr:from>
    <xdr:to>
      <xdr:col>4</xdr:col>
      <xdr:colOff>495300</xdr:colOff>
      <xdr:row>19</xdr:row>
      <xdr:rowOff>1790700</xdr:rowOff>
    </xdr:to>
    <xdr:pic>
      <xdr:nvPicPr>
        <xdr:cNvPr id="12" name="Рисунок 11" descr="11T33-BEG"/>
        <xdr:cNvPicPr/>
      </xdr:nvPicPr>
      <xdr:blipFill>
        <a:blip xmlns:r="http://schemas.openxmlformats.org/officeDocument/2006/relationships" r:embed="rId6" cstate="print"/>
        <a:srcRect l="13367" t="743" r="6436" b="-372"/>
        <a:stretch>
          <a:fillRect/>
        </a:stretch>
      </xdr:blipFill>
      <xdr:spPr bwMode="auto">
        <a:xfrm>
          <a:off x="3143250" y="13068300"/>
          <a:ext cx="1162050" cy="1714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0</xdr:colOff>
      <xdr:row>19</xdr:row>
      <xdr:rowOff>57150</xdr:rowOff>
    </xdr:from>
    <xdr:to>
      <xdr:col>10</xdr:col>
      <xdr:colOff>723900</xdr:colOff>
      <xdr:row>19</xdr:row>
      <xdr:rowOff>1752600</xdr:rowOff>
    </xdr:to>
    <xdr:pic>
      <xdr:nvPicPr>
        <xdr:cNvPr id="13" name="Рисунок 12" descr="QQ截图20120428143850"/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7734300" y="12896850"/>
          <a:ext cx="1600200" cy="1695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15</xdr:col>
      <xdr:colOff>19050</xdr:colOff>
      <xdr:row>19</xdr:row>
      <xdr:rowOff>76200</xdr:rowOff>
    </xdr:from>
    <xdr:to>
      <xdr:col>16</xdr:col>
      <xdr:colOff>590550</xdr:colOff>
      <xdr:row>19</xdr:row>
      <xdr:rowOff>1790700</xdr:rowOff>
    </xdr:to>
    <xdr:pic>
      <xdr:nvPicPr>
        <xdr:cNvPr id="15" name="Рисунок 14" descr="11T117"/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 bwMode="auto">
        <a:xfrm>
          <a:off x="12515850" y="12915900"/>
          <a:ext cx="1352550" cy="1714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533400</xdr:colOff>
      <xdr:row>35</xdr:row>
      <xdr:rowOff>171450</xdr:rowOff>
    </xdr:from>
    <xdr:to>
      <xdr:col>6</xdr:col>
      <xdr:colOff>95250</xdr:colOff>
      <xdr:row>35</xdr:row>
      <xdr:rowOff>1447800</xdr:rowOff>
    </xdr:to>
    <xdr:pic>
      <xdr:nvPicPr>
        <xdr:cNvPr id="28" name="Рисунок 27" descr="CUPRON pillowcase.jpg"/>
        <xdr:cNvPicPr>
          <a:picLocks noChangeAspect="1"/>
        </xdr:cNvPicPr>
      </xdr:nvPicPr>
      <xdr:blipFill>
        <a:blip xmlns:r="http://schemas.openxmlformats.org/officeDocument/2006/relationships" r:embed="rId9" cstate="print"/>
        <a:srcRect r="8457"/>
        <a:stretch>
          <a:fillRect/>
        </a:stretch>
      </xdr:blipFill>
      <xdr:spPr>
        <a:xfrm>
          <a:off x="1200150" y="20326350"/>
          <a:ext cx="3562350" cy="1276350"/>
        </a:xfrm>
        <a:prstGeom prst="rect">
          <a:avLst/>
        </a:prstGeom>
      </xdr:spPr>
    </xdr:pic>
    <xdr:clientData/>
  </xdr:twoCellAnchor>
  <xdr:twoCellAnchor editAs="oneCell">
    <xdr:from>
      <xdr:col>7</xdr:col>
      <xdr:colOff>777180</xdr:colOff>
      <xdr:row>34</xdr:row>
      <xdr:rowOff>304800</xdr:rowOff>
    </xdr:from>
    <xdr:to>
      <xdr:col>11</xdr:col>
      <xdr:colOff>733425</xdr:colOff>
      <xdr:row>36</xdr:row>
      <xdr:rowOff>88483</xdr:rowOff>
    </xdr:to>
    <xdr:pic>
      <xdr:nvPicPr>
        <xdr:cNvPr id="29" name="Рисунок 28" descr="cupron_masque.jpg"/>
        <xdr:cNvPicPr>
          <a:picLocks noChangeAspect="1"/>
        </xdr:cNvPicPr>
      </xdr:nvPicPr>
      <xdr:blipFill>
        <a:blip xmlns:r="http://schemas.openxmlformats.org/officeDocument/2006/relationships" r:embed="rId10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6930330" y="15011400"/>
          <a:ext cx="3070920" cy="2317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247650</xdr:colOff>
      <xdr:row>34</xdr:row>
      <xdr:rowOff>799035</xdr:rowOff>
    </xdr:from>
    <xdr:to>
      <xdr:col>17</xdr:col>
      <xdr:colOff>381000</xdr:colOff>
      <xdr:row>35</xdr:row>
      <xdr:rowOff>1639988</xdr:rowOff>
    </xdr:to>
    <xdr:pic>
      <xdr:nvPicPr>
        <xdr:cNvPr id="30" name="Рисунок 29" descr="cupron_gants.jpg"/>
        <xdr:cNvPicPr>
          <a:picLocks noChangeAspect="1"/>
        </xdr:cNvPicPr>
      </xdr:nvPicPr>
      <xdr:blipFill>
        <a:blip xmlns:r="http://schemas.openxmlformats.org/officeDocument/2006/relationships" r:embed="rId1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t="13638" b="16483"/>
        <a:stretch>
          <a:fillRect/>
        </a:stretch>
      </xdr:blipFill>
      <xdr:spPr>
        <a:xfrm>
          <a:off x="10096500" y="20439585"/>
          <a:ext cx="2457450" cy="1717253"/>
        </a:xfrm>
        <a:prstGeom prst="rect">
          <a:avLst/>
        </a:prstGeom>
      </xdr:spPr>
    </xdr:pic>
    <xdr:clientData/>
  </xdr:twoCellAnchor>
  <xdr:twoCellAnchor editAs="oneCell">
    <xdr:from>
      <xdr:col>3</xdr:col>
      <xdr:colOff>266700</xdr:colOff>
      <xdr:row>28</xdr:row>
      <xdr:rowOff>57149</xdr:rowOff>
    </xdr:from>
    <xdr:to>
      <xdr:col>4</xdr:col>
      <xdr:colOff>895350</xdr:colOff>
      <xdr:row>28</xdr:row>
      <xdr:rowOff>1723082</xdr:rowOff>
    </xdr:to>
    <xdr:pic>
      <xdr:nvPicPr>
        <xdr:cNvPr id="16" name="Рисунок 15" descr="20121128_175546.jpg"/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2209800" y="13963649"/>
          <a:ext cx="1466850" cy="1665933"/>
        </a:xfrm>
        <a:prstGeom prst="rect">
          <a:avLst/>
        </a:prstGeom>
      </xdr:spPr>
    </xdr:pic>
    <xdr:clientData/>
  </xdr:twoCellAnchor>
  <xdr:twoCellAnchor editAs="oneCell">
    <xdr:from>
      <xdr:col>7</xdr:col>
      <xdr:colOff>133350</xdr:colOff>
      <xdr:row>28</xdr:row>
      <xdr:rowOff>95250</xdr:rowOff>
    </xdr:from>
    <xdr:to>
      <xdr:col>8</xdr:col>
      <xdr:colOff>533400</xdr:colOff>
      <xdr:row>28</xdr:row>
      <xdr:rowOff>1827404</xdr:rowOff>
    </xdr:to>
    <xdr:pic>
      <xdr:nvPicPr>
        <xdr:cNvPr id="18" name="Рисунок 17" descr="КПБ детское 9492.jpg"/>
        <xdr:cNvPicPr>
          <a:picLocks noChangeAspect="1"/>
        </xdr:cNvPicPr>
      </xdr:nvPicPr>
      <xdr:blipFill>
        <a:blip xmlns:r="http://schemas.openxmlformats.org/officeDocument/2006/relationships" r:embed="rId1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 l="15625" r="18750"/>
        <a:stretch>
          <a:fillRect/>
        </a:stretch>
      </xdr:blipFill>
      <xdr:spPr>
        <a:xfrm>
          <a:off x="5048250" y="14001750"/>
          <a:ext cx="1143000" cy="1732154"/>
        </a:xfrm>
        <a:prstGeom prst="rect">
          <a:avLst/>
        </a:prstGeom>
      </xdr:spPr>
    </xdr:pic>
    <xdr:clientData/>
  </xdr:twoCellAnchor>
  <xdr:twoCellAnchor editAs="oneCell">
    <xdr:from>
      <xdr:col>15</xdr:col>
      <xdr:colOff>400051</xdr:colOff>
      <xdr:row>28</xdr:row>
      <xdr:rowOff>76200</xdr:rowOff>
    </xdr:from>
    <xdr:to>
      <xdr:col>16</xdr:col>
      <xdr:colOff>438286</xdr:colOff>
      <xdr:row>28</xdr:row>
      <xdr:rowOff>1828800</xdr:rowOff>
    </xdr:to>
    <xdr:pic>
      <xdr:nvPicPr>
        <xdr:cNvPr id="2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/>
        <a:srcRect/>
        <a:stretch>
          <a:fillRect/>
        </a:stretch>
      </xdr:blipFill>
      <xdr:spPr bwMode="auto">
        <a:xfrm>
          <a:off x="10896601" y="14611350"/>
          <a:ext cx="819285" cy="1752600"/>
        </a:xfrm>
        <a:prstGeom prst="rect">
          <a:avLst/>
        </a:prstGeom>
        <a:noFill/>
      </xdr:spPr>
    </xdr:pic>
    <xdr:clientData/>
  </xdr:twoCellAnchor>
  <xdr:twoCellAnchor editAs="oneCell">
    <xdr:from>
      <xdr:col>19</xdr:col>
      <xdr:colOff>666750</xdr:colOff>
      <xdr:row>28</xdr:row>
      <xdr:rowOff>38099</xdr:rowOff>
    </xdr:from>
    <xdr:to>
      <xdr:col>24</xdr:col>
      <xdr:colOff>0</xdr:colOff>
      <xdr:row>28</xdr:row>
      <xdr:rowOff>1804086</xdr:rowOff>
    </xdr:to>
    <xdr:pic>
      <xdr:nvPicPr>
        <xdr:cNvPr id="2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5" cstate="print"/>
        <a:srcRect/>
        <a:stretch>
          <a:fillRect/>
        </a:stretch>
      </xdr:blipFill>
      <xdr:spPr bwMode="auto">
        <a:xfrm>
          <a:off x="15297150" y="14344649"/>
          <a:ext cx="3333750" cy="1765987"/>
        </a:xfrm>
        <a:prstGeom prst="rect">
          <a:avLst/>
        </a:prstGeom>
        <a:noFill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Users/aleshinaas/AppData/Local/Microsoft/Windows/Temporary%20Internet%20Files/Content.Outlook/4Y5MT2DC/price%20&#1054;&#1057;&#1045;&#1053;&#1068;-&#1062;&#1045;&#1053;&#1067;%20%20&#1057;&#1041;&#1056;&#1054;&#1057;&#1048;&#1052;%20&#1087;&#1086;&#1089;&#1083;&#1077;&#1076;&#1085;&#1080;&#1081;%20&#1074;&#1072;&#1088;&#1080;&#1072;&#1085;&#109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leep Style"/>
      <sheetName val="Promo и Compact"/>
      <sheetName val="Mediflex"/>
      <sheetName val="Sleep Professor"/>
      <sheetName val="MediflexKids"/>
      <sheetName val="Serta"/>
      <sheetName val="KingKoil Матрасы"/>
      <sheetName val="KingKoil Основания"/>
      <sheetName val="ErgoMotion"/>
      <sheetName val="Кровати Акция"/>
      <sheetName val="кровати и изголовья 1"/>
      <sheetName val="кровати и изголовья 2"/>
      <sheetName val="тумбочки,банкетки,столики и ОР"/>
      <sheetName val="Аксессуары"/>
      <sheetName val="Ковры,лампы,овечка,Cupron,Oranj"/>
      <sheetName val="Декор.комплекты"/>
      <sheetName val="Акссессуары КК"/>
      <sheetName val="Asabella"/>
    </sheetNames>
    <sheetDataSet>
      <sheetData sheetId="0">
        <row r="3">
          <cell r="A3" t="str">
            <v>ОСЕНЬ - ЦЕНЫ СБРОСИМ</v>
          </cell>
          <cell r="G3" t="str">
            <v>Директор департамента розничных продаж ООО «ТД «Аскона»</v>
          </cell>
        </row>
        <row r="4">
          <cell r="M4" t="str">
            <v>В.В. Корчагов</v>
          </cell>
        </row>
      </sheetData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Классическая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asabella-life.ru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C000"/>
  </sheetPr>
  <dimension ref="A1:T35"/>
  <sheetViews>
    <sheetView view="pageBreakPreview" zoomScale="50" zoomScaleSheetLayoutView="50" workbookViewId="0">
      <selection activeCell="O7" sqref="O7:T8"/>
    </sheetView>
  </sheetViews>
  <sheetFormatPr defaultColWidth="9.140625" defaultRowHeight="12.75"/>
  <cols>
    <col min="1" max="2" width="8.5703125" style="63" customWidth="1"/>
    <col min="3" max="3" width="13.85546875" style="63" customWidth="1"/>
    <col min="4" max="4" width="9.7109375" style="63" customWidth="1"/>
    <col min="5" max="5" width="13.85546875" style="63" customWidth="1"/>
    <col min="6" max="7" width="11.7109375" style="63" customWidth="1"/>
    <col min="8" max="8" width="10.140625" style="63" customWidth="1"/>
    <col min="9" max="9" width="13.85546875" style="63" customWidth="1"/>
    <col min="10" max="10" width="9.7109375" style="63" customWidth="1"/>
    <col min="11" max="11" width="13.85546875" style="63" customWidth="1"/>
    <col min="12" max="13" width="11.7109375" style="63" customWidth="1"/>
    <col min="14" max="14" width="10.140625" style="63" customWidth="1"/>
    <col min="15" max="15" width="13.85546875" style="63" customWidth="1"/>
    <col min="16" max="16" width="9.7109375" style="63" customWidth="1"/>
    <col min="17" max="17" width="13.85546875" style="63" customWidth="1"/>
    <col min="18" max="19" width="11.7109375" style="63" customWidth="1"/>
    <col min="20" max="20" width="9.28515625" style="63" customWidth="1"/>
    <col min="21" max="16384" width="9.140625" style="63"/>
  </cols>
  <sheetData>
    <row r="1" spans="1:20" ht="30">
      <c r="A1" s="932" t="s">
        <v>443</v>
      </c>
      <c r="B1" s="932"/>
      <c r="C1" s="932"/>
      <c r="D1" s="932"/>
      <c r="E1" s="932"/>
      <c r="F1" s="932"/>
      <c r="G1" s="932"/>
      <c r="H1" s="932"/>
      <c r="I1" s="932"/>
      <c r="J1" s="932"/>
      <c r="K1" s="932"/>
      <c r="L1" s="932"/>
      <c r="M1" s="932"/>
      <c r="N1" s="932"/>
      <c r="O1" s="932"/>
      <c r="P1" s="932"/>
      <c r="Q1" s="932"/>
      <c r="R1" s="932"/>
      <c r="S1" s="932"/>
      <c r="T1" s="932"/>
    </row>
    <row r="2" spans="1:20" ht="27" customHeight="1">
      <c r="A2" s="54"/>
      <c r="B2" s="55"/>
      <c r="C2" s="55"/>
      <c r="D2" s="55"/>
      <c r="E2" s="54"/>
      <c r="F2" s="933" t="s">
        <v>8</v>
      </c>
      <c r="G2" s="933"/>
      <c r="H2" s="933"/>
      <c r="I2" s="933"/>
      <c r="J2" s="933"/>
      <c r="K2" s="933"/>
      <c r="L2" s="933"/>
      <c r="M2" s="933"/>
      <c r="N2" s="933"/>
      <c r="O2" s="67"/>
      <c r="P2" s="67"/>
      <c r="Q2" s="67"/>
      <c r="R2" s="67"/>
      <c r="S2" s="67"/>
      <c r="T2" s="67"/>
    </row>
    <row r="3" spans="1:20" ht="23.25">
      <c r="A3" s="240" t="e">
        <f>#REF!</f>
        <v>#REF!</v>
      </c>
      <c r="B3" s="55"/>
      <c r="C3" s="55"/>
      <c r="D3" s="55"/>
      <c r="E3" s="146"/>
      <c r="F3" s="968" t="s">
        <v>380</v>
      </c>
      <c r="G3" s="968"/>
      <c r="H3" s="968"/>
      <c r="I3" s="968"/>
      <c r="J3" s="968"/>
      <c r="K3" s="968"/>
      <c r="L3" s="968"/>
      <c r="M3" s="968"/>
      <c r="N3" s="968"/>
      <c r="O3" s="968"/>
      <c r="P3" s="68"/>
      <c r="Q3" s="68"/>
      <c r="R3" s="68"/>
      <c r="S3" s="68"/>
      <c r="T3" s="68"/>
    </row>
    <row r="4" spans="1:20" ht="26.25" customHeight="1">
      <c r="A4" s="58" t="e">
        <f>#REF!</f>
        <v>#REF!</v>
      </c>
      <c r="B4" s="54"/>
      <c r="C4" s="54"/>
      <c r="D4" s="54"/>
      <c r="E4" s="54"/>
      <c r="F4" s="54"/>
      <c r="G4" s="464"/>
      <c r="H4" s="464"/>
      <c r="I4" s="464"/>
      <c r="J4" s="464"/>
      <c r="K4" s="464"/>
      <c r="L4" s="464"/>
      <c r="M4" s="511" t="e">
        <f>#REF!</f>
        <v>#REF!</v>
      </c>
      <c r="N4" s="465"/>
      <c r="O4" s="465"/>
      <c r="P4" s="145"/>
      <c r="Q4" s="145"/>
      <c r="R4" s="145"/>
      <c r="S4" s="145"/>
      <c r="T4" s="145"/>
    </row>
    <row r="5" spans="1:20" s="495" customFormat="1" ht="23.25" customHeight="1" thickBot="1">
      <c r="A5" s="493" t="s">
        <v>444</v>
      </c>
      <c r="B5" s="494"/>
      <c r="C5" s="494"/>
      <c r="D5" s="494"/>
      <c r="E5" s="494"/>
      <c r="F5" s="494"/>
      <c r="G5" s="494"/>
      <c r="H5" s="494"/>
      <c r="I5" s="494"/>
      <c r="J5" s="494"/>
      <c r="K5" s="494"/>
      <c r="L5" s="494"/>
      <c r="M5" s="494"/>
      <c r="N5" s="494"/>
      <c r="O5" s="494"/>
      <c r="P5" s="494"/>
      <c r="Q5" s="494"/>
      <c r="R5" s="494"/>
      <c r="S5" s="494"/>
      <c r="T5" s="494"/>
    </row>
    <row r="6" spans="1:20" s="495" customFormat="1" ht="27.75" customHeight="1" thickBot="1">
      <c r="A6" s="954" t="s">
        <v>434</v>
      </c>
      <c r="B6" s="955"/>
      <c r="C6" s="965" t="s">
        <v>435</v>
      </c>
      <c r="D6" s="966"/>
      <c r="E6" s="966"/>
      <c r="F6" s="966"/>
      <c r="G6" s="966"/>
      <c r="H6" s="967"/>
      <c r="I6" s="951" t="s">
        <v>458</v>
      </c>
      <c r="J6" s="952"/>
      <c r="K6" s="952"/>
      <c r="L6" s="952"/>
      <c r="M6" s="952"/>
      <c r="N6" s="952"/>
      <c r="O6" s="952"/>
      <c r="P6" s="952"/>
      <c r="Q6" s="952"/>
      <c r="R6" s="952"/>
      <c r="S6" s="952"/>
      <c r="T6" s="953"/>
    </row>
    <row r="7" spans="1:20" ht="38.25" customHeight="1" thickBot="1">
      <c r="A7" s="959" t="s">
        <v>1</v>
      </c>
      <c r="B7" s="959" t="s">
        <v>2</v>
      </c>
      <c r="C7" s="961" t="s">
        <v>505</v>
      </c>
      <c r="D7" s="962"/>
      <c r="E7" s="962"/>
      <c r="F7" s="962"/>
      <c r="G7" s="962"/>
      <c r="H7" s="963"/>
      <c r="I7" s="956" t="s">
        <v>436</v>
      </c>
      <c r="J7" s="957"/>
      <c r="K7" s="957"/>
      <c r="L7" s="957"/>
      <c r="M7" s="957"/>
      <c r="N7" s="958"/>
      <c r="O7" s="956" t="s">
        <v>437</v>
      </c>
      <c r="P7" s="957"/>
      <c r="Q7" s="957"/>
      <c r="R7" s="957"/>
      <c r="S7" s="957"/>
      <c r="T7" s="958"/>
    </row>
    <row r="8" spans="1:20" s="64" customFormat="1" ht="32.25" thickBot="1">
      <c r="A8" s="960"/>
      <c r="B8" s="964"/>
      <c r="C8" s="633" t="s">
        <v>81</v>
      </c>
      <c r="D8" s="634" t="s">
        <v>82</v>
      </c>
      <c r="E8" s="634" t="s">
        <v>83</v>
      </c>
      <c r="F8" s="635" t="s">
        <v>111</v>
      </c>
      <c r="G8" s="635" t="s">
        <v>112</v>
      </c>
      <c r="H8" s="604" t="s">
        <v>381</v>
      </c>
      <c r="I8" s="633" t="s">
        <v>81</v>
      </c>
      <c r="J8" s="634" t="s">
        <v>82</v>
      </c>
      <c r="K8" s="634" t="s">
        <v>83</v>
      </c>
      <c r="L8" s="635" t="s">
        <v>111</v>
      </c>
      <c r="M8" s="635" t="s">
        <v>112</v>
      </c>
      <c r="N8" s="604" t="s">
        <v>381</v>
      </c>
      <c r="O8" s="633" t="s">
        <v>81</v>
      </c>
      <c r="P8" s="634" t="s">
        <v>82</v>
      </c>
      <c r="Q8" s="634" t="s">
        <v>83</v>
      </c>
      <c r="R8" s="635" t="s">
        <v>111</v>
      </c>
      <c r="S8" s="635" t="s">
        <v>112</v>
      </c>
      <c r="T8" s="604" t="s">
        <v>381</v>
      </c>
    </row>
    <row r="9" spans="1:20" s="65" customFormat="1" ht="21.95" customHeight="1">
      <c r="A9" s="946" t="s">
        <v>383</v>
      </c>
      <c r="B9" s="560">
        <v>80</v>
      </c>
      <c r="C9" s="637">
        <v>10231</v>
      </c>
      <c r="D9" s="70">
        <v>0.4</v>
      </c>
      <c r="E9" s="71">
        <f>(C9*(1-D9))</f>
        <v>6138.5999999999995</v>
      </c>
      <c r="F9" s="185" t="s">
        <v>4</v>
      </c>
      <c r="G9" s="185" t="s">
        <v>4</v>
      </c>
      <c r="H9" s="273">
        <f>E9*1%</f>
        <v>61.385999999999996</v>
      </c>
      <c r="I9" s="69">
        <v>3991</v>
      </c>
      <c r="J9" s="70">
        <v>0</v>
      </c>
      <c r="K9" s="71">
        <f>(I9*(1-J9))</f>
        <v>3991</v>
      </c>
      <c r="L9" s="185" t="s">
        <v>4</v>
      </c>
      <c r="M9" s="185" t="s">
        <v>4</v>
      </c>
      <c r="N9" s="271">
        <f>K9*1%</f>
        <v>39.910000000000004</v>
      </c>
      <c r="O9" s="637">
        <v>10702</v>
      </c>
      <c r="P9" s="70">
        <v>0.4</v>
      </c>
      <c r="Q9" s="71">
        <f>(O9*(1-P9))</f>
        <v>6421.2</v>
      </c>
      <c r="R9" s="185" t="s">
        <v>4</v>
      </c>
      <c r="S9" s="185" t="s">
        <v>4</v>
      </c>
      <c r="T9" s="271">
        <f>Q9*2%</f>
        <v>128.42400000000001</v>
      </c>
    </row>
    <row r="10" spans="1:20" s="65" customFormat="1" ht="21.95" customHeight="1">
      <c r="A10" s="949"/>
      <c r="B10" s="561">
        <v>90</v>
      </c>
      <c r="C10" s="190">
        <v>11371</v>
      </c>
      <c r="D10" s="73">
        <f>D9</f>
        <v>0.4</v>
      </c>
      <c r="E10" s="74">
        <f t="shared" ref="E10:E15" si="0">(C10*(1-D10))</f>
        <v>6822.5999999999995</v>
      </c>
      <c r="F10" s="186" t="s">
        <v>4</v>
      </c>
      <c r="G10" s="186" t="s">
        <v>4</v>
      </c>
      <c r="H10" s="256">
        <f t="shared" ref="H10:H15" si="1">E10*1%</f>
        <v>68.225999999999999</v>
      </c>
      <c r="I10" s="72">
        <v>4251</v>
      </c>
      <c r="J10" s="73">
        <f>J9</f>
        <v>0</v>
      </c>
      <c r="K10" s="74">
        <f t="shared" ref="K10:K14" si="2">(I10*(1-J10))</f>
        <v>4251</v>
      </c>
      <c r="L10" s="186" t="s">
        <v>4</v>
      </c>
      <c r="M10" s="186" t="s">
        <v>4</v>
      </c>
      <c r="N10" s="254">
        <f t="shared" ref="N10:N14" si="3">K10*1%</f>
        <v>42.51</v>
      </c>
      <c r="O10" s="190">
        <v>10802</v>
      </c>
      <c r="P10" s="73">
        <f>P9</f>
        <v>0.4</v>
      </c>
      <c r="Q10" s="74">
        <f>(O10*(1-P10))</f>
        <v>6481.2</v>
      </c>
      <c r="R10" s="186" t="s">
        <v>4</v>
      </c>
      <c r="S10" s="186" t="s">
        <v>4</v>
      </c>
      <c r="T10" s="254">
        <f t="shared" ref="T10:T14" si="4">Q10*2%</f>
        <v>129.624</v>
      </c>
    </row>
    <row r="11" spans="1:20" s="65" customFormat="1" ht="21.95" customHeight="1">
      <c r="A11" s="949"/>
      <c r="B11" s="561">
        <v>120</v>
      </c>
      <c r="C11" s="190">
        <v>14781</v>
      </c>
      <c r="D11" s="73">
        <f t="shared" ref="D11:D12" si="5">D10</f>
        <v>0.4</v>
      </c>
      <c r="E11" s="74">
        <f t="shared" si="0"/>
        <v>8868.6</v>
      </c>
      <c r="F11" s="186" t="s">
        <v>4</v>
      </c>
      <c r="G11" s="186" t="s">
        <v>4</v>
      </c>
      <c r="H11" s="256">
        <f t="shared" si="1"/>
        <v>88.686000000000007</v>
      </c>
      <c r="I11" s="72">
        <v>5221</v>
      </c>
      <c r="J11" s="73">
        <f t="shared" ref="J11:J12" si="6">J10</f>
        <v>0</v>
      </c>
      <c r="K11" s="74">
        <f t="shared" si="2"/>
        <v>5221</v>
      </c>
      <c r="L11" s="186" t="s">
        <v>4</v>
      </c>
      <c r="M11" s="186" t="s">
        <v>4</v>
      </c>
      <c r="N11" s="254">
        <f t="shared" si="3"/>
        <v>52.21</v>
      </c>
      <c r="O11" s="190">
        <v>11902</v>
      </c>
      <c r="P11" s="73">
        <f t="shared" ref="P11:P12" si="7">P10</f>
        <v>0.4</v>
      </c>
      <c r="Q11" s="74">
        <f t="shared" ref="Q11:Q14" si="8">(O11*(1-P11))</f>
        <v>7141.2</v>
      </c>
      <c r="R11" s="186" t="s">
        <v>4</v>
      </c>
      <c r="S11" s="186" t="s">
        <v>4</v>
      </c>
      <c r="T11" s="254">
        <f t="shared" si="4"/>
        <v>142.82400000000001</v>
      </c>
    </row>
    <row r="12" spans="1:20" s="65" customFormat="1" ht="21.95" customHeight="1">
      <c r="A12" s="949"/>
      <c r="B12" s="561">
        <v>140</v>
      </c>
      <c r="C12" s="190">
        <v>16831</v>
      </c>
      <c r="D12" s="73">
        <f t="shared" si="5"/>
        <v>0.4</v>
      </c>
      <c r="E12" s="74">
        <f t="shared" si="0"/>
        <v>10098.6</v>
      </c>
      <c r="F12" s="186" t="s">
        <v>4</v>
      </c>
      <c r="G12" s="186" t="s">
        <v>4</v>
      </c>
      <c r="H12" s="256">
        <f t="shared" si="1"/>
        <v>100.986</v>
      </c>
      <c r="I12" s="72">
        <v>5771</v>
      </c>
      <c r="J12" s="73">
        <f t="shared" si="6"/>
        <v>0</v>
      </c>
      <c r="K12" s="74">
        <f t="shared" si="2"/>
        <v>5771</v>
      </c>
      <c r="L12" s="186" t="s">
        <v>4</v>
      </c>
      <c r="M12" s="186" t="s">
        <v>4</v>
      </c>
      <c r="N12" s="254">
        <f t="shared" si="3"/>
        <v>57.71</v>
      </c>
      <c r="O12" s="190">
        <v>13012</v>
      </c>
      <c r="P12" s="73">
        <f t="shared" si="7"/>
        <v>0.4</v>
      </c>
      <c r="Q12" s="74">
        <f t="shared" si="8"/>
        <v>7807.2</v>
      </c>
      <c r="R12" s="186" t="s">
        <v>4</v>
      </c>
      <c r="S12" s="186" t="s">
        <v>4</v>
      </c>
      <c r="T12" s="254">
        <f t="shared" si="4"/>
        <v>156.14400000000001</v>
      </c>
    </row>
    <row r="13" spans="1:20" s="65" customFormat="1" ht="21.95" customHeight="1">
      <c r="A13" s="949"/>
      <c r="B13" s="562">
        <v>160</v>
      </c>
      <c r="C13" s="189">
        <v>19231</v>
      </c>
      <c r="D13" s="76">
        <f>D12</f>
        <v>0.4</v>
      </c>
      <c r="E13" s="622">
        <f t="shared" si="0"/>
        <v>11538.6</v>
      </c>
      <c r="F13" s="187" t="s">
        <v>4</v>
      </c>
      <c r="G13" s="187" t="s">
        <v>4</v>
      </c>
      <c r="H13" s="256">
        <f t="shared" si="1"/>
        <v>115.38600000000001</v>
      </c>
      <c r="I13" s="75">
        <v>6391</v>
      </c>
      <c r="J13" s="76">
        <f>J12</f>
        <v>0</v>
      </c>
      <c r="K13" s="631">
        <f t="shared" si="2"/>
        <v>6391</v>
      </c>
      <c r="L13" s="187" t="s">
        <v>4</v>
      </c>
      <c r="M13" s="187" t="s">
        <v>4</v>
      </c>
      <c r="N13" s="254">
        <f t="shared" si="3"/>
        <v>63.910000000000004</v>
      </c>
      <c r="O13" s="189">
        <v>13672</v>
      </c>
      <c r="P13" s="76">
        <f>P12</f>
        <v>0.4</v>
      </c>
      <c r="Q13" s="631">
        <f t="shared" si="8"/>
        <v>8203.1999999999989</v>
      </c>
      <c r="R13" s="187" t="s">
        <v>4</v>
      </c>
      <c r="S13" s="187" t="s">
        <v>4</v>
      </c>
      <c r="T13" s="254">
        <f t="shared" si="4"/>
        <v>164.06399999999999</v>
      </c>
    </row>
    <row r="14" spans="1:20" s="65" customFormat="1" ht="21.95" customHeight="1">
      <c r="A14" s="949"/>
      <c r="B14" s="561">
        <v>180</v>
      </c>
      <c r="C14" s="190">
        <v>21601</v>
      </c>
      <c r="D14" s="73">
        <f>D13</f>
        <v>0.4</v>
      </c>
      <c r="E14" s="74">
        <f t="shared" si="0"/>
        <v>12960.6</v>
      </c>
      <c r="F14" s="186" t="s">
        <v>4</v>
      </c>
      <c r="G14" s="186" t="s">
        <v>4</v>
      </c>
      <c r="H14" s="256">
        <f t="shared" si="1"/>
        <v>129.60599999999999</v>
      </c>
      <c r="I14" s="72">
        <v>6951</v>
      </c>
      <c r="J14" s="73">
        <f>J13</f>
        <v>0</v>
      </c>
      <c r="K14" s="74">
        <f t="shared" si="2"/>
        <v>6951</v>
      </c>
      <c r="L14" s="186" t="s">
        <v>4</v>
      </c>
      <c r="M14" s="186" t="s">
        <v>4</v>
      </c>
      <c r="N14" s="254">
        <f t="shared" si="3"/>
        <v>69.510000000000005</v>
      </c>
      <c r="O14" s="190">
        <v>15552</v>
      </c>
      <c r="P14" s="73">
        <f>P13</f>
        <v>0.4</v>
      </c>
      <c r="Q14" s="74">
        <f t="shared" si="8"/>
        <v>9331.1999999999989</v>
      </c>
      <c r="R14" s="186" t="s">
        <v>4</v>
      </c>
      <c r="S14" s="186" t="s">
        <v>4</v>
      </c>
      <c r="T14" s="254">
        <f t="shared" si="4"/>
        <v>186.624</v>
      </c>
    </row>
    <row r="15" spans="1:20" s="65" customFormat="1" ht="21.95" customHeight="1" thickBot="1">
      <c r="A15" s="950"/>
      <c r="B15" s="563">
        <v>200</v>
      </c>
      <c r="C15" s="632">
        <v>24231</v>
      </c>
      <c r="D15" s="78">
        <f>D14</f>
        <v>0.4</v>
      </c>
      <c r="E15" s="79">
        <f t="shared" si="0"/>
        <v>14538.6</v>
      </c>
      <c r="F15" s="188" t="s">
        <v>4</v>
      </c>
      <c r="G15" s="188" t="s">
        <v>4</v>
      </c>
      <c r="H15" s="257">
        <f t="shared" si="1"/>
        <v>145.386</v>
      </c>
      <c r="I15" s="77" t="s">
        <v>4</v>
      </c>
      <c r="J15" s="78" t="s">
        <v>4</v>
      </c>
      <c r="K15" s="79" t="s">
        <v>4</v>
      </c>
      <c r="L15" s="188" t="s">
        <v>4</v>
      </c>
      <c r="M15" s="188" t="s">
        <v>4</v>
      </c>
      <c r="N15" s="255" t="s">
        <v>4</v>
      </c>
      <c r="O15" s="632" t="s">
        <v>4</v>
      </c>
      <c r="P15" s="78" t="s">
        <v>4</v>
      </c>
      <c r="Q15" s="79" t="s">
        <v>4</v>
      </c>
      <c r="R15" s="188" t="s">
        <v>4</v>
      </c>
      <c r="S15" s="188" t="s">
        <v>4</v>
      </c>
      <c r="T15" s="255" t="s">
        <v>4</v>
      </c>
    </row>
    <row r="16" spans="1:20" s="65" customFormat="1" ht="9.75" customHeight="1" thickBot="1">
      <c r="A16" s="636"/>
      <c r="B16" s="559"/>
      <c r="C16" s="638"/>
      <c r="D16" s="639"/>
      <c r="E16" s="640"/>
      <c r="F16" s="640"/>
      <c r="G16" s="640"/>
      <c r="H16" s="640"/>
      <c r="I16" s="638"/>
      <c r="J16" s="639"/>
      <c r="K16" s="640"/>
      <c r="L16" s="640"/>
      <c r="M16" s="640"/>
      <c r="N16" s="640"/>
      <c r="O16" s="638"/>
      <c r="P16" s="639"/>
      <c r="Q16" s="640"/>
      <c r="R16" s="640"/>
      <c r="S16" s="640"/>
      <c r="T16" s="640"/>
    </row>
    <row r="17" spans="1:20" s="495" customFormat="1" ht="27.75" customHeight="1" thickBot="1">
      <c r="A17" s="954" t="s">
        <v>434</v>
      </c>
      <c r="B17" s="955"/>
      <c r="C17" s="951" t="s">
        <v>458</v>
      </c>
      <c r="D17" s="952"/>
      <c r="E17" s="952"/>
      <c r="F17" s="952"/>
      <c r="G17" s="952"/>
      <c r="H17" s="952"/>
      <c r="I17" s="952"/>
      <c r="J17" s="952"/>
      <c r="K17" s="952"/>
      <c r="L17" s="952"/>
      <c r="M17" s="952"/>
      <c r="N17" s="952"/>
      <c r="O17" s="952"/>
      <c r="P17" s="952"/>
      <c r="Q17" s="952"/>
      <c r="R17" s="952"/>
      <c r="S17" s="952"/>
      <c r="T17" s="953"/>
    </row>
    <row r="18" spans="1:20" s="66" customFormat="1" ht="38.25" customHeight="1" thickBot="1">
      <c r="A18" s="959" t="s">
        <v>1</v>
      </c>
      <c r="B18" s="959" t="s">
        <v>2</v>
      </c>
      <c r="C18" s="956" t="s">
        <v>438</v>
      </c>
      <c r="D18" s="957"/>
      <c r="E18" s="957"/>
      <c r="F18" s="957"/>
      <c r="G18" s="957"/>
      <c r="H18" s="958"/>
      <c r="I18" s="961" t="s">
        <v>439</v>
      </c>
      <c r="J18" s="962"/>
      <c r="K18" s="962"/>
      <c r="L18" s="962"/>
      <c r="M18" s="962"/>
      <c r="N18" s="963"/>
      <c r="O18" s="956" t="s">
        <v>440</v>
      </c>
      <c r="P18" s="957"/>
      <c r="Q18" s="957"/>
      <c r="R18" s="957"/>
      <c r="S18" s="957"/>
      <c r="T18" s="958"/>
    </row>
    <row r="19" spans="1:20" s="66" customFormat="1" ht="32.25" thickBot="1">
      <c r="A19" s="960"/>
      <c r="B19" s="960"/>
      <c r="C19" s="633" t="s">
        <v>81</v>
      </c>
      <c r="D19" s="634" t="s">
        <v>82</v>
      </c>
      <c r="E19" s="634" t="s">
        <v>83</v>
      </c>
      <c r="F19" s="635" t="s">
        <v>111</v>
      </c>
      <c r="G19" s="635" t="s">
        <v>112</v>
      </c>
      <c r="H19" s="604" t="s">
        <v>381</v>
      </c>
      <c r="I19" s="252" t="s">
        <v>81</v>
      </c>
      <c r="J19" s="253" t="s">
        <v>82</v>
      </c>
      <c r="K19" s="253" t="s">
        <v>83</v>
      </c>
      <c r="L19" s="258" t="s">
        <v>111</v>
      </c>
      <c r="M19" s="258" t="s">
        <v>112</v>
      </c>
      <c r="N19" s="558" t="s">
        <v>381</v>
      </c>
      <c r="O19" s="252" t="s">
        <v>81</v>
      </c>
      <c r="P19" s="253" t="s">
        <v>82</v>
      </c>
      <c r="Q19" s="253" t="s">
        <v>83</v>
      </c>
      <c r="R19" s="258" t="s">
        <v>111</v>
      </c>
      <c r="S19" s="258" t="s">
        <v>112</v>
      </c>
      <c r="T19" s="558" t="s">
        <v>381</v>
      </c>
    </row>
    <row r="20" spans="1:20" s="66" customFormat="1" ht="21.95" customHeight="1">
      <c r="A20" s="946" t="s">
        <v>383</v>
      </c>
      <c r="B20" s="560">
        <v>80</v>
      </c>
      <c r="C20" s="69">
        <v>5081</v>
      </c>
      <c r="D20" s="70">
        <v>0</v>
      </c>
      <c r="E20" s="71">
        <f>(C20*(1-D20))</f>
        <v>5081</v>
      </c>
      <c r="F20" s="185" t="s">
        <v>4</v>
      </c>
      <c r="G20" s="185" t="s">
        <v>4</v>
      </c>
      <c r="H20" s="271">
        <f>E20*1%</f>
        <v>50.81</v>
      </c>
      <c r="I20" s="72">
        <v>8482</v>
      </c>
      <c r="J20" s="73">
        <v>0.4</v>
      </c>
      <c r="K20" s="74">
        <f>(I20*(1-J20))</f>
        <v>5089.2</v>
      </c>
      <c r="L20" s="508" t="s">
        <v>4</v>
      </c>
      <c r="M20" s="508" t="s">
        <v>4</v>
      </c>
      <c r="N20" s="254">
        <f>K20*2%</f>
        <v>101.78399999999999</v>
      </c>
      <c r="O20" s="72">
        <v>5521</v>
      </c>
      <c r="P20" s="73">
        <v>0</v>
      </c>
      <c r="Q20" s="74">
        <f>(O20*(1-P20))</f>
        <v>5521</v>
      </c>
      <c r="R20" s="508" t="s">
        <v>4</v>
      </c>
      <c r="S20" s="508" t="s">
        <v>4</v>
      </c>
      <c r="T20" s="254">
        <f>Q20*1%</f>
        <v>55.21</v>
      </c>
    </row>
    <row r="21" spans="1:20" s="66" customFormat="1" ht="21.95" customHeight="1">
      <c r="A21" s="947"/>
      <c r="B21" s="561">
        <v>90</v>
      </c>
      <c r="C21" s="72">
        <v>5411</v>
      </c>
      <c r="D21" s="73">
        <f>D20</f>
        <v>0</v>
      </c>
      <c r="E21" s="74">
        <f>(C21*(1-D21))</f>
        <v>5411</v>
      </c>
      <c r="F21" s="186" t="s">
        <v>4</v>
      </c>
      <c r="G21" s="186" t="s">
        <v>4</v>
      </c>
      <c r="H21" s="254">
        <f t="shared" ref="H21:H25" si="9">E21*1%</f>
        <v>54.11</v>
      </c>
      <c r="I21" s="72">
        <v>9152</v>
      </c>
      <c r="J21" s="73">
        <f>J20</f>
        <v>0.4</v>
      </c>
      <c r="K21" s="74">
        <f>(I21*(1-J21))</f>
        <v>5491.2</v>
      </c>
      <c r="L21" s="508" t="s">
        <v>4</v>
      </c>
      <c r="M21" s="508" t="s">
        <v>4</v>
      </c>
      <c r="N21" s="254">
        <f t="shared" ref="N21:N22" si="10">K21*2%</f>
        <v>109.824</v>
      </c>
      <c r="O21" s="72">
        <v>5961</v>
      </c>
      <c r="P21" s="73">
        <f>P20</f>
        <v>0</v>
      </c>
      <c r="Q21" s="74">
        <f t="shared" ref="Q21:Q25" si="11">(O21*(1-P21))</f>
        <v>5961</v>
      </c>
      <c r="R21" s="508" t="s">
        <v>4</v>
      </c>
      <c r="S21" s="508" t="s">
        <v>4</v>
      </c>
      <c r="T21" s="254">
        <f t="shared" ref="T21:T25" si="12">Q21*1%</f>
        <v>59.61</v>
      </c>
    </row>
    <row r="22" spans="1:20" s="66" customFormat="1" ht="21.95" customHeight="1">
      <c r="A22" s="947"/>
      <c r="B22" s="561">
        <v>120</v>
      </c>
      <c r="C22" s="72">
        <v>6621</v>
      </c>
      <c r="D22" s="73">
        <f t="shared" ref="D22:D23" si="13">D21</f>
        <v>0</v>
      </c>
      <c r="E22" s="74">
        <f t="shared" ref="E22:E25" si="14">(C22*(1-D22))</f>
        <v>6621</v>
      </c>
      <c r="F22" s="186" t="s">
        <v>4</v>
      </c>
      <c r="G22" s="186" t="s">
        <v>4</v>
      </c>
      <c r="H22" s="254">
        <f t="shared" si="9"/>
        <v>66.210000000000008</v>
      </c>
      <c r="I22" s="72">
        <v>11142</v>
      </c>
      <c r="J22" s="73">
        <f t="shared" ref="J22:J23" si="15">J21</f>
        <v>0.4</v>
      </c>
      <c r="K22" s="74">
        <f t="shared" ref="K22:K23" si="16">(I22*(1-J22))</f>
        <v>6685.2</v>
      </c>
      <c r="L22" s="508" t="s">
        <v>4</v>
      </c>
      <c r="M22" s="508" t="s">
        <v>4</v>
      </c>
      <c r="N22" s="254">
        <f t="shared" si="10"/>
        <v>133.70400000000001</v>
      </c>
      <c r="O22" s="72">
        <v>7841</v>
      </c>
      <c r="P22" s="73">
        <f t="shared" ref="P22:P23" si="17">P21</f>
        <v>0</v>
      </c>
      <c r="Q22" s="74">
        <f t="shared" si="11"/>
        <v>7841</v>
      </c>
      <c r="R22" s="508" t="s">
        <v>4</v>
      </c>
      <c r="S22" s="508" t="s">
        <v>4</v>
      </c>
      <c r="T22" s="254">
        <f t="shared" si="12"/>
        <v>78.41</v>
      </c>
    </row>
    <row r="23" spans="1:20" s="66" customFormat="1" ht="21.95" customHeight="1">
      <c r="A23" s="947"/>
      <c r="B23" s="561">
        <v>140</v>
      </c>
      <c r="C23" s="72">
        <v>7401</v>
      </c>
      <c r="D23" s="73">
        <f t="shared" si="13"/>
        <v>0</v>
      </c>
      <c r="E23" s="74">
        <f t="shared" si="14"/>
        <v>7401</v>
      </c>
      <c r="F23" s="186" t="s">
        <v>4</v>
      </c>
      <c r="G23" s="186" t="s">
        <v>4</v>
      </c>
      <c r="H23" s="254">
        <f t="shared" si="9"/>
        <v>74.010000000000005</v>
      </c>
      <c r="I23" s="72">
        <v>12462</v>
      </c>
      <c r="J23" s="73">
        <f t="shared" si="15"/>
        <v>0.4</v>
      </c>
      <c r="K23" s="74">
        <f t="shared" si="16"/>
        <v>7477.2</v>
      </c>
      <c r="L23" s="508" t="s">
        <v>4</v>
      </c>
      <c r="M23" s="508" t="s">
        <v>4</v>
      </c>
      <c r="N23" s="254">
        <f>K23*2%</f>
        <v>149.54400000000001</v>
      </c>
      <c r="O23" s="72">
        <v>8611</v>
      </c>
      <c r="P23" s="73">
        <f t="shared" si="17"/>
        <v>0</v>
      </c>
      <c r="Q23" s="74">
        <f t="shared" si="11"/>
        <v>8611</v>
      </c>
      <c r="R23" s="508" t="s">
        <v>4</v>
      </c>
      <c r="S23" s="508" t="s">
        <v>4</v>
      </c>
      <c r="T23" s="254">
        <f t="shared" si="12"/>
        <v>86.11</v>
      </c>
    </row>
    <row r="24" spans="1:20" s="66" customFormat="1" ht="21.95" customHeight="1">
      <c r="A24" s="947"/>
      <c r="B24" s="562">
        <v>160</v>
      </c>
      <c r="C24" s="75">
        <v>8161</v>
      </c>
      <c r="D24" s="76">
        <f>D23</f>
        <v>0</v>
      </c>
      <c r="E24" s="622">
        <f t="shared" si="14"/>
        <v>8161</v>
      </c>
      <c r="F24" s="187" t="s">
        <v>4</v>
      </c>
      <c r="G24" s="187" t="s">
        <v>4</v>
      </c>
      <c r="H24" s="254">
        <f t="shared" si="9"/>
        <v>81.61</v>
      </c>
      <c r="I24" s="75">
        <v>13672</v>
      </c>
      <c r="J24" s="76">
        <f>J23</f>
        <v>0.4</v>
      </c>
      <c r="K24" s="622">
        <f>(I24*(1-J24))</f>
        <v>8203.1999999999989</v>
      </c>
      <c r="L24" s="509" t="s">
        <v>4</v>
      </c>
      <c r="M24" s="509" t="s">
        <v>4</v>
      </c>
      <c r="N24" s="254">
        <f t="shared" ref="N24:N25" si="18">K24*2%</f>
        <v>164.06399999999999</v>
      </c>
      <c r="O24" s="75">
        <v>9711</v>
      </c>
      <c r="P24" s="76">
        <f>P23</f>
        <v>0</v>
      </c>
      <c r="Q24" s="622">
        <f t="shared" si="11"/>
        <v>9711</v>
      </c>
      <c r="R24" s="509" t="s">
        <v>4</v>
      </c>
      <c r="S24" s="509" t="s">
        <v>4</v>
      </c>
      <c r="T24" s="254">
        <f t="shared" si="12"/>
        <v>97.11</v>
      </c>
    </row>
    <row r="25" spans="1:20" s="66" customFormat="1" ht="21.95" customHeight="1" thickBot="1">
      <c r="A25" s="948"/>
      <c r="B25" s="563">
        <v>180</v>
      </c>
      <c r="C25" s="77">
        <v>8831</v>
      </c>
      <c r="D25" s="78">
        <f>D24</f>
        <v>0</v>
      </c>
      <c r="E25" s="79">
        <f t="shared" si="14"/>
        <v>8831</v>
      </c>
      <c r="F25" s="188" t="s">
        <v>4</v>
      </c>
      <c r="G25" s="188" t="s">
        <v>4</v>
      </c>
      <c r="H25" s="255">
        <f t="shared" si="9"/>
        <v>88.31</v>
      </c>
      <c r="I25" s="77">
        <v>14772</v>
      </c>
      <c r="J25" s="78">
        <f>J24</f>
        <v>0.4</v>
      </c>
      <c r="K25" s="79">
        <f t="shared" ref="K25" si="19">(I25*(1-J25))</f>
        <v>8863.1999999999989</v>
      </c>
      <c r="L25" s="510" t="s">
        <v>4</v>
      </c>
      <c r="M25" s="510" t="s">
        <v>4</v>
      </c>
      <c r="N25" s="255">
        <f t="shared" si="18"/>
        <v>177.26399999999998</v>
      </c>
      <c r="O25" s="77">
        <v>10711</v>
      </c>
      <c r="P25" s="78">
        <f>P24</f>
        <v>0</v>
      </c>
      <c r="Q25" s="79">
        <f t="shared" si="11"/>
        <v>10711</v>
      </c>
      <c r="R25" s="510" t="s">
        <v>4</v>
      </c>
      <c r="S25" s="510" t="s">
        <v>4</v>
      </c>
      <c r="T25" s="255">
        <f t="shared" si="12"/>
        <v>107.11</v>
      </c>
    </row>
    <row r="26" spans="1:20" s="65" customFormat="1" ht="14.25" customHeight="1" thickBot="1">
      <c r="A26" s="636"/>
      <c r="B26" s="559"/>
      <c r="C26" s="274"/>
      <c r="D26" s="275"/>
      <c r="E26" s="276"/>
      <c r="F26" s="276"/>
      <c r="G26" s="276"/>
      <c r="H26" s="276"/>
      <c r="I26" s="274"/>
      <c r="J26" s="275"/>
      <c r="K26" s="276"/>
      <c r="L26" s="276"/>
      <c r="M26" s="276"/>
      <c r="N26" s="276"/>
      <c r="O26" s="274"/>
      <c r="P26" s="275"/>
      <c r="Q26" s="276"/>
      <c r="R26" s="276"/>
      <c r="S26" s="276"/>
      <c r="T26" s="276"/>
    </row>
    <row r="27" spans="1:20" s="495" customFormat="1" ht="27.75" customHeight="1" thickBot="1">
      <c r="A27" s="954" t="s">
        <v>434</v>
      </c>
      <c r="B27" s="955"/>
      <c r="C27" s="951" t="s">
        <v>458</v>
      </c>
      <c r="D27" s="952"/>
      <c r="E27" s="952"/>
      <c r="F27" s="952"/>
      <c r="G27" s="952"/>
      <c r="H27" s="952"/>
      <c r="I27" s="952"/>
      <c r="J27" s="952"/>
      <c r="K27" s="952"/>
      <c r="L27" s="952"/>
      <c r="M27" s="952"/>
      <c r="N27" s="953"/>
      <c r="O27" s="641"/>
      <c r="P27" s="641"/>
      <c r="Q27" s="641"/>
      <c r="R27" s="641"/>
      <c r="S27" s="641"/>
      <c r="T27" s="641"/>
    </row>
    <row r="28" spans="1:20" s="66" customFormat="1" ht="41.25" customHeight="1" thickBot="1">
      <c r="A28" s="959" t="s">
        <v>1</v>
      </c>
      <c r="B28" s="959" t="s">
        <v>2</v>
      </c>
      <c r="C28" s="956" t="s">
        <v>441</v>
      </c>
      <c r="D28" s="957"/>
      <c r="E28" s="957"/>
      <c r="F28" s="957"/>
      <c r="G28" s="957"/>
      <c r="H28" s="958"/>
      <c r="I28" s="961" t="s">
        <v>442</v>
      </c>
      <c r="J28" s="962"/>
      <c r="K28" s="962"/>
      <c r="L28" s="962"/>
      <c r="M28" s="962"/>
      <c r="N28" s="963"/>
      <c r="O28" s="567"/>
      <c r="P28" s="567"/>
      <c r="Q28" s="567"/>
      <c r="R28" s="567"/>
      <c r="S28" s="567"/>
      <c r="T28" s="567"/>
    </row>
    <row r="29" spans="1:20" s="66" customFormat="1" ht="32.25" thickBot="1">
      <c r="A29" s="960"/>
      <c r="B29" s="960"/>
      <c r="C29" s="252" t="s">
        <v>81</v>
      </c>
      <c r="D29" s="253" t="s">
        <v>82</v>
      </c>
      <c r="E29" s="253" t="s">
        <v>83</v>
      </c>
      <c r="F29" s="258" t="s">
        <v>111</v>
      </c>
      <c r="G29" s="258" t="s">
        <v>112</v>
      </c>
      <c r="H29" s="558" t="s">
        <v>381</v>
      </c>
      <c r="I29" s="252" t="s">
        <v>81</v>
      </c>
      <c r="J29" s="253" t="s">
        <v>82</v>
      </c>
      <c r="K29" s="253" t="s">
        <v>83</v>
      </c>
      <c r="L29" s="258" t="s">
        <v>111</v>
      </c>
      <c r="M29" s="258" t="s">
        <v>112</v>
      </c>
      <c r="N29" s="558" t="s">
        <v>381</v>
      </c>
      <c r="O29" s="564"/>
      <c r="P29" s="564"/>
      <c r="Q29" s="564"/>
      <c r="R29" s="565"/>
      <c r="S29" s="565"/>
      <c r="T29" s="566"/>
    </row>
    <row r="30" spans="1:20" s="66" customFormat="1" ht="21.95" customHeight="1">
      <c r="A30" s="946" t="s">
        <v>383</v>
      </c>
      <c r="B30" s="560">
        <v>80</v>
      </c>
      <c r="C30" s="72">
        <v>6741</v>
      </c>
      <c r="D30" s="73">
        <v>0</v>
      </c>
      <c r="E30" s="74">
        <f>(C30*(1-D30))</f>
        <v>6741</v>
      </c>
      <c r="F30" s="508" t="s">
        <v>4</v>
      </c>
      <c r="G30" s="508" t="s">
        <v>4</v>
      </c>
      <c r="H30" s="254">
        <f>E30*1%</f>
        <v>67.41</v>
      </c>
      <c r="I30" s="72">
        <v>12031</v>
      </c>
      <c r="J30" s="73">
        <v>0</v>
      </c>
      <c r="K30" s="74">
        <f>(I30*(1-J30))</f>
        <v>12031</v>
      </c>
      <c r="L30" s="508" t="s">
        <v>4</v>
      </c>
      <c r="M30" s="508" t="s">
        <v>4</v>
      </c>
      <c r="N30" s="254">
        <f>K30*1%</f>
        <v>120.31</v>
      </c>
      <c r="O30" s="274"/>
      <c r="P30" s="275"/>
      <c r="Q30" s="276"/>
      <c r="R30" s="276"/>
      <c r="S30" s="276"/>
      <c r="T30" s="276"/>
    </row>
    <row r="31" spans="1:20" s="66" customFormat="1" ht="21.95" customHeight="1">
      <c r="A31" s="947"/>
      <c r="B31" s="561">
        <v>90</v>
      </c>
      <c r="C31" s="72">
        <v>7621</v>
      </c>
      <c r="D31" s="73">
        <f>D30</f>
        <v>0</v>
      </c>
      <c r="E31" s="74">
        <f t="shared" ref="E31:E35" si="20">(C31*(1-D31))</f>
        <v>7621</v>
      </c>
      <c r="F31" s="508" t="s">
        <v>4</v>
      </c>
      <c r="G31" s="508" t="s">
        <v>4</v>
      </c>
      <c r="H31" s="254">
        <f t="shared" ref="H31:H35" si="21">E31*1%</f>
        <v>76.210000000000008</v>
      </c>
      <c r="I31" s="72">
        <v>12801</v>
      </c>
      <c r="J31" s="73">
        <f>J30</f>
        <v>0</v>
      </c>
      <c r="K31" s="74">
        <f t="shared" ref="K31:K35" si="22">(I31*(1-J31))</f>
        <v>12801</v>
      </c>
      <c r="L31" s="508" t="s">
        <v>4</v>
      </c>
      <c r="M31" s="508" t="s">
        <v>4</v>
      </c>
      <c r="N31" s="254">
        <f t="shared" ref="N31:N35" si="23">K31*1%</f>
        <v>128.01</v>
      </c>
      <c r="O31" s="274"/>
      <c r="P31" s="275"/>
      <c r="Q31" s="276"/>
      <c r="R31" s="276"/>
      <c r="S31" s="276"/>
      <c r="T31" s="276"/>
    </row>
    <row r="32" spans="1:20" s="66" customFormat="1" ht="21.95" customHeight="1">
      <c r="A32" s="947"/>
      <c r="B32" s="561">
        <v>120</v>
      </c>
      <c r="C32" s="72">
        <v>10041</v>
      </c>
      <c r="D32" s="73">
        <f t="shared" ref="D32:D33" si="24">D31</f>
        <v>0</v>
      </c>
      <c r="E32" s="74">
        <f t="shared" si="20"/>
        <v>10041</v>
      </c>
      <c r="F32" s="508" t="s">
        <v>4</v>
      </c>
      <c r="G32" s="508" t="s">
        <v>4</v>
      </c>
      <c r="H32" s="254">
        <f t="shared" si="21"/>
        <v>100.41</v>
      </c>
      <c r="I32" s="72">
        <v>15661</v>
      </c>
      <c r="J32" s="73">
        <f t="shared" ref="J32:J33" si="25">J31</f>
        <v>0</v>
      </c>
      <c r="K32" s="74">
        <f t="shared" si="22"/>
        <v>15661</v>
      </c>
      <c r="L32" s="508" t="s">
        <v>4</v>
      </c>
      <c r="M32" s="508" t="s">
        <v>4</v>
      </c>
      <c r="N32" s="254">
        <f t="shared" si="23"/>
        <v>156.61000000000001</v>
      </c>
      <c r="O32" s="274"/>
      <c r="P32" s="275"/>
      <c r="Q32" s="276"/>
      <c r="R32" s="276"/>
      <c r="S32" s="276"/>
      <c r="T32" s="276"/>
    </row>
    <row r="33" spans="1:20" s="66" customFormat="1" ht="21.95" customHeight="1">
      <c r="A33" s="947"/>
      <c r="B33" s="561">
        <v>140</v>
      </c>
      <c r="C33" s="72">
        <v>11251</v>
      </c>
      <c r="D33" s="73">
        <f t="shared" si="24"/>
        <v>0</v>
      </c>
      <c r="E33" s="74">
        <f t="shared" si="20"/>
        <v>11251</v>
      </c>
      <c r="F33" s="508" t="s">
        <v>4</v>
      </c>
      <c r="G33" s="508" t="s">
        <v>4</v>
      </c>
      <c r="H33" s="254">
        <f t="shared" si="21"/>
        <v>112.51</v>
      </c>
      <c r="I33" s="72">
        <v>17431</v>
      </c>
      <c r="J33" s="73">
        <f t="shared" si="25"/>
        <v>0</v>
      </c>
      <c r="K33" s="74">
        <f t="shared" si="22"/>
        <v>17431</v>
      </c>
      <c r="L33" s="508" t="s">
        <v>4</v>
      </c>
      <c r="M33" s="508" t="s">
        <v>4</v>
      </c>
      <c r="N33" s="254">
        <f t="shared" si="23"/>
        <v>174.31</v>
      </c>
      <c r="O33" s="274"/>
      <c r="P33" s="275"/>
      <c r="Q33" s="276"/>
      <c r="R33" s="276"/>
      <c r="S33" s="276"/>
      <c r="T33" s="276"/>
    </row>
    <row r="34" spans="1:20" s="66" customFormat="1" ht="21.95" customHeight="1">
      <c r="A34" s="947"/>
      <c r="B34" s="562">
        <v>160</v>
      </c>
      <c r="C34" s="75">
        <v>12691</v>
      </c>
      <c r="D34" s="76">
        <f>D33</f>
        <v>0</v>
      </c>
      <c r="E34" s="622">
        <f t="shared" si="20"/>
        <v>12691</v>
      </c>
      <c r="F34" s="509" t="s">
        <v>4</v>
      </c>
      <c r="G34" s="509" t="s">
        <v>4</v>
      </c>
      <c r="H34" s="254">
        <f t="shared" si="21"/>
        <v>126.91</v>
      </c>
      <c r="I34" s="75">
        <v>18531</v>
      </c>
      <c r="J34" s="76">
        <f>J33</f>
        <v>0</v>
      </c>
      <c r="K34" s="622">
        <f t="shared" si="22"/>
        <v>18531</v>
      </c>
      <c r="L34" s="509" t="s">
        <v>4</v>
      </c>
      <c r="M34" s="509" t="s">
        <v>4</v>
      </c>
      <c r="N34" s="254">
        <f t="shared" si="23"/>
        <v>185.31</v>
      </c>
      <c r="O34" s="277"/>
      <c r="P34" s="278"/>
      <c r="Q34" s="279"/>
      <c r="R34" s="279"/>
      <c r="S34" s="279"/>
      <c r="T34" s="276"/>
    </row>
    <row r="35" spans="1:20" s="66" customFormat="1" ht="21.95" customHeight="1" thickBot="1">
      <c r="A35" s="948"/>
      <c r="B35" s="563">
        <v>180</v>
      </c>
      <c r="C35" s="77">
        <v>14121</v>
      </c>
      <c r="D35" s="78">
        <f>D34</f>
        <v>0</v>
      </c>
      <c r="E35" s="79">
        <f t="shared" si="20"/>
        <v>14121</v>
      </c>
      <c r="F35" s="510" t="s">
        <v>4</v>
      </c>
      <c r="G35" s="510" t="s">
        <v>4</v>
      </c>
      <c r="H35" s="255">
        <f t="shared" si="21"/>
        <v>141.21</v>
      </c>
      <c r="I35" s="77">
        <v>20181</v>
      </c>
      <c r="J35" s="78">
        <f>J34</f>
        <v>0</v>
      </c>
      <c r="K35" s="79">
        <f t="shared" si="22"/>
        <v>20181</v>
      </c>
      <c r="L35" s="510" t="s">
        <v>4</v>
      </c>
      <c r="M35" s="510" t="s">
        <v>4</v>
      </c>
      <c r="N35" s="255">
        <f t="shared" si="23"/>
        <v>201.81</v>
      </c>
      <c r="O35" s="274"/>
      <c r="P35" s="275"/>
      <c r="Q35" s="276"/>
      <c r="R35" s="276"/>
      <c r="S35" s="276"/>
      <c r="T35" s="276"/>
    </row>
  </sheetData>
  <sheetProtection autoFilter="0" pivotTables="0"/>
  <mergeCells count="27">
    <mergeCell ref="A30:A35"/>
    <mergeCell ref="A28:A29"/>
    <mergeCell ref="B28:B29"/>
    <mergeCell ref="I28:N28"/>
    <mergeCell ref="C28:H28"/>
    <mergeCell ref="A1:T1"/>
    <mergeCell ref="A7:A8"/>
    <mergeCell ref="B7:B8"/>
    <mergeCell ref="I7:N7"/>
    <mergeCell ref="O7:T7"/>
    <mergeCell ref="C7:H7"/>
    <mergeCell ref="C6:H6"/>
    <mergeCell ref="A6:B6"/>
    <mergeCell ref="F2:N2"/>
    <mergeCell ref="F3:O3"/>
    <mergeCell ref="A20:A25"/>
    <mergeCell ref="A9:A15"/>
    <mergeCell ref="I6:T6"/>
    <mergeCell ref="A27:B27"/>
    <mergeCell ref="C18:H18"/>
    <mergeCell ref="C27:N27"/>
    <mergeCell ref="A17:B17"/>
    <mergeCell ref="C17:T17"/>
    <mergeCell ref="A18:A19"/>
    <mergeCell ref="B18:B19"/>
    <mergeCell ref="I18:N18"/>
    <mergeCell ref="O18:T18"/>
  </mergeCells>
  <pageMargins left="0.21" right="0.2" top="0.35433070866141736" bottom="0.35433070866141736" header="0.19685039370078741" footer="0.11811023622047245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H85"/>
  <sheetViews>
    <sheetView view="pageBreakPreview" zoomScale="80" zoomScaleNormal="100" zoomScaleSheetLayoutView="80" workbookViewId="0">
      <selection activeCell="G43" sqref="G43"/>
    </sheetView>
  </sheetViews>
  <sheetFormatPr defaultColWidth="9.140625" defaultRowHeight="14.25"/>
  <cols>
    <col min="1" max="1" width="19.42578125" style="224" customWidth="1"/>
    <col min="2" max="2" width="13" style="224" customWidth="1"/>
    <col min="3" max="3" width="60.140625" style="223" customWidth="1"/>
    <col min="4" max="4" width="11" style="223" customWidth="1"/>
    <col min="5" max="5" width="12.85546875" style="223" customWidth="1"/>
    <col min="6" max="6" width="11.28515625" style="223" customWidth="1"/>
    <col min="7" max="7" width="11.140625" style="223" customWidth="1"/>
    <col min="8" max="8" width="10.7109375" style="223" customWidth="1"/>
    <col min="9" max="16384" width="9.140625" style="223"/>
  </cols>
  <sheetData>
    <row r="1" spans="1:8" ht="18.75" customHeight="1">
      <c r="A1" s="222"/>
      <c r="B1" s="1295" t="s">
        <v>420</v>
      </c>
      <c r="C1" s="1295"/>
      <c r="D1" s="1295"/>
      <c r="E1" s="1295"/>
      <c r="F1" s="1295"/>
      <c r="G1" s="427"/>
    </row>
    <row r="2" spans="1:8" ht="20.25">
      <c r="A2" s="222"/>
      <c r="B2" s="222"/>
      <c r="C2" s="1293" t="s">
        <v>8</v>
      </c>
      <c r="D2" s="1293"/>
      <c r="E2" s="221"/>
      <c r="F2" s="428"/>
      <c r="G2" s="428"/>
    </row>
    <row r="3" spans="1:8" ht="18">
      <c r="A3" s="556" t="e">
        <f>'Ковры,лампы,овечка,Cupron,Oranj'!A7</f>
        <v>#REF!</v>
      </c>
      <c r="B3" s="531"/>
      <c r="C3" s="1294" t="s">
        <v>380</v>
      </c>
      <c r="D3" s="1294"/>
      <c r="E3" s="1294"/>
      <c r="F3" s="1294"/>
      <c r="G3" s="426"/>
    </row>
    <row r="4" spans="1:8" ht="20.25">
      <c r="A4" s="532" t="e">
        <f>'Ковры,лампы,овечка,Cupron,Oranj'!A8</f>
        <v>#REF!</v>
      </c>
      <c r="B4" s="532"/>
      <c r="C4" s="207"/>
      <c r="D4" s="208" t="s">
        <v>7</v>
      </c>
      <c r="E4" s="206"/>
      <c r="F4" s="206"/>
      <c r="G4" s="206"/>
    </row>
    <row r="5" spans="1:8" ht="23.25" customHeight="1" thickBot="1">
      <c r="A5" s="555" t="s">
        <v>392</v>
      </c>
      <c r="B5" s="503"/>
      <c r="C5" s="534"/>
      <c r="D5" s="504"/>
      <c r="E5" s="220"/>
      <c r="F5" s="429"/>
      <c r="G5" s="429"/>
    </row>
    <row r="6" spans="1:8" s="234" customFormat="1" ht="36" customHeight="1" thickBot="1">
      <c r="A6" s="533" t="s">
        <v>271</v>
      </c>
      <c r="B6" s="1311" t="s">
        <v>19</v>
      </c>
      <c r="C6" s="1312"/>
      <c r="D6" s="440" t="s">
        <v>421</v>
      </c>
      <c r="E6" s="438" t="s">
        <v>370</v>
      </c>
      <c r="F6" s="439" t="s">
        <v>111</v>
      </c>
      <c r="G6" s="439" t="s">
        <v>112</v>
      </c>
      <c r="H6" s="519" t="s">
        <v>381</v>
      </c>
    </row>
    <row r="7" spans="1:8" s="234" customFormat="1" ht="15.6" customHeight="1" thickBot="1">
      <c r="A7" s="1307"/>
      <c r="B7" s="1313" t="s">
        <v>272</v>
      </c>
      <c r="C7" s="1314"/>
      <c r="D7" s="535">
        <v>1</v>
      </c>
      <c r="E7" s="536">
        <v>47773</v>
      </c>
      <c r="F7" s="537">
        <f>CEILING(E7/24,1)</f>
        <v>1991</v>
      </c>
      <c r="G7" s="537">
        <f>CEILING(E7/12,1)</f>
        <v>3982</v>
      </c>
      <c r="H7" s="538">
        <f>E7*3%</f>
        <v>1433.19</v>
      </c>
    </row>
    <row r="8" spans="1:8" s="234" customFormat="1" ht="15.6" customHeight="1">
      <c r="A8" s="1306"/>
      <c r="B8" s="1315" t="s">
        <v>273</v>
      </c>
      <c r="C8" s="1316"/>
      <c r="D8" s="539">
        <v>1</v>
      </c>
      <c r="E8" s="540"/>
      <c r="F8" s="541"/>
      <c r="G8" s="541"/>
      <c r="H8" s="1318"/>
    </row>
    <row r="9" spans="1:8" s="234" customFormat="1" ht="15.6" customHeight="1">
      <c r="A9" s="1306"/>
      <c r="B9" s="1315" t="s">
        <v>274</v>
      </c>
      <c r="C9" s="1316"/>
      <c r="D9" s="539">
        <v>1</v>
      </c>
      <c r="E9" s="540"/>
      <c r="F9" s="541"/>
      <c r="G9" s="541"/>
      <c r="H9" s="1318"/>
    </row>
    <row r="10" spans="1:8" s="234" customFormat="1" ht="15.6" customHeight="1">
      <c r="A10" s="1306"/>
      <c r="B10" s="1315" t="s">
        <v>275</v>
      </c>
      <c r="C10" s="1316"/>
      <c r="D10" s="539">
        <v>2</v>
      </c>
      <c r="E10" s="540"/>
      <c r="F10" s="541"/>
      <c r="G10" s="541"/>
      <c r="H10" s="1318"/>
    </row>
    <row r="11" spans="1:8" s="234" customFormat="1" ht="15.6" customHeight="1">
      <c r="A11" s="1306"/>
      <c r="B11" s="1315" t="s">
        <v>276</v>
      </c>
      <c r="C11" s="1316"/>
      <c r="D11" s="539">
        <v>2</v>
      </c>
      <c r="E11" s="540"/>
      <c r="F11" s="541"/>
      <c r="G11" s="541"/>
      <c r="H11" s="1318"/>
    </row>
    <row r="12" spans="1:8" s="234" customFormat="1" ht="15.6" customHeight="1" thickBot="1">
      <c r="A12" s="1306"/>
      <c r="B12" s="1315" t="s">
        <v>277</v>
      </c>
      <c r="C12" s="1316"/>
      <c r="D12" s="539">
        <v>2</v>
      </c>
      <c r="E12" s="540"/>
      <c r="F12" s="541"/>
      <c r="G12" s="541"/>
      <c r="H12" s="1318"/>
    </row>
    <row r="13" spans="1:8" s="234" customFormat="1" ht="15.6" customHeight="1" thickBot="1">
      <c r="A13" s="1308"/>
      <c r="B13" s="1313" t="s">
        <v>278</v>
      </c>
      <c r="C13" s="1314"/>
      <c r="D13" s="542">
        <v>1</v>
      </c>
      <c r="E13" s="543">
        <v>16063</v>
      </c>
      <c r="F13" s="544">
        <f>CEILING(E13/24,1)</f>
        <v>670</v>
      </c>
      <c r="G13" s="544">
        <f>CEILING(E13/12,1)</f>
        <v>1339</v>
      </c>
      <c r="H13" s="545">
        <f>E13*3%</f>
        <v>481.89</v>
      </c>
    </row>
    <row r="14" spans="1:8" s="234" customFormat="1" ht="15.6" customHeight="1">
      <c r="A14" s="1306"/>
      <c r="B14" s="1315" t="s">
        <v>279</v>
      </c>
      <c r="C14" s="1316"/>
      <c r="D14" s="539">
        <v>1</v>
      </c>
      <c r="E14" s="540"/>
      <c r="F14" s="541"/>
      <c r="G14" s="541"/>
      <c r="H14" s="1318"/>
    </row>
    <row r="15" spans="1:8" s="234" customFormat="1" ht="15.6" customHeight="1" thickBot="1">
      <c r="A15" s="1306"/>
      <c r="B15" s="1315" t="s">
        <v>280</v>
      </c>
      <c r="C15" s="1316"/>
      <c r="D15" s="539">
        <v>2</v>
      </c>
      <c r="E15" s="540"/>
      <c r="F15" s="541"/>
      <c r="G15" s="541"/>
      <c r="H15" s="1318"/>
    </row>
    <row r="16" spans="1:8" s="234" customFormat="1" ht="15.6" customHeight="1" thickBot="1">
      <c r="A16" s="1308"/>
      <c r="B16" s="1313" t="s">
        <v>281</v>
      </c>
      <c r="C16" s="1314"/>
      <c r="D16" s="542">
        <v>1</v>
      </c>
      <c r="E16" s="543">
        <v>13023</v>
      </c>
      <c r="F16" s="544">
        <f>CEILING(E16/24,1)</f>
        <v>543</v>
      </c>
      <c r="G16" s="544">
        <f>CEILING(E16/12,1)</f>
        <v>1086</v>
      </c>
      <c r="H16" s="546">
        <f>E16*3%</f>
        <v>390.69</v>
      </c>
    </row>
    <row r="17" spans="1:8" s="234" customFormat="1" ht="15.6" customHeight="1">
      <c r="A17" s="1306"/>
      <c r="B17" s="1315" t="s">
        <v>282</v>
      </c>
      <c r="C17" s="1316"/>
      <c r="D17" s="539">
        <v>1</v>
      </c>
      <c r="E17" s="540"/>
      <c r="F17" s="541"/>
      <c r="G17" s="541"/>
      <c r="H17" s="1318"/>
    </row>
    <row r="18" spans="1:8" s="234" customFormat="1" ht="15.6" customHeight="1">
      <c r="A18" s="1306"/>
      <c r="B18" s="1315" t="s">
        <v>283</v>
      </c>
      <c r="C18" s="1316"/>
      <c r="D18" s="539">
        <v>2</v>
      </c>
      <c r="E18" s="540"/>
      <c r="F18" s="541"/>
      <c r="G18" s="541"/>
      <c r="H18" s="1318"/>
    </row>
    <row r="19" spans="1:8" s="234" customFormat="1" ht="15.6" customHeight="1" thickBot="1">
      <c r="A19" s="1306"/>
      <c r="B19" s="1315" t="s">
        <v>284</v>
      </c>
      <c r="C19" s="1316"/>
      <c r="D19" s="539">
        <v>2</v>
      </c>
      <c r="E19" s="540"/>
      <c r="F19" s="541"/>
      <c r="G19" s="541"/>
      <c r="H19" s="1318"/>
    </row>
    <row r="20" spans="1:8" s="234" customFormat="1" ht="15.6" customHeight="1" thickBot="1">
      <c r="A20" s="1308"/>
      <c r="B20" s="1313" t="s">
        <v>285</v>
      </c>
      <c r="C20" s="1314"/>
      <c r="D20" s="542">
        <v>1</v>
      </c>
      <c r="E20" s="543">
        <v>23623</v>
      </c>
      <c r="F20" s="544">
        <f>CEILING(E20/24,1)</f>
        <v>985</v>
      </c>
      <c r="G20" s="544">
        <f>CEILING(E20/12,1)</f>
        <v>1969</v>
      </c>
      <c r="H20" s="546">
        <f>E20*3%</f>
        <v>708.68999999999994</v>
      </c>
    </row>
    <row r="21" spans="1:8" s="234" customFormat="1" ht="15.6" customHeight="1">
      <c r="A21" s="1306"/>
      <c r="B21" s="1315" t="s">
        <v>286</v>
      </c>
      <c r="C21" s="1316"/>
      <c r="D21" s="539">
        <v>1</v>
      </c>
      <c r="E21" s="540"/>
      <c r="F21" s="541"/>
      <c r="G21" s="541"/>
      <c r="H21" s="1318"/>
    </row>
    <row r="22" spans="1:8" s="234" customFormat="1" ht="15.6" customHeight="1">
      <c r="A22" s="1306"/>
      <c r="B22" s="1315" t="s">
        <v>287</v>
      </c>
      <c r="C22" s="1316"/>
      <c r="D22" s="539">
        <v>2</v>
      </c>
      <c r="E22" s="540"/>
      <c r="F22" s="541"/>
      <c r="G22" s="541"/>
      <c r="H22" s="1318"/>
    </row>
    <row r="23" spans="1:8" s="234" customFormat="1" ht="15.6" customHeight="1">
      <c r="A23" s="1306"/>
      <c r="B23" s="1315" t="s">
        <v>288</v>
      </c>
      <c r="C23" s="1316"/>
      <c r="D23" s="539">
        <v>1</v>
      </c>
      <c r="E23" s="540"/>
      <c r="F23" s="541"/>
      <c r="G23" s="541"/>
      <c r="H23" s="1318"/>
    </row>
    <row r="24" spans="1:8" s="234" customFormat="1" ht="15.6" customHeight="1" thickBot="1">
      <c r="A24" s="1306"/>
      <c r="B24" s="1315" t="s">
        <v>289</v>
      </c>
      <c r="C24" s="1316"/>
      <c r="D24" s="539">
        <v>2</v>
      </c>
      <c r="E24" s="540"/>
      <c r="F24" s="541"/>
      <c r="G24" s="541"/>
      <c r="H24" s="1318"/>
    </row>
    <row r="25" spans="1:8" s="234" customFormat="1" ht="15.6" customHeight="1" thickBot="1">
      <c r="A25" s="1308"/>
      <c r="B25" s="1313" t="s">
        <v>290</v>
      </c>
      <c r="C25" s="1314"/>
      <c r="D25" s="542">
        <v>1</v>
      </c>
      <c r="E25" s="543">
        <v>15223</v>
      </c>
      <c r="F25" s="544">
        <f>CEILING(E25/24,1)</f>
        <v>635</v>
      </c>
      <c r="G25" s="544">
        <f>CEILING(E25/12,1)</f>
        <v>1269</v>
      </c>
      <c r="H25" s="546">
        <f>E25*3%</f>
        <v>456.69</v>
      </c>
    </row>
    <row r="26" spans="1:8" s="234" customFormat="1" ht="15.6" customHeight="1">
      <c r="A26" s="1306"/>
      <c r="B26" s="1315" t="s">
        <v>291</v>
      </c>
      <c r="C26" s="1316"/>
      <c r="D26" s="539">
        <v>1</v>
      </c>
      <c r="E26" s="540"/>
      <c r="F26" s="541"/>
      <c r="G26" s="541"/>
      <c r="H26" s="1317"/>
    </row>
    <row r="27" spans="1:8" s="234" customFormat="1" ht="15.6" customHeight="1" thickBot="1">
      <c r="A27" s="1306"/>
      <c r="B27" s="1315" t="s">
        <v>292</v>
      </c>
      <c r="C27" s="1316"/>
      <c r="D27" s="539">
        <v>2</v>
      </c>
      <c r="E27" s="540"/>
      <c r="F27" s="541"/>
      <c r="G27" s="541"/>
      <c r="H27" s="1318"/>
    </row>
    <row r="28" spans="1:8" s="234" customFormat="1" ht="15.6" customHeight="1" thickBot="1">
      <c r="A28" s="1306"/>
      <c r="B28" s="1313" t="s">
        <v>293</v>
      </c>
      <c r="C28" s="1314"/>
      <c r="D28" s="542">
        <v>1</v>
      </c>
      <c r="E28" s="543">
        <v>23313</v>
      </c>
      <c r="F28" s="544">
        <f>CEILING(E28/24,1)</f>
        <v>972</v>
      </c>
      <c r="G28" s="544">
        <f>CEILING(E28/12,1)</f>
        <v>1943</v>
      </c>
      <c r="H28" s="546">
        <f>E28*3%</f>
        <v>699.39</v>
      </c>
    </row>
    <row r="29" spans="1:8" s="234" customFormat="1" ht="15.6" customHeight="1">
      <c r="A29" s="1306"/>
      <c r="B29" s="1315" t="s">
        <v>294</v>
      </c>
      <c r="C29" s="1316"/>
      <c r="D29" s="539">
        <v>1</v>
      </c>
      <c r="E29" s="540"/>
      <c r="F29" s="541"/>
      <c r="G29" s="541"/>
      <c r="H29" s="1317"/>
    </row>
    <row r="30" spans="1:8" s="234" customFormat="1" ht="15.6" customHeight="1">
      <c r="A30" s="1306"/>
      <c r="B30" s="1315" t="s">
        <v>295</v>
      </c>
      <c r="C30" s="1316"/>
      <c r="D30" s="539">
        <v>2</v>
      </c>
      <c r="E30" s="540"/>
      <c r="F30" s="541"/>
      <c r="G30" s="541"/>
      <c r="H30" s="1318"/>
    </row>
    <row r="31" spans="1:8" s="234" customFormat="1" ht="15.6" customHeight="1">
      <c r="A31" s="1306"/>
      <c r="B31" s="1315" t="s">
        <v>296</v>
      </c>
      <c r="C31" s="1316"/>
      <c r="D31" s="539">
        <v>2</v>
      </c>
      <c r="E31" s="540"/>
      <c r="F31" s="541"/>
      <c r="G31" s="541"/>
      <c r="H31" s="1318"/>
    </row>
    <row r="32" spans="1:8" s="234" customFormat="1" ht="15.6" customHeight="1">
      <c r="A32" s="1306"/>
      <c r="B32" s="1315" t="s">
        <v>297</v>
      </c>
      <c r="C32" s="1316"/>
      <c r="D32" s="539">
        <v>2</v>
      </c>
      <c r="E32" s="540"/>
      <c r="F32" s="541"/>
      <c r="G32" s="541"/>
      <c r="H32" s="1318"/>
    </row>
    <row r="33" spans="1:8" s="234" customFormat="1" ht="15.6" customHeight="1" thickBot="1">
      <c r="A33" s="1306"/>
      <c r="B33" s="1315" t="s">
        <v>298</v>
      </c>
      <c r="C33" s="1316"/>
      <c r="D33" s="539">
        <v>2</v>
      </c>
      <c r="E33" s="540"/>
      <c r="F33" s="541"/>
      <c r="G33" s="541"/>
      <c r="H33" s="1319"/>
    </row>
    <row r="34" spans="1:8" s="234" customFormat="1" ht="15.6" customHeight="1" thickBot="1">
      <c r="A34" s="1306"/>
      <c r="B34" s="1313" t="s">
        <v>299</v>
      </c>
      <c r="C34" s="1314"/>
      <c r="D34" s="542">
        <v>1</v>
      </c>
      <c r="E34" s="543">
        <v>34333</v>
      </c>
      <c r="F34" s="544">
        <f>CEILING(E34/24,1)</f>
        <v>1431</v>
      </c>
      <c r="G34" s="544">
        <f>CEILING(E34/12,1)</f>
        <v>2862</v>
      </c>
      <c r="H34" s="546">
        <f>E34*3%</f>
        <v>1029.99</v>
      </c>
    </row>
    <row r="35" spans="1:8" s="234" customFormat="1" ht="15.6" customHeight="1">
      <c r="A35" s="1306"/>
      <c r="B35" s="1315" t="s">
        <v>300</v>
      </c>
      <c r="C35" s="1316"/>
      <c r="D35" s="539">
        <v>1</v>
      </c>
      <c r="E35" s="540"/>
      <c r="F35" s="541"/>
      <c r="G35" s="541"/>
      <c r="H35" s="547"/>
    </row>
    <row r="36" spans="1:8" s="234" customFormat="1" ht="15.6" customHeight="1">
      <c r="A36" s="1306"/>
      <c r="B36" s="1315" t="s">
        <v>301</v>
      </c>
      <c r="C36" s="1316"/>
      <c r="D36" s="539">
        <v>1</v>
      </c>
      <c r="E36" s="540"/>
      <c r="F36" s="541"/>
      <c r="G36" s="541"/>
      <c r="H36" s="547"/>
    </row>
    <row r="37" spans="1:8" s="234" customFormat="1" ht="15.6" customHeight="1">
      <c r="A37" s="1306"/>
      <c r="B37" s="1315" t="s">
        <v>302</v>
      </c>
      <c r="C37" s="1316"/>
      <c r="D37" s="539">
        <v>2</v>
      </c>
      <c r="E37" s="540"/>
      <c r="F37" s="541"/>
      <c r="G37" s="541"/>
      <c r="H37" s="547"/>
    </row>
    <row r="38" spans="1:8" s="234" customFormat="1" ht="15.6" customHeight="1">
      <c r="A38" s="1306"/>
      <c r="B38" s="1315" t="s">
        <v>289</v>
      </c>
      <c r="C38" s="1316"/>
      <c r="D38" s="539">
        <v>1</v>
      </c>
      <c r="E38" s="540"/>
      <c r="F38" s="541"/>
      <c r="G38" s="541"/>
      <c r="H38" s="547"/>
    </row>
    <row r="39" spans="1:8" s="234" customFormat="1" ht="15.6" customHeight="1" thickBot="1">
      <c r="A39" s="1306"/>
      <c r="B39" s="1315" t="s">
        <v>303</v>
      </c>
      <c r="C39" s="1316"/>
      <c r="D39" s="539">
        <v>1</v>
      </c>
      <c r="E39" s="540"/>
      <c r="F39" s="541"/>
      <c r="G39" s="541"/>
      <c r="H39" s="548"/>
    </row>
    <row r="40" spans="1:8" s="234" customFormat="1" ht="15.6" customHeight="1" thickBot="1">
      <c r="A40" s="1306"/>
      <c r="B40" s="1313" t="s">
        <v>304</v>
      </c>
      <c r="C40" s="1314"/>
      <c r="D40" s="542">
        <v>1</v>
      </c>
      <c r="E40" s="543">
        <v>23413</v>
      </c>
      <c r="F40" s="544">
        <f>CEILING(E40/24,1)</f>
        <v>976</v>
      </c>
      <c r="G40" s="544">
        <f>CEILING(E40/12,1)</f>
        <v>1952</v>
      </c>
      <c r="H40" s="546">
        <f>E40*3%</f>
        <v>702.39</v>
      </c>
    </row>
    <row r="41" spans="1:8" s="234" customFormat="1" ht="15.6" customHeight="1">
      <c r="A41" s="1306"/>
      <c r="B41" s="1315" t="s">
        <v>305</v>
      </c>
      <c r="C41" s="1316"/>
      <c r="D41" s="539">
        <v>1</v>
      </c>
      <c r="E41" s="540"/>
      <c r="F41" s="541"/>
      <c r="G41" s="541"/>
      <c r="H41" s="1317"/>
    </row>
    <row r="42" spans="1:8" s="234" customFormat="1" ht="15.6" customHeight="1" thickBot="1">
      <c r="A42" s="1306"/>
      <c r="B42" s="1315" t="s">
        <v>306</v>
      </c>
      <c r="C42" s="1316"/>
      <c r="D42" s="539">
        <v>2</v>
      </c>
      <c r="E42" s="540"/>
      <c r="F42" s="541"/>
      <c r="G42" s="541"/>
      <c r="H42" s="1318"/>
    </row>
    <row r="43" spans="1:8" s="234" customFormat="1" ht="15.6" customHeight="1" thickBot="1">
      <c r="A43" s="1306"/>
      <c r="B43" s="1313" t="s">
        <v>307</v>
      </c>
      <c r="C43" s="1314"/>
      <c r="D43" s="542">
        <v>1</v>
      </c>
      <c r="E43" s="543">
        <v>26043</v>
      </c>
      <c r="F43" s="544">
        <f>CEILING(E43/24,1)</f>
        <v>1086</v>
      </c>
      <c r="G43" s="544">
        <f>CEILING(E43/12,1)</f>
        <v>2171</v>
      </c>
      <c r="H43" s="546">
        <f>E43*3%</f>
        <v>781.29</v>
      </c>
    </row>
    <row r="44" spans="1:8" s="234" customFormat="1" ht="15.6" customHeight="1">
      <c r="A44" s="1306"/>
      <c r="B44" s="1315" t="s">
        <v>308</v>
      </c>
      <c r="C44" s="1316"/>
      <c r="D44" s="539">
        <v>1</v>
      </c>
      <c r="E44" s="540"/>
      <c r="F44" s="541"/>
      <c r="G44" s="541"/>
      <c r="H44" s="1317"/>
    </row>
    <row r="45" spans="1:8" s="234" customFormat="1" ht="15.6" customHeight="1" thickBot="1">
      <c r="A45" s="1306"/>
      <c r="B45" s="1320" t="s">
        <v>309</v>
      </c>
      <c r="C45" s="1321"/>
      <c r="D45" s="539">
        <v>2</v>
      </c>
      <c r="E45" s="540"/>
      <c r="F45" s="541"/>
      <c r="G45" s="541"/>
      <c r="H45" s="1318"/>
    </row>
    <row r="46" spans="1:8" s="234" customFormat="1" ht="15.6" customHeight="1" thickBot="1">
      <c r="A46" s="1306"/>
      <c r="B46" s="1313" t="s">
        <v>310</v>
      </c>
      <c r="C46" s="1314"/>
      <c r="D46" s="542">
        <v>1</v>
      </c>
      <c r="E46" s="543">
        <v>17643</v>
      </c>
      <c r="F46" s="544">
        <f>CEILING(E46/24,1)</f>
        <v>736</v>
      </c>
      <c r="G46" s="544">
        <f>CEILING(E46/12,1)</f>
        <v>1471</v>
      </c>
      <c r="H46" s="546">
        <f>E46*3%</f>
        <v>529.29</v>
      </c>
    </row>
    <row r="47" spans="1:8" s="234" customFormat="1" ht="15.6" customHeight="1">
      <c r="A47" s="1306"/>
      <c r="B47" s="1315" t="s">
        <v>311</v>
      </c>
      <c r="C47" s="1316"/>
      <c r="D47" s="539">
        <v>1</v>
      </c>
      <c r="E47" s="540"/>
      <c r="F47" s="541"/>
      <c r="G47" s="541"/>
      <c r="H47" s="1317"/>
    </row>
    <row r="48" spans="1:8" s="234" customFormat="1" ht="15.6" customHeight="1">
      <c r="A48" s="1306"/>
      <c r="B48" s="1315" t="s">
        <v>312</v>
      </c>
      <c r="C48" s="1316"/>
      <c r="D48" s="539">
        <v>2</v>
      </c>
      <c r="E48" s="540"/>
      <c r="F48" s="541"/>
      <c r="G48" s="541"/>
      <c r="H48" s="1318"/>
    </row>
    <row r="49" spans="1:8" s="234" customFormat="1" ht="15.6" customHeight="1" thickBot="1">
      <c r="A49" s="1306"/>
      <c r="B49" s="1315" t="s">
        <v>313</v>
      </c>
      <c r="C49" s="1316"/>
      <c r="D49" s="539">
        <v>2</v>
      </c>
      <c r="E49" s="540"/>
      <c r="F49" s="541"/>
      <c r="G49" s="541"/>
      <c r="H49" s="1318"/>
    </row>
    <row r="50" spans="1:8" s="234" customFormat="1" ht="15.6" customHeight="1" thickBot="1">
      <c r="A50" s="1306"/>
      <c r="B50" s="1313" t="s">
        <v>314</v>
      </c>
      <c r="C50" s="1314"/>
      <c r="D50" s="542">
        <v>1</v>
      </c>
      <c r="E50" s="543">
        <v>28353</v>
      </c>
      <c r="F50" s="544">
        <f>CEILING(E50/24,1)</f>
        <v>1182</v>
      </c>
      <c r="G50" s="544">
        <f>CEILING(E50/12,1)</f>
        <v>2363</v>
      </c>
      <c r="H50" s="546">
        <f>E50*3%</f>
        <v>850.58999999999992</v>
      </c>
    </row>
    <row r="51" spans="1:8" s="234" customFormat="1" ht="15.6" customHeight="1">
      <c r="A51" s="1306"/>
      <c r="B51" s="1315" t="s">
        <v>315</v>
      </c>
      <c r="C51" s="1316"/>
      <c r="D51" s="539">
        <v>1</v>
      </c>
      <c r="E51" s="540"/>
      <c r="F51" s="541"/>
      <c r="G51" s="541"/>
      <c r="H51" s="1318"/>
    </row>
    <row r="52" spans="1:8" s="234" customFormat="1" ht="15.6" customHeight="1" thickBot="1">
      <c r="A52" s="1306"/>
      <c r="B52" s="1315" t="s">
        <v>316</v>
      </c>
      <c r="C52" s="1316"/>
      <c r="D52" s="539">
        <v>2</v>
      </c>
      <c r="E52" s="540"/>
      <c r="F52" s="541"/>
      <c r="G52" s="541"/>
      <c r="H52" s="1318"/>
    </row>
    <row r="53" spans="1:8" s="234" customFormat="1" ht="15.6" customHeight="1" thickBot="1">
      <c r="A53" s="1306"/>
      <c r="B53" s="1313" t="s">
        <v>317</v>
      </c>
      <c r="C53" s="1314"/>
      <c r="D53" s="542">
        <v>1</v>
      </c>
      <c r="E53" s="543">
        <v>10603</v>
      </c>
      <c r="F53" s="544">
        <f>CEILING(E53/24,1)</f>
        <v>442</v>
      </c>
      <c r="G53" s="544">
        <f>CEILING(E53/12,1)</f>
        <v>884</v>
      </c>
      <c r="H53" s="546">
        <f>E53*3%</f>
        <v>318.08999999999997</v>
      </c>
    </row>
    <row r="54" spans="1:8" s="234" customFormat="1" ht="15.6" customHeight="1">
      <c r="A54" s="1306"/>
      <c r="B54" s="1315" t="s">
        <v>318</v>
      </c>
      <c r="C54" s="1316"/>
      <c r="D54" s="539">
        <v>1</v>
      </c>
      <c r="E54" s="540"/>
      <c r="F54" s="541"/>
      <c r="G54" s="541"/>
      <c r="H54" s="1318"/>
    </row>
    <row r="55" spans="1:8" s="234" customFormat="1" ht="15.6" customHeight="1" thickBot="1">
      <c r="A55" s="1306"/>
      <c r="B55" s="1315" t="s">
        <v>319</v>
      </c>
      <c r="C55" s="1316"/>
      <c r="D55" s="539">
        <v>2</v>
      </c>
      <c r="E55" s="540"/>
      <c r="F55" s="541"/>
      <c r="G55" s="541"/>
      <c r="H55" s="1318"/>
    </row>
    <row r="56" spans="1:8" s="234" customFormat="1" ht="15.6" customHeight="1" thickBot="1">
      <c r="A56" s="1306"/>
      <c r="B56" s="1313" t="s">
        <v>320</v>
      </c>
      <c r="C56" s="1314"/>
      <c r="D56" s="542">
        <v>1</v>
      </c>
      <c r="E56" s="543">
        <v>16173</v>
      </c>
      <c r="F56" s="544">
        <f>CEILING(E56/24,1)</f>
        <v>674</v>
      </c>
      <c r="G56" s="544">
        <f>CEILING(E56/12,1)</f>
        <v>1348</v>
      </c>
      <c r="H56" s="546">
        <f>E56*3%</f>
        <v>485.19</v>
      </c>
    </row>
    <row r="57" spans="1:8" s="234" customFormat="1" ht="15.6" customHeight="1">
      <c r="A57" s="1306"/>
      <c r="B57" s="1315" t="s">
        <v>321</v>
      </c>
      <c r="C57" s="1316"/>
      <c r="D57" s="539">
        <v>1</v>
      </c>
      <c r="E57" s="540"/>
      <c r="F57" s="541"/>
      <c r="G57" s="541"/>
      <c r="H57" s="1317"/>
    </row>
    <row r="58" spans="1:8" s="234" customFormat="1" ht="15.6" customHeight="1" thickBot="1">
      <c r="A58" s="1306"/>
      <c r="B58" s="1315" t="s">
        <v>322</v>
      </c>
      <c r="C58" s="1316"/>
      <c r="D58" s="539">
        <v>2</v>
      </c>
      <c r="E58" s="540"/>
      <c r="F58" s="541"/>
      <c r="G58" s="541"/>
      <c r="H58" s="1318"/>
    </row>
    <row r="59" spans="1:8" s="234" customFormat="1" ht="15.6" customHeight="1" thickBot="1">
      <c r="A59" s="1306"/>
      <c r="B59" s="1313" t="s">
        <v>323</v>
      </c>
      <c r="C59" s="1314"/>
      <c r="D59" s="542">
        <v>1</v>
      </c>
      <c r="E59" s="543">
        <v>17743</v>
      </c>
      <c r="F59" s="544">
        <f>CEILING(E59/24,1)</f>
        <v>740</v>
      </c>
      <c r="G59" s="544">
        <f>CEILING(E59/12,1)</f>
        <v>1479</v>
      </c>
      <c r="H59" s="546">
        <f>E59*3%</f>
        <v>532.29</v>
      </c>
    </row>
    <row r="60" spans="1:8" s="234" customFormat="1" ht="15.6" customHeight="1">
      <c r="A60" s="1306"/>
      <c r="B60" s="1315" t="s">
        <v>324</v>
      </c>
      <c r="C60" s="1316"/>
      <c r="D60" s="539">
        <v>1</v>
      </c>
      <c r="E60" s="540"/>
      <c r="F60" s="541"/>
      <c r="G60" s="541"/>
      <c r="H60" s="1318"/>
    </row>
    <row r="61" spans="1:8" s="234" customFormat="1" ht="15.6" customHeight="1" thickBot="1">
      <c r="A61" s="1306"/>
      <c r="B61" s="1315" t="s">
        <v>325</v>
      </c>
      <c r="C61" s="1316"/>
      <c r="D61" s="539">
        <v>2</v>
      </c>
      <c r="E61" s="540"/>
      <c r="F61" s="541"/>
      <c r="G61" s="541"/>
      <c r="H61" s="1318"/>
    </row>
    <row r="62" spans="1:8" s="234" customFormat="1" ht="15.6" customHeight="1" thickBot="1">
      <c r="A62" s="1306"/>
      <c r="B62" s="1313" t="s">
        <v>326</v>
      </c>
      <c r="C62" s="1314"/>
      <c r="D62" s="542">
        <v>1</v>
      </c>
      <c r="E62" s="543">
        <v>13333</v>
      </c>
      <c r="F62" s="544">
        <f>CEILING(E62/24,1)</f>
        <v>556</v>
      </c>
      <c r="G62" s="544">
        <f>CEILING(E62/12,1)</f>
        <v>1112</v>
      </c>
      <c r="H62" s="546">
        <f>E62*3%</f>
        <v>399.99</v>
      </c>
    </row>
    <row r="63" spans="1:8" s="234" customFormat="1" ht="15.6" customHeight="1">
      <c r="A63" s="1306"/>
      <c r="B63" s="1315" t="s">
        <v>327</v>
      </c>
      <c r="C63" s="1316"/>
      <c r="D63" s="539">
        <v>1</v>
      </c>
      <c r="E63" s="540"/>
      <c r="F63" s="541"/>
      <c r="G63" s="541"/>
      <c r="H63" s="1318"/>
    </row>
    <row r="64" spans="1:8" s="234" customFormat="1" ht="15.6" customHeight="1">
      <c r="A64" s="1306"/>
      <c r="B64" s="1315" t="s">
        <v>328</v>
      </c>
      <c r="C64" s="1316"/>
      <c r="D64" s="539">
        <v>2</v>
      </c>
      <c r="E64" s="540"/>
      <c r="F64" s="541"/>
      <c r="G64" s="541"/>
      <c r="H64" s="1318"/>
    </row>
    <row r="65" spans="1:8" s="234" customFormat="1" ht="15.6" customHeight="1" thickBot="1">
      <c r="A65" s="1306"/>
      <c r="B65" s="1315" t="s">
        <v>329</v>
      </c>
      <c r="C65" s="1316"/>
      <c r="D65" s="539">
        <v>2</v>
      </c>
      <c r="E65" s="540"/>
      <c r="F65" s="541"/>
      <c r="G65" s="541"/>
      <c r="H65" s="1318"/>
    </row>
    <row r="66" spans="1:8" s="234" customFormat="1" ht="15.6" customHeight="1" thickBot="1">
      <c r="A66" s="1306"/>
      <c r="B66" s="1313" t="s">
        <v>330</v>
      </c>
      <c r="C66" s="1314"/>
      <c r="D66" s="542">
        <v>1</v>
      </c>
      <c r="E66" s="543">
        <v>33813</v>
      </c>
      <c r="F66" s="544">
        <f>CEILING(E66/24,1)</f>
        <v>1409</v>
      </c>
      <c r="G66" s="544">
        <f>CEILING(E66/12,1)</f>
        <v>2818</v>
      </c>
      <c r="H66" s="546">
        <f>E66*3%</f>
        <v>1014.39</v>
      </c>
    </row>
    <row r="67" spans="1:8" s="234" customFormat="1" ht="15.6" customHeight="1">
      <c r="A67" s="1306"/>
      <c r="B67" s="1315" t="s">
        <v>331</v>
      </c>
      <c r="C67" s="1316"/>
      <c r="D67" s="539">
        <v>1</v>
      </c>
      <c r="E67" s="540"/>
      <c r="F67" s="541"/>
      <c r="G67" s="541"/>
      <c r="H67" s="1317"/>
    </row>
    <row r="68" spans="1:8" s="234" customFormat="1" ht="15.6" customHeight="1">
      <c r="A68" s="1306"/>
      <c r="B68" s="1315" t="s">
        <v>332</v>
      </c>
      <c r="C68" s="1316"/>
      <c r="D68" s="539">
        <v>2</v>
      </c>
      <c r="E68" s="540"/>
      <c r="F68" s="541"/>
      <c r="G68" s="541"/>
      <c r="H68" s="1318"/>
    </row>
    <row r="69" spans="1:8" s="234" customFormat="1" ht="15.6" customHeight="1">
      <c r="A69" s="1306"/>
      <c r="B69" s="1315" t="s">
        <v>333</v>
      </c>
      <c r="C69" s="1316"/>
      <c r="D69" s="539">
        <v>2</v>
      </c>
      <c r="E69" s="540"/>
      <c r="F69" s="541"/>
      <c r="G69" s="541"/>
      <c r="H69" s="1318"/>
    </row>
    <row r="70" spans="1:8" s="234" customFormat="1" ht="15.6" customHeight="1" thickBot="1">
      <c r="A70" s="1306"/>
      <c r="B70" s="1315" t="s">
        <v>289</v>
      </c>
      <c r="C70" s="1316"/>
      <c r="D70" s="539">
        <v>1</v>
      </c>
      <c r="E70" s="540"/>
      <c r="F70" s="541"/>
      <c r="G70" s="541"/>
      <c r="H70" s="1318"/>
    </row>
    <row r="71" spans="1:8" s="234" customFormat="1" ht="15.6" customHeight="1" thickBot="1">
      <c r="A71" s="1306"/>
      <c r="B71" s="1313" t="s">
        <v>334</v>
      </c>
      <c r="C71" s="1314"/>
      <c r="D71" s="542">
        <v>1</v>
      </c>
      <c r="E71" s="543">
        <v>14073</v>
      </c>
      <c r="F71" s="544">
        <f>CEILING(E71/24,1)</f>
        <v>587</v>
      </c>
      <c r="G71" s="544">
        <f>CEILING(E71/12,1)</f>
        <v>1173</v>
      </c>
      <c r="H71" s="546">
        <f>E71*3%</f>
        <v>422.19</v>
      </c>
    </row>
    <row r="72" spans="1:8" s="234" customFormat="1" ht="15.6" customHeight="1">
      <c r="A72" s="1306"/>
      <c r="B72" s="1315" t="s">
        <v>282</v>
      </c>
      <c r="C72" s="1316"/>
      <c r="D72" s="539">
        <v>1</v>
      </c>
      <c r="E72" s="540"/>
      <c r="F72" s="541"/>
      <c r="G72" s="541"/>
      <c r="H72" s="1317"/>
    </row>
    <row r="73" spans="1:8" s="234" customFormat="1" ht="15.6" customHeight="1">
      <c r="A73" s="1306"/>
      <c r="B73" s="1315" t="s">
        <v>283</v>
      </c>
      <c r="C73" s="1316"/>
      <c r="D73" s="539">
        <v>2</v>
      </c>
      <c r="E73" s="540"/>
      <c r="F73" s="541"/>
      <c r="G73" s="541"/>
      <c r="H73" s="1318"/>
    </row>
    <row r="74" spans="1:8" s="234" customFormat="1" ht="15.6" customHeight="1" thickBot="1">
      <c r="A74" s="1306"/>
      <c r="B74" s="1315" t="s">
        <v>335</v>
      </c>
      <c r="C74" s="1316"/>
      <c r="D74" s="539">
        <v>2</v>
      </c>
      <c r="E74" s="540"/>
      <c r="F74" s="541"/>
      <c r="G74" s="541"/>
      <c r="H74" s="1318"/>
    </row>
    <row r="75" spans="1:8" s="234" customFormat="1" ht="15.6" customHeight="1" thickBot="1">
      <c r="A75" s="1306"/>
      <c r="B75" s="1313" t="s">
        <v>336</v>
      </c>
      <c r="C75" s="1314"/>
      <c r="D75" s="542">
        <v>1</v>
      </c>
      <c r="E75" s="543">
        <v>27933</v>
      </c>
      <c r="F75" s="544">
        <f>CEILING(E75/24,1)</f>
        <v>1164</v>
      </c>
      <c r="G75" s="544">
        <f>CEILING(E75/12,1)</f>
        <v>2328</v>
      </c>
      <c r="H75" s="546">
        <f>E75*3%</f>
        <v>837.99</v>
      </c>
    </row>
    <row r="76" spans="1:8" s="234" customFormat="1" ht="15.6" customHeight="1">
      <c r="A76" s="1306"/>
      <c r="B76" s="1315" t="s">
        <v>337</v>
      </c>
      <c r="C76" s="1316"/>
      <c r="D76" s="539">
        <v>1</v>
      </c>
      <c r="E76" s="540"/>
      <c r="F76" s="541"/>
      <c r="G76" s="541"/>
      <c r="H76" s="1317"/>
    </row>
    <row r="77" spans="1:8" s="234" customFormat="1" ht="15.6" customHeight="1" thickBot="1">
      <c r="A77" s="1306"/>
      <c r="B77" s="1315" t="s">
        <v>338</v>
      </c>
      <c r="C77" s="1316"/>
      <c r="D77" s="539">
        <v>2</v>
      </c>
      <c r="E77" s="540"/>
      <c r="F77" s="541"/>
      <c r="G77" s="541"/>
      <c r="H77" s="1318"/>
    </row>
    <row r="78" spans="1:8" s="234" customFormat="1" ht="15.6" customHeight="1" thickBot="1">
      <c r="A78" s="1309"/>
      <c r="B78" s="1324" t="s">
        <v>346</v>
      </c>
      <c r="C78" s="1325"/>
      <c r="D78" s="549">
        <v>1</v>
      </c>
      <c r="E78" s="550">
        <v>32783</v>
      </c>
      <c r="F78" s="544">
        <f>CEILING(E78/24,1)</f>
        <v>1366</v>
      </c>
      <c r="G78" s="544">
        <f>CEILING(E78/12,1)</f>
        <v>2732</v>
      </c>
      <c r="H78" s="545">
        <f>E78*3%</f>
        <v>983.49</v>
      </c>
    </row>
    <row r="79" spans="1:8" s="234" customFormat="1" ht="15.6" customHeight="1">
      <c r="A79" s="1309"/>
      <c r="B79" s="1322" t="s">
        <v>347</v>
      </c>
      <c r="C79" s="1323"/>
      <c r="D79" s="551">
        <v>1</v>
      </c>
      <c r="E79" s="552"/>
      <c r="F79" s="1296"/>
      <c r="G79" s="1297"/>
      <c r="H79" s="1317"/>
    </row>
    <row r="80" spans="1:8" s="234" customFormat="1" ht="15.6" customHeight="1">
      <c r="A80" s="1309"/>
      <c r="B80" s="1322" t="s">
        <v>348</v>
      </c>
      <c r="C80" s="1323"/>
      <c r="D80" s="551">
        <v>2</v>
      </c>
      <c r="E80" s="552"/>
      <c r="F80" s="1296"/>
      <c r="G80" s="1298"/>
      <c r="H80" s="1318"/>
    </row>
    <row r="81" spans="1:8" s="234" customFormat="1" ht="15.6" customHeight="1" thickBot="1">
      <c r="A81" s="1309"/>
      <c r="B81" s="1322" t="s">
        <v>306</v>
      </c>
      <c r="C81" s="1323"/>
      <c r="D81" s="551">
        <v>2</v>
      </c>
      <c r="E81" s="552"/>
      <c r="F81" s="1296"/>
      <c r="G81" s="1299"/>
      <c r="H81" s="1318"/>
    </row>
    <row r="82" spans="1:8" s="234" customFormat="1" ht="15.6" customHeight="1" thickBot="1">
      <c r="A82" s="1309"/>
      <c r="B82" s="1324" t="s">
        <v>349</v>
      </c>
      <c r="C82" s="1325"/>
      <c r="D82" s="549">
        <v>1</v>
      </c>
      <c r="E82" s="553">
        <v>31343</v>
      </c>
      <c r="F82" s="544">
        <f>CEILING(E82/24,1)</f>
        <v>1306</v>
      </c>
      <c r="G82" s="544">
        <f>CEILING(E82/12,1)</f>
        <v>2612</v>
      </c>
      <c r="H82" s="546">
        <f>E82*3%</f>
        <v>940.29</v>
      </c>
    </row>
    <row r="83" spans="1:8" s="234" customFormat="1" ht="15.6" customHeight="1">
      <c r="A83" s="1309"/>
      <c r="B83" s="1322" t="s">
        <v>350</v>
      </c>
      <c r="C83" s="1323"/>
      <c r="D83" s="551">
        <v>1</v>
      </c>
      <c r="E83" s="1300"/>
      <c r="F83" s="1303"/>
      <c r="G83" s="1303"/>
      <c r="H83" s="1318"/>
    </row>
    <row r="84" spans="1:8" s="234" customFormat="1" ht="15.6" customHeight="1">
      <c r="A84" s="1309"/>
      <c r="B84" s="1322" t="s">
        <v>351</v>
      </c>
      <c r="C84" s="1323"/>
      <c r="D84" s="551">
        <v>2</v>
      </c>
      <c r="E84" s="1301"/>
      <c r="F84" s="1304"/>
      <c r="G84" s="1304"/>
      <c r="H84" s="1318"/>
    </row>
    <row r="85" spans="1:8" s="234" customFormat="1" ht="15.6" customHeight="1" thickBot="1">
      <c r="A85" s="1310"/>
      <c r="B85" s="1326" t="s">
        <v>352</v>
      </c>
      <c r="C85" s="1327"/>
      <c r="D85" s="554">
        <v>2</v>
      </c>
      <c r="E85" s="1302"/>
      <c r="F85" s="1305"/>
      <c r="G85" s="1305"/>
      <c r="H85" s="1319"/>
    </row>
  </sheetData>
  <mergeCells count="127">
    <mergeCell ref="B59:C59"/>
    <mergeCell ref="B58:C58"/>
    <mergeCell ref="B57:C57"/>
    <mergeCell ref="B80:C80"/>
    <mergeCell ref="B79:C79"/>
    <mergeCell ref="B78:C78"/>
    <mergeCell ref="B77:C77"/>
    <mergeCell ref="B76:C76"/>
    <mergeCell ref="B85:C85"/>
    <mergeCell ref="B84:C84"/>
    <mergeCell ref="B83:C83"/>
    <mergeCell ref="B82:C82"/>
    <mergeCell ref="B81:C81"/>
    <mergeCell ref="B32:C32"/>
    <mergeCell ref="B31:C31"/>
    <mergeCell ref="B30:C30"/>
    <mergeCell ref="B56:C56"/>
    <mergeCell ref="B55:C55"/>
    <mergeCell ref="B54:C54"/>
    <mergeCell ref="B53:C53"/>
    <mergeCell ref="B52:C52"/>
    <mergeCell ref="B75:C75"/>
    <mergeCell ref="B74:C74"/>
    <mergeCell ref="B73:C73"/>
    <mergeCell ref="B72:C72"/>
    <mergeCell ref="B71:C71"/>
    <mergeCell ref="B70:C70"/>
    <mergeCell ref="B69:C69"/>
    <mergeCell ref="B68:C68"/>
    <mergeCell ref="B67:C67"/>
    <mergeCell ref="B66:C66"/>
    <mergeCell ref="B65:C65"/>
    <mergeCell ref="B64:C64"/>
    <mergeCell ref="B63:C63"/>
    <mergeCell ref="B62:C62"/>
    <mergeCell ref="B61:C61"/>
    <mergeCell ref="B60:C60"/>
    <mergeCell ref="B40:C40"/>
    <mergeCell ref="B45:C45"/>
    <mergeCell ref="B46:C46"/>
    <mergeCell ref="B44:C44"/>
    <mergeCell ref="B43:C43"/>
    <mergeCell ref="B36:C36"/>
    <mergeCell ref="B35:C35"/>
    <mergeCell ref="B34:C34"/>
    <mergeCell ref="B33:C33"/>
    <mergeCell ref="B29:C29"/>
    <mergeCell ref="B28:C28"/>
    <mergeCell ref="H29:H33"/>
    <mergeCell ref="H41:H42"/>
    <mergeCell ref="H44:H45"/>
    <mergeCell ref="H47:H49"/>
    <mergeCell ref="H51:H52"/>
    <mergeCell ref="H8:H12"/>
    <mergeCell ref="H14:H15"/>
    <mergeCell ref="H17:H19"/>
    <mergeCell ref="H21:H24"/>
    <mergeCell ref="H26:H27"/>
    <mergeCell ref="B27:C27"/>
    <mergeCell ref="B26:C26"/>
    <mergeCell ref="B25:C25"/>
    <mergeCell ref="B24:C24"/>
    <mergeCell ref="B23:C23"/>
    <mergeCell ref="B42:C42"/>
    <mergeCell ref="B41:C41"/>
    <mergeCell ref="B51:C51"/>
    <mergeCell ref="B50:C50"/>
    <mergeCell ref="B49:C49"/>
    <mergeCell ref="B48:C48"/>
    <mergeCell ref="B47:C47"/>
    <mergeCell ref="H72:H74"/>
    <mergeCell ref="H76:H77"/>
    <mergeCell ref="H79:H81"/>
    <mergeCell ref="H83:H85"/>
    <mergeCell ref="H54:H55"/>
    <mergeCell ref="H57:H58"/>
    <mergeCell ref="H60:H61"/>
    <mergeCell ref="H63:H65"/>
    <mergeCell ref="H67:H70"/>
    <mergeCell ref="A59:A61"/>
    <mergeCell ref="A62:A65"/>
    <mergeCell ref="A66:A70"/>
    <mergeCell ref="A71:A74"/>
    <mergeCell ref="B6:C6"/>
    <mergeCell ref="B7:C7"/>
    <mergeCell ref="B8:C8"/>
    <mergeCell ref="B9:C9"/>
    <mergeCell ref="B10:C10"/>
    <mergeCell ref="B11:C11"/>
    <mergeCell ref="B12:C12"/>
    <mergeCell ref="B19:C19"/>
    <mergeCell ref="B18:C18"/>
    <mergeCell ref="B17:C17"/>
    <mergeCell ref="B16:C16"/>
    <mergeCell ref="B15:C15"/>
    <mergeCell ref="B14:C14"/>
    <mergeCell ref="B13:C13"/>
    <mergeCell ref="B22:C22"/>
    <mergeCell ref="B21:C21"/>
    <mergeCell ref="B20:C20"/>
    <mergeCell ref="B39:C39"/>
    <mergeCell ref="B38:C38"/>
    <mergeCell ref="B37:C37"/>
    <mergeCell ref="C2:D2"/>
    <mergeCell ref="C3:F3"/>
    <mergeCell ref="B1:F1"/>
    <mergeCell ref="F79:F81"/>
    <mergeCell ref="G79:G81"/>
    <mergeCell ref="E83:E85"/>
    <mergeCell ref="F83:F85"/>
    <mergeCell ref="G83:G85"/>
    <mergeCell ref="A50:A52"/>
    <mergeCell ref="A7:A12"/>
    <mergeCell ref="A13:A15"/>
    <mergeCell ref="A16:A19"/>
    <mergeCell ref="A20:A24"/>
    <mergeCell ref="A25:A27"/>
    <mergeCell ref="A28:A33"/>
    <mergeCell ref="A34:A39"/>
    <mergeCell ref="A40:A42"/>
    <mergeCell ref="A43:A45"/>
    <mergeCell ref="A46:A49"/>
    <mergeCell ref="A75:A77"/>
    <mergeCell ref="A78:A81"/>
    <mergeCell ref="A82:A85"/>
    <mergeCell ref="A53:A55"/>
    <mergeCell ref="A56:A58"/>
  </mergeCells>
  <pageMargins left="0.39370078740157483" right="0.35433070866141736" top="0.38" bottom="0.23622047244094491" header="0.31496062992125984" footer="0.31496062992125984"/>
  <pageSetup paperSize="9" scale="5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>
  <dimension ref="A1:T91"/>
  <sheetViews>
    <sheetView view="pageBreakPreview" topLeftCell="B59" zoomScale="85" zoomScaleNormal="100" zoomScaleSheetLayoutView="85" workbookViewId="0">
      <selection activeCell="J61" sqref="J61"/>
    </sheetView>
  </sheetViews>
  <sheetFormatPr defaultColWidth="4.85546875" defaultRowHeight="18.75" customHeight="1"/>
  <cols>
    <col min="1" max="1" width="2.28515625" style="41" hidden="1" customWidth="1"/>
    <col min="2" max="2" width="3.140625" style="52" customWidth="1"/>
    <col min="3" max="3" width="15.42578125" style="41" customWidth="1"/>
    <col min="4" max="4" width="26" style="231" customWidth="1"/>
    <col min="5" max="5" width="7.85546875" style="231" customWidth="1"/>
    <col min="6" max="6" width="7.85546875" style="232" customWidth="1"/>
    <col min="7" max="7" width="7.140625" style="408" customWidth="1"/>
    <col min="8" max="8" width="2.85546875" style="42" customWidth="1"/>
    <col min="9" max="9" width="15.7109375" style="51" customWidth="1"/>
    <col min="10" max="10" width="28.42578125" style="50" customWidth="1"/>
    <col min="11" max="11" width="8" style="50" customWidth="1"/>
    <col min="12" max="12" width="8" style="233" customWidth="1"/>
    <col min="13" max="13" width="6.42578125" style="52" customWidth="1"/>
    <col min="14" max="16384" width="4.85546875" style="41"/>
  </cols>
  <sheetData>
    <row r="1" spans="1:13" ht="30.75" customHeight="1">
      <c r="B1" s="199"/>
      <c r="C1" s="200"/>
      <c r="D1" s="201"/>
      <c r="E1" s="201"/>
      <c r="F1" s="201"/>
      <c r="G1" s="201"/>
      <c r="H1" s="202"/>
      <c r="I1" s="203"/>
      <c r="J1" s="200"/>
      <c r="K1" s="200"/>
      <c r="L1" s="199"/>
    </row>
    <row r="2" spans="1:13" ht="18" customHeight="1">
      <c r="B2" s="1445" t="s">
        <v>242</v>
      </c>
      <c r="C2" s="1445"/>
      <c r="D2" s="1445"/>
      <c r="E2" s="1445"/>
      <c r="F2" s="1445"/>
      <c r="G2" s="1445"/>
      <c r="H2" s="1445"/>
      <c r="I2" s="1445"/>
      <c r="J2" s="1445"/>
      <c r="K2" s="1445"/>
      <c r="L2" s="1445"/>
    </row>
    <row r="3" spans="1:13" ht="12.75" customHeight="1">
      <c r="B3" s="1446" t="e">
        <f>Декор.комплекты!A3</f>
        <v>#REF!</v>
      </c>
      <c r="C3" s="1447"/>
      <c r="D3" s="1447"/>
      <c r="E3" s="204"/>
      <c r="F3" s="1448" t="s">
        <v>8</v>
      </c>
      <c r="G3" s="1448"/>
      <c r="H3" s="1448"/>
      <c r="I3" s="1448"/>
      <c r="J3" s="1448"/>
      <c r="K3" s="204"/>
      <c r="L3" s="843"/>
    </row>
    <row r="4" spans="1:13" s="52" customFormat="1" ht="17.25" customHeight="1">
      <c r="A4" s="225"/>
      <c r="B4" s="796" t="e">
        <f>Декор.комплекты!A4</f>
        <v>#REF!</v>
      </c>
      <c r="C4" s="557"/>
      <c r="D4" s="557"/>
      <c r="E4" s="1449" t="s">
        <v>380</v>
      </c>
      <c r="F4" s="1449"/>
      <c r="G4" s="1449"/>
      <c r="H4" s="1449"/>
      <c r="I4" s="1449"/>
      <c r="J4" s="1449"/>
      <c r="K4" s="1449"/>
      <c r="L4" s="1449"/>
    </row>
    <row r="5" spans="1:13" s="917" customFormat="1" ht="17.25" customHeight="1" thickBot="1">
      <c r="B5" s="918"/>
      <c r="C5" s="919" t="s">
        <v>243</v>
      </c>
      <c r="D5" s="918"/>
      <c r="E5" s="1450" t="s">
        <v>249</v>
      </c>
      <c r="F5" s="1450"/>
      <c r="G5" s="1450"/>
      <c r="H5" s="1450"/>
      <c r="I5" s="1450"/>
      <c r="J5" s="1450"/>
      <c r="K5" s="1450"/>
      <c r="L5" s="918"/>
    </row>
    <row r="6" spans="1:13" s="841" customFormat="1" ht="26.25" customHeight="1" thickBot="1">
      <c r="B6" s="226" t="s">
        <v>124</v>
      </c>
      <c r="C6" s="227" t="s">
        <v>125</v>
      </c>
      <c r="D6" s="246" t="s">
        <v>123</v>
      </c>
      <c r="E6" s="43" t="s">
        <v>115</v>
      </c>
      <c r="F6" s="402" t="s">
        <v>113</v>
      </c>
      <c r="G6" s="403" t="s">
        <v>381</v>
      </c>
      <c r="H6" s="226" t="s">
        <v>124</v>
      </c>
      <c r="I6" s="227" t="s">
        <v>125</v>
      </c>
      <c r="J6" s="227" t="s">
        <v>123</v>
      </c>
      <c r="K6" s="896" t="s">
        <v>115</v>
      </c>
      <c r="L6" s="907" t="s">
        <v>126</v>
      </c>
      <c r="M6" s="906" t="s">
        <v>381</v>
      </c>
    </row>
    <row r="7" spans="1:13" s="841" customFormat="1" ht="24.95" customHeight="1">
      <c r="B7" s="1334">
        <v>37</v>
      </c>
      <c r="C7" s="1439"/>
      <c r="D7" s="797" t="s">
        <v>127</v>
      </c>
      <c r="E7" s="798" t="s">
        <v>130</v>
      </c>
      <c r="F7" s="799">
        <v>9143</v>
      </c>
      <c r="G7" s="829">
        <f t="shared" ref="G7:G9" si="0">F7*3%</f>
        <v>274.28999999999996</v>
      </c>
      <c r="H7" s="1334">
        <v>36</v>
      </c>
      <c r="I7" s="897"/>
      <c r="J7" s="824" t="s">
        <v>127</v>
      </c>
      <c r="K7" s="898" t="s">
        <v>480</v>
      </c>
      <c r="L7" s="899">
        <v>9143</v>
      </c>
      <c r="M7" s="900">
        <f t="shared" ref="M7:M68" si="1">L7*3%</f>
        <v>274.28999999999996</v>
      </c>
    </row>
    <row r="8" spans="1:13" s="841" customFormat="1" ht="24.95" customHeight="1" thickBot="1">
      <c r="B8" s="1336"/>
      <c r="C8" s="1440"/>
      <c r="D8" s="832" t="s">
        <v>129</v>
      </c>
      <c r="E8" s="791" t="s">
        <v>131</v>
      </c>
      <c r="F8" s="404">
        <v>1163</v>
      </c>
      <c r="G8" s="415">
        <f t="shared" si="0"/>
        <v>34.89</v>
      </c>
      <c r="H8" s="1335"/>
      <c r="I8" s="897"/>
      <c r="J8" s="777" t="s">
        <v>133</v>
      </c>
      <c r="K8" s="783" t="s">
        <v>134</v>
      </c>
      <c r="L8" s="787">
        <v>11643</v>
      </c>
      <c r="M8" s="782">
        <f t="shared" si="1"/>
        <v>349.28999999999996</v>
      </c>
    </row>
    <row r="9" spans="1:13" s="841" customFormat="1" ht="24.95" customHeight="1">
      <c r="B9" s="1386">
        <v>36</v>
      </c>
      <c r="C9" s="1451"/>
      <c r="D9" s="1356" t="s">
        <v>127</v>
      </c>
      <c r="E9" s="1453" t="s">
        <v>132</v>
      </c>
      <c r="F9" s="1441">
        <v>9143</v>
      </c>
      <c r="G9" s="1332">
        <f t="shared" si="0"/>
        <v>274.28999999999996</v>
      </c>
      <c r="H9" s="1335"/>
      <c r="I9" s="897"/>
      <c r="J9" s="777" t="s">
        <v>128</v>
      </c>
      <c r="K9" s="783" t="s">
        <v>135</v>
      </c>
      <c r="L9" s="787">
        <v>963</v>
      </c>
      <c r="M9" s="782">
        <f t="shared" si="1"/>
        <v>28.89</v>
      </c>
    </row>
    <row r="10" spans="1:13" s="841" customFormat="1" ht="24.95" customHeight="1" thickBot="1">
      <c r="B10" s="1387"/>
      <c r="C10" s="1452"/>
      <c r="D10" s="1349"/>
      <c r="E10" s="1454"/>
      <c r="F10" s="1442"/>
      <c r="G10" s="1355"/>
      <c r="H10" s="1336"/>
      <c r="I10" s="901"/>
      <c r="J10" s="832" t="s">
        <v>129</v>
      </c>
      <c r="K10" s="791" t="s">
        <v>136</v>
      </c>
      <c r="L10" s="800">
        <v>1163</v>
      </c>
      <c r="M10" s="415">
        <f t="shared" si="1"/>
        <v>34.89</v>
      </c>
    </row>
    <row r="11" spans="1:13" s="841" customFormat="1" ht="24.95" customHeight="1">
      <c r="B11" s="1433">
        <v>35</v>
      </c>
      <c r="C11" s="1415"/>
      <c r="D11" s="831" t="s">
        <v>127</v>
      </c>
      <c r="E11" s="785" t="s">
        <v>137</v>
      </c>
      <c r="F11" s="836">
        <v>9143</v>
      </c>
      <c r="G11" s="781">
        <f t="shared" ref="G11:G16" si="2">F11*3%</f>
        <v>274.28999999999996</v>
      </c>
      <c r="H11" s="1386">
        <v>33</v>
      </c>
      <c r="I11" s="1436"/>
      <c r="J11" s="831" t="s">
        <v>143</v>
      </c>
      <c r="K11" s="785" t="s">
        <v>144</v>
      </c>
      <c r="L11" s="786">
        <v>8143</v>
      </c>
      <c r="M11" s="781">
        <f t="shared" si="1"/>
        <v>244.29</v>
      </c>
    </row>
    <row r="12" spans="1:13" s="841" customFormat="1" ht="24.95" customHeight="1">
      <c r="B12" s="1434"/>
      <c r="C12" s="1416"/>
      <c r="D12" s="777" t="s">
        <v>128</v>
      </c>
      <c r="E12" s="783" t="s">
        <v>139</v>
      </c>
      <c r="F12" s="784">
        <v>963</v>
      </c>
      <c r="G12" s="782">
        <f t="shared" si="2"/>
        <v>28.89</v>
      </c>
      <c r="H12" s="1411"/>
      <c r="I12" s="1437"/>
      <c r="J12" s="777" t="s">
        <v>127</v>
      </c>
      <c r="K12" s="783" t="s">
        <v>145</v>
      </c>
      <c r="L12" s="787">
        <v>9143</v>
      </c>
      <c r="M12" s="782">
        <f t="shared" si="1"/>
        <v>274.28999999999996</v>
      </c>
    </row>
    <row r="13" spans="1:13" s="841" customFormat="1" ht="24.95" customHeight="1" thickBot="1">
      <c r="B13" s="1435"/>
      <c r="C13" s="1417"/>
      <c r="D13" s="832" t="s">
        <v>129</v>
      </c>
      <c r="E13" s="791" t="s">
        <v>140</v>
      </c>
      <c r="F13" s="837">
        <v>1163</v>
      </c>
      <c r="G13" s="415">
        <f t="shared" si="2"/>
        <v>34.89</v>
      </c>
      <c r="H13" s="1411"/>
      <c r="I13" s="1437"/>
      <c r="J13" s="777" t="s">
        <v>146</v>
      </c>
      <c r="K13" s="783" t="s">
        <v>147</v>
      </c>
      <c r="L13" s="787">
        <v>9803</v>
      </c>
      <c r="M13" s="782">
        <f t="shared" si="1"/>
        <v>294.08999999999997</v>
      </c>
    </row>
    <row r="14" spans="1:13" s="841" customFormat="1" ht="24.95" customHeight="1">
      <c r="B14" s="1386">
        <v>34</v>
      </c>
      <c r="C14" s="1439"/>
      <c r="D14" s="797" t="s">
        <v>127</v>
      </c>
      <c r="E14" s="801" t="s">
        <v>141</v>
      </c>
      <c r="F14" s="802">
        <v>9143</v>
      </c>
      <c r="G14" s="840">
        <f t="shared" si="2"/>
        <v>274.28999999999996</v>
      </c>
      <c r="H14" s="1411"/>
      <c r="I14" s="1437"/>
      <c r="J14" s="777" t="s">
        <v>133</v>
      </c>
      <c r="K14" s="783" t="s">
        <v>148</v>
      </c>
      <c r="L14" s="787">
        <v>11643</v>
      </c>
      <c r="M14" s="782">
        <f t="shared" si="1"/>
        <v>349.28999999999996</v>
      </c>
    </row>
    <row r="15" spans="1:13" s="841" customFormat="1" ht="24.95" customHeight="1" thickBot="1">
      <c r="B15" s="1387"/>
      <c r="C15" s="1440"/>
      <c r="D15" s="832" t="s">
        <v>129</v>
      </c>
      <c r="E15" s="791" t="s">
        <v>142</v>
      </c>
      <c r="F15" s="837">
        <v>1163</v>
      </c>
      <c r="G15" s="425">
        <f t="shared" si="2"/>
        <v>34.89</v>
      </c>
      <c r="H15" s="1411"/>
      <c r="I15" s="1437"/>
      <c r="J15" s="777" t="s">
        <v>128</v>
      </c>
      <c r="K15" s="783" t="s">
        <v>149</v>
      </c>
      <c r="L15" s="787">
        <v>963</v>
      </c>
      <c r="M15" s="782">
        <f t="shared" si="1"/>
        <v>28.89</v>
      </c>
    </row>
    <row r="16" spans="1:13" s="841" customFormat="1" ht="24.95" customHeight="1">
      <c r="B16" s="1386">
        <v>32</v>
      </c>
      <c r="C16" s="1370"/>
      <c r="D16" s="1356" t="s">
        <v>127</v>
      </c>
      <c r="E16" s="1328" t="s">
        <v>153</v>
      </c>
      <c r="F16" s="1441">
        <v>9143</v>
      </c>
      <c r="G16" s="1443">
        <f t="shared" si="2"/>
        <v>274.28999999999996</v>
      </c>
      <c r="H16" s="1411"/>
      <c r="I16" s="1437"/>
      <c r="J16" s="777" t="s">
        <v>129</v>
      </c>
      <c r="K16" s="783" t="s">
        <v>150</v>
      </c>
      <c r="L16" s="787">
        <v>1163</v>
      </c>
      <c r="M16" s="782">
        <f t="shared" si="1"/>
        <v>34.89</v>
      </c>
    </row>
    <row r="17" spans="2:20" s="841" customFormat="1" ht="24.95" customHeight="1" thickBot="1">
      <c r="B17" s="1387"/>
      <c r="C17" s="1372"/>
      <c r="D17" s="1349"/>
      <c r="E17" s="1351"/>
      <c r="F17" s="1442"/>
      <c r="G17" s="1444"/>
      <c r="H17" s="1387"/>
      <c r="I17" s="1438"/>
      <c r="J17" s="803" t="s">
        <v>151</v>
      </c>
      <c r="K17" s="834" t="s">
        <v>152</v>
      </c>
      <c r="L17" s="800">
        <v>2303</v>
      </c>
      <c r="M17" s="415">
        <f t="shared" si="1"/>
        <v>69.09</v>
      </c>
    </row>
    <row r="18" spans="2:20" s="841" customFormat="1" ht="24.95" customHeight="1">
      <c r="B18" s="1386">
        <v>29</v>
      </c>
      <c r="C18" s="1412"/>
      <c r="D18" s="831" t="s">
        <v>127</v>
      </c>
      <c r="E18" s="833" t="s">
        <v>158</v>
      </c>
      <c r="F18" s="793">
        <v>9143</v>
      </c>
      <c r="G18" s="838">
        <f t="shared" ref="G18:G69" si="3">F18*3%</f>
        <v>274.28999999999996</v>
      </c>
      <c r="H18" s="1334">
        <v>31</v>
      </c>
      <c r="I18" s="1415"/>
      <c r="J18" s="777" t="s">
        <v>127</v>
      </c>
      <c r="K18" s="778" t="s">
        <v>154</v>
      </c>
      <c r="L18" s="794">
        <v>9143</v>
      </c>
      <c r="M18" s="795">
        <f t="shared" si="1"/>
        <v>274.28999999999996</v>
      </c>
    </row>
    <row r="19" spans="2:20" s="841" customFormat="1" ht="24.95" customHeight="1">
      <c r="B19" s="1411"/>
      <c r="C19" s="1413"/>
      <c r="D19" s="777" t="s">
        <v>128</v>
      </c>
      <c r="E19" s="778" t="s">
        <v>159</v>
      </c>
      <c r="F19" s="405">
        <v>963</v>
      </c>
      <c r="G19" s="795">
        <f t="shared" si="3"/>
        <v>28.89</v>
      </c>
      <c r="H19" s="1335"/>
      <c r="I19" s="1416"/>
      <c r="J19" s="777" t="s">
        <v>138</v>
      </c>
      <c r="K19" s="783" t="s">
        <v>155</v>
      </c>
      <c r="L19" s="784">
        <v>11643</v>
      </c>
      <c r="M19" s="795">
        <f t="shared" si="1"/>
        <v>349.28999999999996</v>
      </c>
    </row>
    <row r="20" spans="2:20" s="841" customFormat="1" ht="24.95" customHeight="1" thickBot="1">
      <c r="B20" s="1387"/>
      <c r="C20" s="1414"/>
      <c r="D20" s="805" t="s">
        <v>129</v>
      </c>
      <c r="E20" s="791" t="s">
        <v>160</v>
      </c>
      <c r="F20" s="837">
        <v>1163</v>
      </c>
      <c r="G20" s="839">
        <f t="shared" si="3"/>
        <v>34.89</v>
      </c>
      <c r="H20" s="1335"/>
      <c r="I20" s="1416"/>
      <c r="J20" s="777" t="s">
        <v>128</v>
      </c>
      <c r="K20" s="778" t="s">
        <v>156</v>
      </c>
      <c r="L20" s="405">
        <v>963</v>
      </c>
      <c r="M20" s="795">
        <f t="shared" si="1"/>
        <v>28.89</v>
      </c>
    </row>
    <row r="21" spans="2:20" s="841" customFormat="1" ht="24.95" customHeight="1" thickBot="1">
      <c r="B21" s="1345">
        <v>28</v>
      </c>
      <c r="C21" s="1418"/>
      <c r="D21" s="831" t="s">
        <v>164</v>
      </c>
      <c r="E21" s="792" t="s">
        <v>165</v>
      </c>
      <c r="F21" s="836">
        <v>9143</v>
      </c>
      <c r="G21" s="838">
        <f t="shared" si="3"/>
        <v>274.28999999999996</v>
      </c>
      <c r="H21" s="1336"/>
      <c r="I21" s="1417"/>
      <c r="J21" s="832" t="s">
        <v>129</v>
      </c>
      <c r="K21" s="791" t="s">
        <v>157</v>
      </c>
      <c r="L21" s="804">
        <v>1163</v>
      </c>
      <c r="M21" s="839">
        <f t="shared" si="1"/>
        <v>34.89</v>
      </c>
    </row>
    <row r="22" spans="2:20" s="841" customFormat="1" ht="24.95" customHeight="1">
      <c r="B22" s="1346"/>
      <c r="C22" s="1419"/>
      <c r="D22" s="406" t="s">
        <v>128</v>
      </c>
      <c r="E22" s="790" t="s">
        <v>166</v>
      </c>
      <c r="F22" s="784">
        <v>963</v>
      </c>
      <c r="G22" s="795">
        <f t="shared" si="3"/>
        <v>28.89</v>
      </c>
      <c r="H22" s="1345">
        <v>28</v>
      </c>
      <c r="I22" s="1418"/>
      <c r="J22" s="831" t="s">
        <v>127</v>
      </c>
      <c r="K22" s="785" t="s">
        <v>161</v>
      </c>
      <c r="L22" s="793">
        <v>6403</v>
      </c>
      <c r="M22" s="838">
        <f t="shared" si="1"/>
        <v>192.09</v>
      </c>
    </row>
    <row r="23" spans="2:20" s="841" customFormat="1" ht="24.95" customHeight="1" thickBot="1">
      <c r="B23" s="1347"/>
      <c r="C23" s="1420"/>
      <c r="D23" s="832" t="s">
        <v>129</v>
      </c>
      <c r="E23" s="834" t="s">
        <v>167</v>
      </c>
      <c r="F23" s="837">
        <v>1163</v>
      </c>
      <c r="G23" s="839">
        <f t="shared" si="3"/>
        <v>34.89</v>
      </c>
      <c r="H23" s="1346"/>
      <c r="I23" s="1419"/>
      <c r="J23" s="777" t="s">
        <v>128</v>
      </c>
      <c r="K23" s="783" t="s">
        <v>162</v>
      </c>
      <c r="L23" s="784">
        <v>763</v>
      </c>
      <c r="M23" s="795">
        <f t="shared" si="1"/>
        <v>22.89</v>
      </c>
    </row>
    <row r="24" spans="2:20" s="841" customFormat="1" ht="24.95" customHeight="1" thickBot="1">
      <c r="B24" s="1345">
        <v>25</v>
      </c>
      <c r="C24" s="1421"/>
      <c r="D24" s="797" t="s">
        <v>164</v>
      </c>
      <c r="E24" s="806" t="s">
        <v>174</v>
      </c>
      <c r="F24" s="807">
        <v>9143</v>
      </c>
      <c r="G24" s="829">
        <f t="shared" si="3"/>
        <v>274.28999999999996</v>
      </c>
      <c r="H24" s="1347"/>
      <c r="I24" s="1420"/>
      <c r="J24" s="832" t="s">
        <v>129</v>
      </c>
      <c r="K24" s="791" t="s">
        <v>163</v>
      </c>
      <c r="L24" s="837">
        <v>883</v>
      </c>
      <c r="M24" s="839">
        <f t="shared" si="1"/>
        <v>26.49</v>
      </c>
      <c r="P24" s="228"/>
      <c r="Q24" s="228"/>
      <c r="R24" s="44"/>
      <c r="S24" s="45"/>
      <c r="T24" s="46"/>
    </row>
    <row r="25" spans="2:20" s="841" customFormat="1" ht="24.95" customHeight="1">
      <c r="B25" s="1346"/>
      <c r="C25" s="1422"/>
      <c r="D25" s="777" t="s">
        <v>128</v>
      </c>
      <c r="E25" s="778" t="s">
        <v>176</v>
      </c>
      <c r="F25" s="780">
        <v>963</v>
      </c>
      <c r="G25" s="782">
        <f t="shared" si="3"/>
        <v>28.89</v>
      </c>
      <c r="H25" s="1345">
        <v>26</v>
      </c>
      <c r="I25" s="1424"/>
      <c r="J25" s="831" t="s">
        <v>266</v>
      </c>
      <c r="K25" s="785" t="s">
        <v>168</v>
      </c>
      <c r="L25" s="407">
        <v>8143</v>
      </c>
      <c r="M25" s="781">
        <f t="shared" si="1"/>
        <v>244.29</v>
      </c>
      <c r="P25" s="228"/>
      <c r="Q25" s="228"/>
    </row>
    <row r="26" spans="2:20" s="841" customFormat="1" ht="24.95" customHeight="1" thickBot="1">
      <c r="B26" s="1347"/>
      <c r="C26" s="1423"/>
      <c r="D26" s="788" t="s">
        <v>129</v>
      </c>
      <c r="E26" s="789" t="s">
        <v>178</v>
      </c>
      <c r="F26" s="808">
        <v>1163</v>
      </c>
      <c r="G26" s="415">
        <f t="shared" si="3"/>
        <v>34.89</v>
      </c>
      <c r="H26" s="1346"/>
      <c r="I26" s="1425"/>
      <c r="J26" s="777" t="s">
        <v>164</v>
      </c>
      <c r="K26" s="790" t="s">
        <v>169</v>
      </c>
      <c r="L26" s="794">
        <v>9143</v>
      </c>
      <c r="M26" s="782">
        <f t="shared" si="1"/>
        <v>274.28999999999996</v>
      </c>
      <c r="P26" s="228"/>
      <c r="Q26" s="228"/>
    </row>
    <row r="27" spans="2:20" s="841" customFormat="1" ht="24.95" customHeight="1">
      <c r="B27" s="1427">
        <v>25</v>
      </c>
      <c r="C27" s="1430"/>
      <c r="D27" s="831" t="s">
        <v>127</v>
      </c>
      <c r="E27" s="792" t="s">
        <v>175</v>
      </c>
      <c r="F27" s="836">
        <v>9143</v>
      </c>
      <c r="G27" s="838">
        <f t="shared" si="3"/>
        <v>274.28999999999996</v>
      </c>
      <c r="H27" s="1346"/>
      <c r="I27" s="1425"/>
      <c r="J27" s="406" t="s">
        <v>223</v>
      </c>
      <c r="K27" s="790" t="s">
        <v>170</v>
      </c>
      <c r="L27" s="794">
        <v>11643</v>
      </c>
      <c r="M27" s="782">
        <f t="shared" si="1"/>
        <v>349.28999999999996</v>
      </c>
    </row>
    <row r="28" spans="2:20" s="841" customFormat="1" ht="24.95" customHeight="1">
      <c r="B28" s="1428"/>
      <c r="C28" s="1431"/>
      <c r="D28" s="777" t="s">
        <v>128</v>
      </c>
      <c r="E28" s="778" t="s">
        <v>177</v>
      </c>
      <c r="F28" s="784">
        <v>963</v>
      </c>
      <c r="G28" s="795">
        <f t="shared" si="3"/>
        <v>28.89</v>
      </c>
      <c r="H28" s="1346"/>
      <c r="I28" s="1425"/>
      <c r="J28" s="777" t="s">
        <v>267</v>
      </c>
      <c r="K28" s="778" t="s">
        <v>171</v>
      </c>
      <c r="L28" s="780">
        <v>9803</v>
      </c>
      <c r="M28" s="782">
        <f t="shared" si="1"/>
        <v>294.08999999999997</v>
      </c>
    </row>
    <row r="29" spans="2:20" s="841" customFormat="1" ht="24.95" customHeight="1" thickBot="1">
      <c r="B29" s="1429"/>
      <c r="C29" s="1432"/>
      <c r="D29" s="832" t="s">
        <v>129</v>
      </c>
      <c r="E29" s="834" t="s">
        <v>179</v>
      </c>
      <c r="F29" s="837">
        <v>1163</v>
      </c>
      <c r="G29" s="839">
        <f t="shared" si="3"/>
        <v>34.89</v>
      </c>
      <c r="H29" s="1346"/>
      <c r="I29" s="1425"/>
      <c r="J29" s="406" t="s">
        <v>128</v>
      </c>
      <c r="K29" s="790" t="s">
        <v>172</v>
      </c>
      <c r="L29" s="794">
        <v>963</v>
      </c>
      <c r="M29" s="782">
        <f t="shared" si="1"/>
        <v>28.89</v>
      </c>
    </row>
    <row r="30" spans="2:20" s="841" customFormat="1" ht="24.95" customHeight="1" thickBot="1">
      <c r="B30" s="1345">
        <v>23</v>
      </c>
      <c r="C30" s="1337"/>
      <c r="D30" s="831" t="s">
        <v>127</v>
      </c>
      <c r="E30" s="833" t="s">
        <v>183</v>
      </c>
      <c r="F30" s="836">
        <v>9143</v>
      </c>
      <c r="G30" s="838">
        <f t="shared" si="3"/>
        <v>274.28999999999996</v>
      </c>
      <c r="H30" s="1347"/>
      <c r="I30" s="1426"/>
      <c r="J30" s="788" t="s">
        <v>129</v>
      </c>
      <c r="K30" s="789" t="s">
        <v>173</v>
      </c>
      <c r="L30" s="808">
        <v>1163</v>
      </c>
      <c r="M30" s="415">
        <f t="shared" si="1"/>
        <v>34.89</v>
      </c>
    </row>
    <row r="31" spans="2:20" s="841" customFormat="1" ht="24.95" customHeight="1">
      <c r="B31" s="1346"/>
      <c r="C31" s="1338"/>
      <c r="D31" s="777" t="s">
        <v>138</v>
      </c>
      <c r="E31" s="778" t="s">
        <v>185</v>
      </c>
      <c r="F31" s="784">
        <v>11643</v>
      </c>
      <c r="G31" s="795">
        <f t="shared" si="3"/>
        <v>349.28999999999996</v>
      </c>
      <c r="H31" s="1345">
        <v>24</v>
      </c>
      <c r="I31" s="1421"/>
      <c r="J31" s="831" t="s">
        <v>127</v>
      </c>
      <c r="K31" s="792" t="s">
        <v>180</v>
      </c>
      <c r="L31" s="793">
        <v>9143</v>
      </c>
      <c r="M31" s="781">
        <f t="shared" si="1"/>
        <v>274.28999999999996</v>
      </c>
    </row>
    <row r="32" spans="2:20" s="841" customFormat="1" ht="24.95" customHeight="1" thickBot="1">
      <c r="B32" s="1346"/>
      <c r="C32" s="1338"/>
      <c r="D32" s="409" t="s">
        <v>187</v>
      </c>
      <c r="E32" s="230" t="s">
        <v>188</v>
      </c>
      <c r="F32" s="794">
        <v>963</v>
      </c>
      <c r="G32" s="795">
        <f t="shared" si="3"/>
        <v>28.89</v>
      </c>
      <c r="H32" s="1347"/>
      <c r="I32" s="1423"/>
      <c r="J32" s="788" t="s">
        <v>129</v>
      </c>
      <c r="K32" s="789" t="s">
        <v>181</v>
      </c>
      <c r="L32" s="808">
        <v>1163</v>
      </c>
      <c r="M32" s="415">
        <f t="shared" si="1"/>
        <v>34.89</v>
      </c>
    </row>
    <row r="33" spans="2:13" s="841" customFormat="1" ht="24.95" customHeight="1" thickBot="1">
      <c r="B33" s="1347"/>
      <c r="C33" s="1339"/>
      <c r="D33" s="809" t="s">
        <v>190</v>
      </c>
      <c r="E33" s="810" t="s">
        <v>191</v>
      </c>
      <c r="F33" s="808">
        <v>1163</v>
      </c>
      <c r="G33" s="839">
        <f t="shared" si="3"/>
        <v>34.89</v>
      </c>
      <c r="H33" s="1345">
        <v>22</v>
      </c>
      <c r="I33" s="1337"/>
      <c r="J33" s="831" t="s">
        <v>127</v>
      </c>
      <c r="K33" s="833" t="s">
        <v>184</v>
      </c>
      <c r="L33" s="779">
        <v>9143</v>
      </c>
      <c r="M33" s="838">
        <f t="shared" si="1"/>
        <v>274.28999999999996</v>
      </c>
    </row>
    <row r="34" spans="2:13" s="841" customFormat="1" ht="24.95" customHeight="1">
      <c r="B34" s="1345">
        <v>21</v>
      </c>
      <c r="C34" s="1408"/>
      <c r="D34" s="797" t="s">
        <v>127</v>
      </c>
      <c r="E34" s="806" t="s">
        <v>193</v>
      </c>
      <c r="F34" s="807">
        <v>9143</v>
      </c>
      <c r="G34" s="838">
        <f t="shared" si="3"/>
        <v>274.28999999999996</v>
      </c>
      <c r="H34" s="1346"/>
      <c r="I34" s="1338"/>
      <c r="J34" s="406" t="s">
        <v>138</v>
      </c>
      <c r="K34" s="778" t="s">
        <v>186</v>
      </c>
      <c r="L34" s="780">
        <v>11643</v>
      </c>
      <c r="M34" s="795">
        <f t="shared" si="1"/>
        <v>349.28999999999996</v>
      </c>
    </row>
    <row r="35" spans="2:13" s="841" customFormat="1" ht="24.95" customHeight="1">
      <c r="B35" s="1346"/>
      <c r="C35" s="1409"/>
      <c r="D35" s="777" t="s">
        <v>128</v>
      </c>
      <c r="E35" s="790" t="s">
        <v>194</v>
      </c>
      <c r="F35" s="794">
        <v>963</v>
      </c>
      <c r="G35" s="795">
        <f t="shared" si="3"/>
        <v>28.89</v>
      </c>
      <c r="H35" s="1346"/>
      <c r="I35" s="1338"/>
      <c r="J35" s="406" t="s">
        <v>128</v>
      </c>
      <c r="K35" s="778" t="s">
        <v>189</v>
      </c>
      <c r="L35" s="780">
        <v>963</v>
      </c>
      <c r="M35" s="795">
        <f t="shared" si="1"/>
        <v>28.89</v>
      </c>
    </row>
    <row r="36" spans="2:13" s="841" customFormat="1" ht="24.95" customHeight="1" thickBot="1">
      <c r="B36" s="1347"/>
      <c r="C36" s="1410"/>
      <c r="D36" s="832" t="s">
        <v>129</v>
      </c>
      <c r="E36" s="834" t="s">
        <v>195</v>
      </c>
      <c r="F36" s="837">
        <v>1163</v>
      </c>
      <c r="G36" s="839">
        <f t="shared" si="3"/>
        <v>34.89</v>
      </c>
      <c r="H36" s="1347"/>
      <c r="I36" s="1339"/>
      <c r="J36" s="832" t="s">
        <v>129</v>
      </c>
      <c r="K36" s="834" t="s">
        <v>192</v>
      </c>
      <c r="L36" s="404">
        <v>1163</v>
      </c>
      <c r="M36" s="839">
        <f t="shared" si="1"/>
        <v>34.89</v>
      </c>
    </row>
    <row r="37" spans="2:13" s="841" customFormat="1" ht="24.95" customHeight="1">
      <c r="B37" s="1345">
        <v>20</v>
      </c>
      <c r="C37" s="1337"/>
      <c r="D37" s="831" t="s">
        <v>182</v>
      </c>
      <c r="E37" s="785" t="s">
        <v>196</v>
      </c>
      <c r="F37" s="836">
        <v>8143</v>
      </c>
      <c r="G37" s="838">
        <f t="shared" si="3"/>
        <v>244.29</v>
      </c>
      <c r="H37" s="1345">
        <v>19</v>
      </c>
      <c r="I37" s="1342"/>
      <c r="J37" s="831" t="s">
        <v>143</v>
      </c>
      <c r="K37" s="785" t="s">
        <v>197</v>
      </c>
      <c r="L37" s="836">
        <v>8143</v>
      </c>
      <c r="M37" s="838">
        <f t="shared" si="1"/>
        <v>244.29</v>
      </c>
    </row>
    <row r="38" spans="2:13" s="841" customFormat="1" ht="24.95" customHeight="1">
      <c r="B38" s="1346"/>
      <c r="C38" s="1338"/>
      <c r="D38" s="777" t="s">
        <v>127</v>
      </c>
      <c r="E38" s="778" t="s">
        <v>198</v>
      </c>
      <c r="F38" s="784">
        <v>9143</v>
      </c>
      <c r="G38" s="795">
        <f t="shared" si="3"/>
        <v>274.28999999999996</v>
      </c>
      <c r="H38" s="1346"/>
      <c r="I38" s="1343"/>
      <c r="J38" s="777" t="s">
        <v>199</v>
      </c>
      <c r="K38" s="778" t="s">
        <v>200</v>
      </c>
      <c r="L38" s="780">
        <v>9143</v>
      </c>
      <c r="M38" s="795">
        <f t="shared" si="1"/>
        <v>274.28999999999996</v>
      </c>
    </row>
    <row r="39" spans="2:13" s="841" customFormat="1" ht="24.95" customHeight="1">
      <c r="B39" s="1346"/>
      <c r="C39" s="1338"/>
      <c r="D39" s="777" t="s">
        <v>138</v>
      </c>
      <c r="E39" s="778" t="s">
        <v>201</v>
      </c>
      <c r="F39" s="784">
        <v>11643</v>
      </c>
      <c r="G39" s="795">
        <f t="shared" si="3"/>
        <v>349.28999999999996</v>
      </c>
      <c r="H39" s="1346"/>
      <c r="I39" s="1343"/>
      <c r="J39" s="777" t="s">
        <v>138</v>
      </c>
      <c r="K39" s="783" t="s">
        <v>202</v>
      </c>
      <c r="L39" s="784">
        <v>11643</v>
      </c>
      <c r="M39" s="795">
        <f t="shared" si="1"/>
        <v>349.28999999999996</v>
      </c>
    </row>
    <row r="40" spans="2:13" s="841" customFormat="1" ht="24.95" customHeight="1">
      <c r="B40" s="1346"/>
      <c r="C40" s="1338"/>
      <c r="D40" s="777" t="s">
        <v>187</v>
      </c>
      <c r="E40" s="778" t="s">
        <v>203</v>
      </c>
      <c r="F40" s="780">
        <v>963</v>
      </c>
      <c r="G40" s="795">
        <f t="shared" si="3"/>
        <v>28.89</v>
      </c>
      <c r="H40" s="1346"/>
      <c r="I40" s="1343"/>
      <c r="J40" s="777" t="s">
        <v>128</v>
      </c>
      <c r="K40" s="778" t="s">
        <v>204</v>
      </c>
      <c r="L40" s="784">
        <v>963</v>
      </c>
      <c r="M40" s="795">
        <f t="shared" si="1"/>
        <v>28.89</v>
      </c>
    </row>
    <row r="41" spans="2:13" s="841" customFormat="1" ht="24.95" customHeight="1">
      <c r="B41" s="1346"/>
      <c r="C41" s="1338"/>
      <c r="D41" s="1348" t="s">
        <v>190</v>
      </c>
      <c r="E41" s="1350" t="s">
        <v>205</v>
      </c>
      <c r="F41" s="1352">
        <v>1163</v>
      </c>
      <c r="G41" s="1354">
        <f t="shared" si="3"/>
        <v>34.89</v>
      </c>
      <c r="H41" s="1346"/>
      <c r="I41" s="1343"/>
      <c r="J41" s="777" t="s">
        <v>129</v>
      </c>
      <c r="K41" s="783" t="s">
        <v>206</v>
      </c>
      <c r="L41" s="784">
        <v>1163</v>
      </c>
      <c r="M41" s="795">
        <f t="shared" si="1"/>
        <v>34.89</v>
      </c>
    </row>
    <row r="42" spans="2:13" s="841" customFormat="1" ht="24.95" customHeight="1" thickBot="1">
      <c r="B42" s="1347"/>
      <c r="C42" s="1339"/>
      <c r="D42" s="1349"/>
      <c r="E42" s="1351"/>
      <c r="F42" s="1353"/>
      <c r="G42" s="1355"/>
      <c r="H42" s="1347"/>
      <c r="I42" s="1344"/>
      <c r="J42" s="811" t="s">
        <v>151</v>
      </c>
      <c r="K42" s="835" t="s">
        <v>482</v>
      </c>
      <c r="L42" s="812">
        <v>2303</v>
      </c>
      <c r="M42" s="830">
        <f t="shared" ref="M42" si="4">L42*3%</f>
        <v>69.09</v>
      </c>
    </row>
    <row r="43" spans="2:13" s="841" customFormat="1" ht="20.25" customHeight="1">
      <c r="B43" s="1345">
        <v>18</v>
      </c>
      <c r="C43" s="1408" t="s">
        <v>268</v>
      </c>
      <c r="D43" s="831" t="s">
        <v>143</v>
      </c>
      <c r="E43" s="785" t="s">
        <v>207</v>
      </c>
      <c r="F43" s="836">
        <v>8143</v>
      </c>
      <c r="G43" s="838">
        <f t="shared" si="3"/>
        <v>244.29</v>
      </c>
      <c r="H43" s="1334">
        <v>16</v>
      </c>
      <c r="I43" s="1337"/>
      <c r="J43" s="1356" t="s">
        <v>127</v>
      </c>
      <c r="K43" s="1328" t="s">
        <v>211</v>
      </c>
      <c r="L43" s="1330">
        <v>9143</v>
      </c>
      <c r="M43" s="1332">
        <f>L43*3%</f>
        <v>274.28999999999996</v>
      </c>
    </row>
    <row r="44" spans="2:13" s="841" customFormat="1" ht="16.5" customHeight="1">
      <c r="B44" s="1346"/>
      <c r="C44" s="1409"/>
      <c r="D44" s="777" t="s">
        <v>127</v>
      </c>
      <c r="E44" s="778" t="s">
        <v>208</v>
      </c>
      <c r="F44" s="780">
        <v>9143</v>
      </c>
      <c r="G44" s="795">
        <f t="shared" si="3"/>
        <v>274.28999999999996</v>
      </c>
      <c r="H44" s="1335"/>
      <c r="I44" s="1338"/>
      <c r="J44" s="1357"/>
      <c r="K44" s="1329"/>
      <c r="L44" s="1331"/>
      <c r="M44" s="1333"/>
    </row>
    <row r="45" spans="2:13" s="841" customFormat="1" ht="21.75" customHeight="1" thickBot="1">
      <c r="B45" s="1346"/>
      <c r="C45" s="1409"/>
      <c r="D45" s="777" t="s">
        <v>128</v>
      </c>
      <c r="E45" s="778" t="s">
        <v>209</v>
      </c>
      <c r="F45" s="784">
        <v>963</v>
      </c>
      <c r="G45" s="795">
        <f t="shared" si="3"/>
        <v>28.89</v>
      </c>
      <c r="H45" s="1336"/>
      <c r="I45" s="1339"/>
      <c r="J45" s="832" t="s">
        <v>129</v>
      </c>
      <c r="K45" s="791" t="s">
        <v>216</v>
      </c>
      <c r="L45" s="837">
        <v>1163</v>
      </c>
      <c r="M45" s="839">
        <f t="shared" si="1"/>
        <v>34.89</v>
      </c>
    </row>
    <row r="46" spans="2:13" s="841" customFormat="1" ht="21" customHeight="1" thickBot="1">
      <c r="B46" s="1347"/>
      <c r="C46" s="1410"/>
      <c r="D46" s="832" t="s">
        <v>129</v>
      </c>
      <c r="E46" s="791" t="s">
        <v>210</v>
      </c>
      <c r="F46" s="837">
        <v>1163</v>
      </c>
      <c r="G46" s="839">
        <f t="shared" si="3"/>
        <v>34.89</v>
      </c>
      <c r="H46" s="1345">
        <v>16</v>
      </c>
      <c r="I46" s="1399" t="s">
        <v>528</v>
      </c>
      <c r="J46" s="777" t="s">
        <v>127</v>
      </c>
      <c r="K46" s="778" t="s">
        <v>218</v>
      </c>
      <c r="L46" s="794">
        <v>9143</v>
      </c>
      <c r="M46" s="795">
        <f t="shared" si="1"/>
        <v>274.28999999999996</v>
      </c>
    </row>
    <row r="47" spans="2:13" s="841" customFormat="1" ht="21" customHeight="1">
      <c r="B47" s="1345">
        <v>17</v>
      </c>
      <c r="C47" s="1402"/>
      <c r="D47" s="777" t="s">
        <v>127</v>
      </c>
      <c r="E47" s="778" t="s">
        <v>212</v>
      </c>
      <c r="F47" s="780">
        <v>9143</v>
      </c>
      <c r="G47" s="795">
        <f t="shared" si="3"/>
        <v>274.28999999999996</v>
      </c>
      <c r="H47" s="1346"/>
      <c r="I47" s="1400"/>
      <c r="J47" s="777" t="s">
        <v>138</v>
      </c>
      <c r="K47" s="783" t="s">
        <v>219</v>
      </c>
      <c r="L47" s="405">
        <v>11643</v>
      </c>
      <c r="M47" s="795">
        <f t="shared" si="1"/>
        <v>349.28999999999996</v>
      </c>
    </row>
    <row r="48" spans="2:13" s="841" customFormat="1" ht="21" customHeight="1">
      <c r="B48" s="1346"/>
      <c r="C48" s="1403"/>
      <c r="D48" s="406" t="s">
        <v>213</v>
      </c>
      <c r="E48" s="778" t="s">
        <v>214</v>
      </c>
      <c r="F48" s="780">
        <v>11643</v>
      </c>
      <c r="G48" s="795">
        <f t="shared" si="3"/>
        <v>349.28999999999996</v>
      </c>
      <c r="H48" s="1346"/>
      <c r="I48" s="1400"/>
      <c r="J48" s="777" t="s">
        <v>128</v>
      </c>
      <c r="K48" s="778" t="s">
        <v>220</v>
      </c>
      <c r="L48" s="405">
        <v>963</v>
      </c>
      <c r="M48" s="795">
        <f t="shared" si="1"/>
        <v>28.89</v>
      </c>
    </row>
    <row r="49" spans="2:13" s="841" customFormat="1" ht="21" customHeight="1" thickBot="1">
      <c r="B49" s="1346"/>
      <c r="C49" s="1403"/>
      <c r="D49" s="406" t="s">
        <v>128</v>
      </c>
      <c r="E49" s="778" t="s">
        <v>215</v>
      </c>
      <c r="F49" s="780">
        <v>963</v>
      </c>
      <c r="G49" s="795">
        <f t="shared" si="3"/>
        <v>28.89</v>
      </c>
      <c r="H49" s="1347"/>
      <c r="I49" s="1401"/>
      <c r="J49" s="832" t="s">
        <v>129</v>
      </c>
      <c r="K49" s="791" t="s">
        <v>221</v>
      </c>
      <c r="L49" s="837">
        <v>1163</v>
      </c>
      <c r="M49" s="839">
        <f t="shared" si="1"/>
        <v>34.89</v>
      </c>
    </row>
    <row r="50" spans="2:13" s="841" customFormat="1" ht="21" customHeight="1" thickBot="1">
      <c r="B50" s="1347"/>
      <c r="C50" s="1404"/>
      <c r="D50" s="832" t="s">
        <v>129</v>
      </c>
      <c r="E50" s="834" t="s">
        <v>217</v>
      </c>
      <c r="F50" s="404">
        <v>1163</v>
      </c>
      <c r="G50" s="839">
        <f t="shared" si="3"/>
        <v>34.89</v>
      </c>
      <c r="H50" s="1345">
        <v>15</v>
      </c>
      <c r="I50" s="422"/>
      <c r="J50" s="824" t="s">
        <v>481</v>
      </c>
      <c r="K50" s="825" t="s">
        <v>222</v>
      </c>
      <c r="L50" s="826">
        <v>9143</v>
      </c>
      <c r="M50" s="828">
        <f t="shared" si="1"/>
        <v>274.28999999999996</v>
      </c>
    </row>
    <row r="51" spans="2:13" s="841" customFormat="1" ht="21" customHeight="1">
      <c r="B51" s="1345">
        <v>14</v>
      </c>
      <c r="C51" s="1405"/>
      <c r="D51" s="797" t="s">
        <v>127</v>
      </c>
      <c r="E51" s="798" t="s">
        <v>227</v>
      </c>
      <c r="F51" s="799">
        <v>9143</v>
      </c>
      <c r="G51" s="902">
        <f t="shared" si="3"/>
        <v>274.28999999999996</v>
      </c>
      <c r="H51" s="1346"/>
      <c r="I51" s="423"/>
      <c r="J51" s="406" t="s">
        <v>138</v>
      </c>
      <c r="K51" s="778" t="s">
        <v>224</v>
      </c>
      <c r="L51" s="780">
        <v>11643</v>
      </c>
      <c r="M51" s="795">
        <f t="shared" si="1"/>
        <v>349.28999999999996</v>
      </c>
    </row>
    <row r="52" spans="2:13" s="841" customFormat="1" ht="21" customHeight="1">
      <c r="B52" s="1346"/>
      <c r="C52" s="1406"/>
      <c r="D52" s="406" t="s">
        <v>213</v>
      </c>
      <c r="E52" s="778" t="s">
        <v>228</v>
      </c>
      <c r="F52" s="780">
        <v>11643</v>
      </c>
      <c r="G52" s="795">
        <f t="shared" si="3"/>
        <v>349.28999999999996</v>
      </c>
      <c r="H52" s="1346"/>
      <c r="I52" s="423"/>
      <c r="J52" s="406" t="s">
        <v>128</v>
      </c>
      <c r="K52" s="778" t="s">
        <v>225</v>
      </c>
      <c r="L52" s="780">
        <v>963</v>
      </c>
      <c r="M52" s="795">
        <f t="shared" si="1"/>
        <v>28.89</v>
      </c>
    </row>
    <row r="53" spans="2:13" s="841" customFormat="1" ht="21" customHeight="1" thickBot="1">
      <c r="B53" s="1346"/>
      <c r="C53" s="1406"/>
      <c r="D53" s="777" t="s">
        <v>128</v>
      </c>
      <c r="E53" s="778" t="s">
        <v>229</v>
      </c>
      <c r="F53" s="780">
        <v>963</v>
      </c>
      <c r="G53" s="795">
        <f t="shared" si="3"/>
        <v>28.89</v>
      </c>
      <c r="H53" s="1347"/>
      <c r="I53" s="424"/>
      <c r="J53" s="832" t="s">
        <v>129</v>
      </c>
      <c r="K53" s="834" t="s">
        <v>226</v>
      </c>
      <c r="L53" s="404">
        <v>1163</v>
      </c>
      <c r="M53" s="839">
        <f t="shared" si="1"/>
        <v>34.89</v>
      </c>
    </row>
    <row r="54" spans="2:13" s="841" customFormat="1" ht="21" customHeight="1" thickBot="1">
      <c r="B54" s="1347"/>
      <c r="C54" s="1407"/>
      <c r="D54" s="832" t="s">
        <v>129</v>
      </c>
      <c r="E54" s="834" t="s">
        <v>230</v>
      </c>
      <c r="F54" s="404">
        <v>1163</v>
      </c>
      <c r="G54" s="839">
        <f t="shared" si="3"/>
        <v>34.89</v>
      </c>
      <c r="H54" s="1345">
        <v>12</v>
      </c>
      <c r="I54" s="1358"/>
      <c r="J54" s="777" t="s">
        <v>127</v>
      </c>
      <c r="K54" s="778" t="s">
        <v>259</v>
      </c>
      <c r="L54" s="780">
        <v>9143</v>
      </c>
      <c r="M54" s="795">
        <f t="shared" si="1"/>
        <v>274.28999999999996</v>
      </c>
    </row>
    <row r="55" spans="2:13" s="841" customFormat="1" ht="21" customHeight="1">
      <c r="B55" s="1345">
        <v>13</v>
      </c>
      <c r="C55" s="1361"/>
      <c r="D55" s="831" t="s">
        <v>353</v>
      </c>
      <c r="E55" s="833" t="s">
        <v>250</v>
      </c>
      <c r="F55" s="779">
        <v>9143</v>
      </c>
      <c r="G55" s="838">
        <f t="shared" si="3"/>
        <v>274.28999999999996</v>
      </c>
      <c r="H55" s="1346"/>
      <c r="I55" s="1359"/>
      <c r="J55" s="777" t="s">
        <v>128</v>
      </c>
      <c r="K55" s="778" t="s">
        <v>260</v>
      </c>
      <c r="L55" s="784">
        <v>963</v>
      </c>
      <c r="M55" s="795">
        <f t="shared" si="1"/>
        <v>28.89</v>
      </c>
    </row>
    <row r="56" spans="2:13" s="841" customFormat="1" ht="21" customHeight="1" thickBot="1">
      <c r="B56" s="1346"/>
      <c r="C56" s="1362"/>
      <c r="D56" s="777" t="s">
        <v>138</v>
      </c>
      <c r="E56" s="783" t="s">
        <v>251</v>
      </c>
      <c r="F56" s="784">
        <v>11643</v>
      </c>
      <c r="G56" s="795">
        <f t="shared" si="3"/>
        <v>349.28999999999996</v>
      </c>
      <c r="H56" s="1347"/>
      <c r="I56" s="1360"/>
      <c r="J56" s="832" t="s">
        <v>129</v>
      </c>
      <c r="K56" s="791" t="s">
        <v>261</v>
      </c>
      <c r="L56" s="837">
        <v>1163</v>
      </c>
      <c r="M56" s="839">
        <f t="shared" si="1"/>
        <v>34.89</v>
      </c>
    </row>
    <row r="57" spans="2:13" s="841" customFormat="1" ht="21" customHeight="1">
      <c r="B57" s="1346"/>
      <c r="C57" s="1362"/>
      <c r="D57" s="777" t="s">
        <v>128</v>
      </c>
      <c r="E57" s="778" t="s">
        <v>252</v>
      </c>
      <c r="F57" s="784">
        <v>963</v>
      </c>
      <c r="G57" s="795">
        <f t="shared" si="3"/>
        <v>28.89</v>
      </c>
      <c r="H57" s="1345">
        <v>12</v>
      </c>
      <c r="I57" s="1364"/>
      <c r="J57" s="831" t="s">
        <v>143</v>
      </c>
      <c r="K57" s="785" t="s">
        <v>523</v>
      </c>
      <c r="L57" s="836">
        <v>8143</v>
      </c>
      <c r="M57" s="838">
        <f t="shared" si="1"/>
        <v>244.29</v>
      </c>
    </row>
    <row r="58" spans="2:13" s="841" customFormat="1" ht="21" customHeight="1" thickBot="1">
      <c r="B58" s="1347"/>
      <c r="C58" s="1363"/>
      <c r="D58" s="832" t="s">
        <v>129</v>
      </c>
      <c r="E58" s="791" t="s">
        <v>253</v>
      </c>
      <c r="F58" s="837">
        <v>1163</v>
      </c>
      <c r="G58" s="839">
        <f t="shared" si="3"/>
        <v>34.89</v>
      </c>
      <c r="H58" s="1346"/>
      <c r="I58" s="1365"/>
      <c r="J58" s="824" t="s">
        <v>127</v>
      </c>
      <c r="K58" s="825" t="s">
        <v>262</v>
      </c>
      <c r="L58" s="826">
        <v>9143</v>
      </c>
      <c r="M58" s="828">
        <f t="shared" si="1"/>
        <v>274.28999999999996</v>
      </c>
    </row>
    <row r="59" spans="2:13" s="841" customFormat="1" ht="21" customHeight="1">
      <c r="B59" s="1367">
        <v>11</v>
      </c>
      <c r="C59" s="1396"/>
      <c r="D59" s="831" t="s">
        <v>127</v>
      </c>
      <c r="E59" s="833" t="s">
        <v>354</v>
      </c>
      <c r="F59" s="779">
        <v>9143</v>
      </c>
      <c r="G59" s="838">
        <f t="shared" si="3"/>
        <v>274.28999999999996</v>
      </c>
      <c r="H59" s="1346"/>
      <c r="I59" s="1365"/>
      <c r="J59" s="406" t="s">
        <v>213</v>
      </c>
      <c r="K59" s="778" t="s">
        <v>263</v>
      </c>
      <c r="L59" s="780">
        <v>11643</v>
      </c>
      <c r="M59" s="795">
        <f t="shared" si="1"/>
        <v>349.28999999999996</v>
      </c>
    </row>
    <row r="60" spans="2:13" s="841" customFormat="1" ht="21" customHeight="1">
      <c r="B60" s="1368"/>
      <c r="C60" s="1397"/>
      <c r="D60" s="777" t="s">
        <v>138</v>
      </c>
      <c r="E60" s="783" t="s">
        <v>355</v>
      </c>
      <c r="F60" s="784">
        <v>11643</v>
      </c>
      <c r="G60" s="795">
        <f t="shared" si="3"/>
        <v>349.28999999999996</v>
      </c>
      <c r="H60" s="1346"/>
      <c r="I60" s="1365"/>
      <c r="J60" s="777" t="s">
        <v>128</v>
      </c>
      <c r="K60" s="778" t="s">
        <v>264</v>
      </c>
      <c r="L60" s="780">
        <v>963</v>
      </c>
      <c r="M60" s="795">
        <f t="shared" si="1"/>
        <v>28.89</v>
      </c>
    </row>
    <row r="61" spans="2:13" s="841" customFormat="1" ht="21" customHeight="1">
      <c r="B61" s="1368"/>
      <c r="C61" s="1397"/>
      <c r="D61" s="777" t="s">
        <v>128</v>
      </c>
      <c r="E61" s="778" t="s">
        <v>356</v>
      </c>
      <c r="F61" s="784">
        <v>963</v>
      </c>
      <c r="G61" s="795">
        <f t="shared" si="3"/>
        <v>28.89</v>
      </c>
      <c r="H61" s="1346"/>
      <c r="I61" s="1365"/>
      <c r="J61" s="777" t="s">
        <v>129</v>
      </c>
      <c r="K61" s="778" t="s">
        <v>265</v>
      </c>
      <c r="L61" s="780">
        <v>1163</v>
      </c>
      <c r="M61" s="795">
        <f t="shared" si="1"/>
        <v>34.89</v>
      </c>
    </row>
    <row r="62" spans="2:13" s="841" customFormat="1" ht="21" customHeight="1" thickBot="1">
      <c r="B62" s="1369"/>
      <c r="C62" s="1398"/>
      <c r="D62" s="832" t="s">
        <v>129</v>
      </c>
      <c r="E62" s="791" t="s">
        <v>357</v>
      </c>
      <c r="F62" s="837">
        <v>1163</v>
      </c>
      <c r="G62" s="839">
        <f t="shared" si="3"/>
        <v>34.89</v>
      </c>
      <c r="H62" s="1347"/>
      <c r="I62" s="1366"/>
      <c r="J62" s="803" t="s">
        <v>151</v>
      </c>
      <c r="K62" s="834" t="s">
        <v>483</v>
      </c>
      <c r="L62" s="800">
        <v>2303</v>
      </c>
      <c r="M62" s="415">
        <f t="shared" si="1"/>
        <v>69.09</v>
      </c>
    </row>
    <row r="63" spans="2:13" s="841" customFormat="1" ht="21" customHeight="1">
      <c r="B63" s="1345">
        <v>10</v>
      </c>
      <c r="C63" s="821"/>
      <c r="D63" s="831" t="s">
        <v>127</v>
      </c>
      <c r="E63" s="833" t="s">
        <v>358</v>
      </c>
      <c r="F63" s="779">
        <v>9143</v>
      </c>
      <c r="G63" s="838">
        <f t="shared" si="3"/>
        <v>274.28999999999996</v>
      </c>
      <c r="H63" s="1345">
        <v>9</v>
      </c>
      <c r="I63" s="1358" t="s">
        <v>484</v>
      </c>
      <c r="J63" s="813" t="s">
        <v>127</v>
      </c>
      <c r="K63" s="814" t="s">
        <v>362</v>
      </c>
      <c r="L63" s="815">
        <v>9143</v>
      </c>
      <c r="M63" s="816">
        <f t="shared" si="1"/>
        <v>274.28999999999996</v>
      </c>
    </row>
    <row r="64" spans="2:13" s="841" customFormat="1" ht="21" customHeight="1">
      <c r="B64" s="1346"/>
      <c r="C64" s="822"/>
      <c r="D64" s="777" t="s">
        <v>138</v>
      </c>
      <c r="E64" s="783" t="s">
        <v>359</v>
      </c>
      <c r="F64" s="784">
        <v>11643</v>
      </c>
      <c r="G64" s="795">
        <f t="shared" si="3"/>
        <v>349.28999999999996</v>
      </c>
      <c r="H64" s="1346"/>
      <c r="I64" s="1359"/>
      <c r="J64" s="777" t="s">
        <v>138</v>
      </c>
      <c r="K64" s="783" t="s">
        <v>363</v>
      </c>
      <c r="L64" s="784">
        <v>11643</v>
      </c>
      <c r="M64" s="795">
        <f t="shared" si="1"/>
        <v>349.28999999999996</v>
      </c>
    </row>
    <row r="65" spans="2:17" s="841" customFormat="1" ht="21" customHeight="1">
      <c r="B65" s="1346"/>
      <c r="C65" s="822"/>
      <c r="D65" s="777" t="s">
        <v>128</v>
      </c>
      <c r="E65" s="778" t="s">
        <v>360</v>
      </c>
      <c r="F65" s="784">
        <v>963</v>
      </c>
      <c r="G65" s="795">
        <f t="shared" si="3"/>
        <v>28.89</v>
      </c>
      <c r="H65" s="1346"/>
      <c r="I65" s="1359"/>
      <c r="J65" s="777" t="s">
        <v>128</v>
      </c>
      <c r="K65" s="778" t="s">
        <v>364</v>
      </c>
      <c r="L65" s="784">
        <v>963</v>
      </c>
      <c r="M65" s="795">
        <f t="shared" si="1"/>
        <v>28.89</v>
      </c>
    </row>
    <row r="66" spans="2:17" s="841" customFormat="1" ht="21" customHeight="1" thickBot="1">
      <c r="B66" s="1347"/>
      <c r="C66" s="823"/>
      <c r="D66" s="832" t="s">
        <v>129</v>
      </c>
      <c r="E66" s="791" t="s">
        <v>361</v>
      </c>
      <c r="F66" s="837">
        <v>1163</v>
      </c>
      <c r="G66" s="839">
        <f t="shared" si="3"/>
        <v>34.89</v>
      </c>
      <c r="H66" s="1347"/>
      <c r="I66" s="1360"/>
      <c r="J66" s="832" t="s">
        <v>129</v>
      </c>
      <c r="K66" s="791" t="s">
        <v>365</v>
      </c>
      <c r="L66" s="837">
        <v>1163</v>
      </c>
      <c r="M66" s="839">
        <f t="shared" si="1"/>
        <v>34.89</v>
      </c>
    </row>
    <row r="67" spans="2:17" s="841" customFormat="1" ht="21" customHeight="1">
      <c r="B67" s="1345">
        <v>8</v>
      </c>
      <c r="C67" s="1393"/>
      <c r="D67" s="797" t="s">
        <v>127</v>
      </c>
      <c r="E67" s="806" t="s">
        <v>485</v>
      </c>
      <c r="F67" s="807">
        <v>9143</v>
      </c>
      <c r="G67" s="829">
        <f t="shared" si="3"/>
        <v>274.28999999999996</v>
      </c>
      <c r="H67" s="1373">
        <v>6</v>
      </c>
      <c r="I67" s="1376"/>
      <c r="J67" s="831" t="s">
        <v>127</v>
      </c>
      <c r="K67" s="833" t="s">
        <v>488</v>
      </c>
      <c r="L67" s="793">
        <v>9143</v>
      </c>
      <c r="M67" s="838">
        <f t="shared" si="1"/>
        <v>274.28999999999996</v>
      </c>
    </row>
    <row r="68" spans="2:17" s="841" customFormat="1" ht="21" customHeight="1">
      <c r="B68" s="1346"/>
      <c r="C68" s="1394"/>
      <c r="D68" s="777" t="s">
        <v>128</v>
      </c>
      <c r="E68" s="778" t="s">
        <v>486</v>
      </c>
      <c r="F68" s="780">
        <v>963</v>
      </c>
      <c r="G68" s="782">
        <f t="shared" si="3"/>
        <v>28.89</v>
      </c>
      <c r="H68" s="1374"/>
      <c r="I68" s="1377"/>
      <c r="J68" s="1348" t="s">
        <v>129</v>
      </c>
      <c r="K68" s="1379" t="s">
        <v>489</v>
      </c>
      <c r="L68" s="1381">
        <v>1163</v>
      </c>
      <c r="M68" s="1340">
        <f t="shared" si="1"/>
        <v>34.89</v>
      </c>
    </row>
    <row r="69" spans="2:17" s="841" customFormat="1" ht="21" customHeight="1" thickBot="1">
      <c r="B69" s="1347"/>
      <c r="C69" s="1395"/>
      <c r="D69" s="788" t="s">
        <v>129</v>
      </c>
      <c r="E69" s="789" t="s">
        <v>487</v>
      </c>
      <c r="F69" s="808">
        <v>1163</v>
      </c>
      <c r="G69" s="415">
        <f t="shared" si="3"/>
        <v>34.89</v>
      </c>
      <c r="H69" s="1375"/>
      <c r="I69" s="1378"/>
      <c r="J69" s="1349"/>
      <c r="K69" s="1380"/>
      <c r="L69" s="1382"/>
      <c r="M69" s="1341"/>
    </row>
    <row r="70" spans="2:17" s="841" customFormat="1" ht="21" customHeight="1">
      <c r="B70" s="1367">
        <v>7</v>
      </c>
      <c r="C70" s="1383"/>
      <c r="D70" s="831" t="s">
        <v>127</v>
      </c>
      <c r="E70" s="833" t="s">
        <v>490</v>
      </c>
      <c r="F70" s="779">
        <v>9143</v>
      </c>
      <c r="G70" s="838">
        <f t="shared" ref="G70:G80" si="5">F70*3%</f>
        <v>274.28999999999996</v>
      </c>
      <c r="H70" s="1386"/>
      <c r="I70" s="1388"/>
      <c r="J70" s="831" t="s">
        <v>127</v>
      </c>
      <c r="K70" s="833" t="s">
        <v>491</v>
      </c>
      <c r="L70" s="793">
        <v>9143</v>
      </c>
      <c r="M70" s="838">
        <f t="shared" ref="M70:M80" si="6">L70*3%</f>
        <v>274.28999999999996</v>
      </c>
    </row>
    <row r="71" spans="2:17" s="841" customFormat="1" ht="21" customHeight="1" thickBot="1">
      <c r="B71" s="1368"/>
      <c r="C71" s="1384"/>
      <c r="D71" s="777" t="s">
        <v>138</v>
      </c>
      <c r="E71" s="783" t="s">
        <v>492</v>
      </c>
      <c r="F71" s="784">
        <v>11643</v>
      </c>
      <c r="G71" s="795">
        <f t="shared" si="5"/>
        <v>349.28999999999996</v>
      </c>
      <c r="H71" s="1387"/>
      <c r="I71" s="1389"/>
      <c r="J71" s="832" t="s">
        <v>129</v>
      </c>
      <c r="K71" s="791" t="s">
        <v>493</v>
      </c>
      <c r="L71" s="804">
        <v>1163</v>
      </c>
      <c r="M71" s="839">
        <f t="shared" si="6"/>
        <v>34.89</v>
      </c>
    </row>
    <row r="72" spans="2:17" s="841" customFormat="1" ht="21" customHeight="1">
      <c r="B72" s="1368"/>
      <c r="C72" s="1384"/>
      <c r="D72" s="777" t="s">
        <v>128</v>
      </c>
      <c r="E72" s="778" t="s">
        <v>494</v>
      </c>
      <c r="F72" s="784">
        <v>963</v>
      </c>
      <c r="G72" s="795">
        <f t="shared" si="5"/>
        <v>28.89</v>
      </c>
      <c r="H72" s="1367">
        <v>5</v>
      </c>
      <c r="I72" s="1383"/>
      <c r="J72" s="831" t="s">
        <v>127</v>
      </c>
      <c r="K72" s="833" t="s">
        <v>495</v>
      </c>
      <c r="L72" s="779">
        <v>9143</v>
      </c>
      <c r="M72" s="838">
        <f t="shared" si="6"/>
        <v>274.28999999999996</v>
      </c>
    </row>
    <row r="73" spans="2:17" s="841" customFormat="1" ht="21" customHeight="1" thickBot="1">
      <c r="B73" s="1369"/>
      <c r="C73" s="1385"/>
      <c r="D73" s="832" t="s">
        <v>129</v>
      </c>
      <c r="E73" s="791" t="s">
        <v>496</v>
      </c>
      <c r="F73" s="837">
        <v>1163</v>
      </c>
      <c r="G73" s="839">
        <f t="shared" si="5"/>
        <v>34.89</v>
      </c>
      <c r="H73" s="1368"/>
      <c r="I73" s="1384"/>
      <c r="J73" s="777" t="s">
        <v>138</v>
      </c>
      <c r="K73" s="783" t="s">
        <v>497</v>
      </c>
      <c r="L73" s="784">
        <v>11643</v>
      </c>
      <c r="M73" s="795">
        <f t="shared" si="6"/>
        <v>349.28999999999996</v>
      </c>
    </row>
    <row r="74" spans="2:17" s="841" customFormat="1" ht="20.25" customHeight="1">
      <c r="B74" s="1345">
        <v>37</v>
      </c>
      <c r="C74" s="420"/>
      <c r="D74" s="831" t="s">
        <v>127</v>
      </c>
      <c r="E74" s="833" t="s">
        <v>232</v>
      </c>
      <c r="F74" s="836">
        <v>9143</v>
      </c>
      <c r="G74" s="838">
        <f t="shared" si="5"/>
        <v>274.28999999999996</v>
      </c>
      <c r="H74" s="1368"/>
      <c r="I74" s="1384"/>
      <c r="J74" s="777" t="s">
        <v>128</v>
      </c>
      <c r="K74" s="778" t="s">
        <v>498</v>
      </c>
      <c r="L74" s="784">
        <v>963</v>
      </c>
      <c r="M74" s="795">
        <f t="shared" si="6"/>
        <v>28.89</v>
      </c>
    </row>
    <row r="75" spans="2:17" s="841" customFormat="1" ht="21" customHeight="1" thickBot="1">
      <c r="B75" s="1346"/>
      <c r="C75" s="421"/>
      <c r="D75" s="777" t="s">
        <v>128</v>
      </c>
      <c r="E75" s="783" t="s">
        <v>234</v>
      </c>
      <c r="F75" s="784">
        <v>963</v>
      </c>
      <c r="G75" s="795">
        <f t="shared" si="5"/>
        <v>28.89</v>
      </c>
      <c r="H75" s="1369"/>
      <c r="I75" s="1385"/>
      <c r="J75" s="832" t="s">
        <v>129</v>
      </c>
      <c r="K75" s="791" t="s">
        <v>499</v>
      </c>
      <c r="L75" s="837">
        <v>1163</v>
      </c>
      <c r="M75" s="839">
        <f t="shared" si="6"/>
        <v>34.89</v>
      </c>
    </row>
    <row r="76" spans="2:17" s="841" customFormat="1" ht="21" customHeight="1" thickBot="1">
      <c r="B76" s="1347"/>
      <c r="C76" s="903"/>
      <c r="D76" s="832" t="s">
        <v>129</v>
      </c>
      <c r="E76" s="791" t="s">
        <v>236</v>
      </c>
      <c r="F76" s="837">
        <v>1163</v>
      </c>
      <c r="G76" s="839">
        <f t="shared" si="5"/>
        <v>34.89</v>
      </c>
      <c r="H76" s="1345">
        <v>11</v>
      </c>
      <c r="I76" s="1390"/>
      <c r="J76" s="831" t="s">
        <v>143</v>
      </c>
      <c r="K76" s="785" t="s">
        <v>254</v>
      </c>
      <c r="L76" s="836">
        <v>8143</v>
      </c>
      <c r="M76" s="838">
        <f t="shared" si="6"/>
        <v>244.29</v>
      </c>
      <c r="P76" s="229"/>
      <c r="Q76" s="229"/>
    </row>
    <row r="77" spans="2:17" s="841" customFormat="1" ht="19.5" customHeight="1">
      <c r="B77" s="1345">
        <v>21</v>
      </c>
      <c r="C77" s="1370"/>
      <c r="D77" s="797" t="s">
        <v>143</v>
      </c>
      <c r="E77" s="798" t="s">
        <v>231</v>
      </c>
      <c r="F77" s="817">
        <v>8143</v>
      </c>
      <c r="G77" s="840">
        <f t="shared" si="5"/>
        <v>244.29</v>
      </c>
      <c r="H77" s="1346"/>
      <c r="I77" s="1391"/>
      <c r="J77" s="777" t="s">
        <v>127</v>
      </c>
      <c r="K77" s="778" t="s">
        <v>255</v>
      </c>
      <c r="L77" s="794">
        <v>9143</v>
      </c>
      <c r="M77" s="795">
        <f t="shared" si="6"/>
        <v>274.28999999999996</v>
      </c>
    </row>
    <row r="78" spans="2:17" s="841" customFormat="1" ht="19.5" customHeight="1">
      <c r="B78" s="1346"/>
      <c r="C78" s="1371"/>
      <c r="D78" s="777" t="s">
        <v>127</v>
      </c>
      <c r="E78" s="783" t="s">
        <v>233</v>
      </c>
      <c r="F78" s="794">
        <v>9143</v>
      </c>
      <c r="G78" s="795">
        <f t="shared" si="5"/>
        <v>274.28999999999996</v>
      </c>
      <c r="H78" s="1346"/>
      <c r="I78" s="1391"/>
      <c r="J78" s="777" t="s">
        <v>138</v>
      </c>
      <c r="K78" s="783" t="s">
        <v>256</v>
      </c>
      <c r="L78" s="405">
        <v>11643</v>
      </c>
      <c r="M78" s="795">
        <f t="shared" si="6"/>
        <v>349.28999999999996</v>
      </c>
    </row>
    <row r="79" spans="2:17" s="841" customFormat="1" ht="19.5" customHeight="1">
      <c r="B79" s="1346"/>
      <c r="C79" s="1371"/>
      <c r="D79" s="777" t="s">
        <v>128</v>
      </c>
      <c r="E79" s="783" t="s">
        <v>235</v>
      </c>
      <c r="F79" s="780">
        <v>963</v>
      </c>
      <c r="G79" s="795">
        <f t="shared" si="5"/>
        <v>28.89</v>
      </c>
      <c r="H79" s="1346"/>
      <c r="I79" s="1391"/>
      <c r="J79" s="777" t="s">
        <v>128</v>
      </c>
      <c r="K79" s="778" t="s">
        <v>257</v>
      </c>
      <c r="L79" s="405">
        <v>963</v>
      </c>
      <c r="M79" s="795">
        <f t="shared" si="6"/>
        <v>28.89</v>
      </c>
    </row>
    <row r="80" spans="2:17" s="841" customFormat="1" ht="18.75" customHeight="1" thickBot="1">
      <c r="B80" s="1347"/>
      <c r="C80" s="1372"/>
      <c r="D80" s="832" t="s">
        <v>129</v>
      </c>
      <c r="E80" s="791" t="s">
        <v>237</v>
      </c>
      <c r="F80" s="404">
        <v>1163</v>
      </c>
      <c r="G80" s="839">
        <f t="shared" si="5"/>
        <v>34.89</v>
      </c>
      <c r="H80" s="1347"/>
      <c r="I80" s="1392"/>
      <c r="J80" s="832" t="s">
        <v>129</v>
      </c>
      <c r="K80" s="791" t="s">
        <v>258</v>
      </c>
      <c r="L80" s="837">
        <v>1163</v>
      </c>
      <c r="M80" s="839">
        <f t="shared" si="6"/>
        <v>34.89</v>
      </c>
    </row>
    <row r="81" spans="2:13" s="841" customFormat="1" ht="62.25" customHeight="1" thickBot="1">
      <c r="B81" s="818">
        <v>48</v>
      </c>
      <c r="C81" s="417"/>
      <c r="D81" s="904" t="s">
        <v>529</v>
      </c>
      <c r="E81" s="48" t="s">
        <v>238</v>
      </c>
      <c r="F81" s="410">
        <v>22503</v>
      </c>
      <c r="G81" s="416">
        <f>F81*3%</f>
        <v>675.08999999999992</v>
      </c>
      <c r="H81" s="47">
        <v>46</v>
      </c>
      <c r="I81" s="411"/>
      <c r="J81" s="905" t="s">
        <v>531</v>
      </c>
      <c r="K81" s="842" t="s">
        <v>239</v>
      </c>
      <c r="L81" s="413">
        <v>27583</v>
      </c>
      <c r="M81" s="827">
        <f t="shared" ref="M81:M82" si="7">L81*3%</f>
        <v>827.49</v>
      </c>
    </row>
    <row r="82" spans="2:13" s="841" customFormat="1" ht="62.25" customHeight="1" thickBot="1">
      <c r="B82" s="47">
        <v>45</v>
      </c>
      <c r="C82" s="418"/>
      <c r="D82" s="904" t="s">
        <v>530</v>
      </c>
      <c r="E82" s="49" t="s">
        <v>240</v>
      </c>
      <c r="F82" s="410">
        <v>17743</v>
      </c>
      <c r="G82" s="416">
        <f>F82*3%</f>
        <v>532.29</v>
      </c>
      <c r="H82" s="47">
        <v>45</v>
      </c>
      <c r="I82" s="414"/>
      <c r="J82" s="904" t="s">
        <v>532</v>
      </c>
      <c r="K82" s="49" t="s">
        <v>269</v>
      </c>
      <c r="L82" s="412">
        <v>17743</v>
      </c>
      <c r="M82" s="416">
        <f t="shared" si="7"/>
        <v>532.29</v>
      </c>
    </row>
    <row r="83" spans="2:13" s="841" customFormat="1" ht="63" customHeight="1" thickBot="1">
      <c r="B83" s="47">
        <v>44</v>
      </c>
      <c r="C83" s="419"/>
      <c r="D83" s="904" t="s">
        <v>533</v>
      </c>
      <c r="E83" s="49" t="s">
        <v>366</v>
      </c>
      <c r="F83" s="410">
        <v>20203</v>
      </c>
      <c r="G83" s="416">
        <f>F83*3%</f>
        <v>606.09</v>
      </c>
    </row>
    <row r="84" spans="2:13" s="841" customFormat="1" ht="15.75" customHeight="1">
      <c r="H84" s="908" t="s">
        <v>524</v>
      </c>
    </row>
    <row r="85" spans="2:13" s="841" customFormat="1" ht="15" customHeight="1">
      <c r="H85" s="908" t="s">
        <v>525</v>
      </c>
    </row>
    <row r="86" spans="2:13" s="841" customFormat="1" ht="15" customHeight="1">
      <c r="C86" s="909"/>
      <c r="D86" s="909"/>
      <c r="E86" s="909"/>
      <c r="F86" s="909"/>
      <c r="H86" s="908" t="s">
        <v>526</v>
      </c>
    </row>
    <row r="87" spans="2:13" s="841" customFormat="1" ht="15" customHeight="1">
      <c r="C87" s="910"/>
      <c r="D87" s="910"/>
      <c r="E87" s="910"/>
      <c r="F87" s="910"/>
      <c r="H87" s="908" t="s">
        <v>527</v>
      </c>
    </row>
    <row r="88" spans="2:13" s="841" customFormat="1" ht="13.5" customHeight="1">
      <c r="C88" s="41"/>
      <c r="D88" s="911"/>
      <c r="E88" s="911"/>
      <c r="F88" s="912"/>
      <c r="G88" s="913"/>
      <c r="H88" s="914" t="s">
        <v>367</v>
      </c>
      <c r="I88" s="915"/>
      <c r="J88" s="915"/>
      <c r="K88" s="820"/>
      <c r="L88" s="820"/>
      <c r="M88" s="42"/>
    </row>
    <row r="89" spans="2:13" s="841" customFormat="1" ht="15.75" customHeight="1">
      <c r="B89" s="52"/>
      <c r="C89" s="41"/>
      <c r="D89" s="911"/>
      <c r="E89" s="911"/>
      <c r="F89" s="912"/>
      <c r="G89" s="913"/>
      <c r="H89" s="916" t="s">
        <v>270</v>
      </c>
      <c r="I89" s="915"/>
      <c r="J89" s="915"/>
      <c r="K89" s="820"/>
      <c r="L89" s="820"/>
      <c r="M89" s="42"/>
    </row>
    <row r="90" spans="2:13" s="841" customFormat="1" ht="15" customHeight="1">
      <c r="B90" s="52"/>
      <c r="C90" s="41"/>
      <c r="D90" s="231"/>
      <c r="E90" s="231"/>
      <c r="F90" s="232"/>
      <c r="H90" s="819" t="s">
        <v>368</v>
      </c>
      <c r="I90" s="820"/>
      <c r="J90" s="820"/>
      <c r="K90" s="820"/>
      <c r="L90" s="820"/>
      <c r="M90" s="42"/>
    </row>
    <row r="91" spans="2:13" s="921" customFormat="1" ht="15.75" customHeight="1">
      <c r="B91" s="922"/>
      <c r="C91" s="923"/>
      <c r="D91" s="924"/>
      <c r="E91" s="924"/>
      <c r="F91" s="925"/>
      <c r="H91" s="920" t="s">
        <v>241</v>
      </c>
      <c r="I91" s="926"/>
      <c r="J91" s="926"/>
      <c r="K91" s="926"/>
      <c r="L91" s="926"/>
    </row>
  </sheetData>
  <mergeCells count="101">
    <mergeCell ref="B2:L2"/>
    <mergeCell ref="B3:D3"/>
    <mergeCell ref="F3:J3"/>
    <mergeCell ref="E4:L4"/>
    <mergeCell ref="E5:K5"/>
    <mergeCell ref="B7:B8"/>
    <mergeCell ref="C7:C8"/>
    <mergeCell ref="H7:H10"/>
    <mergeCell ref="B9:B10"/>
    <mergeCell ref="C9:C10"/>
    <mergeCell ref="D9:D10"/>
    <mergeCell ref="E9:E10"/>
    <mergeCell ref="F9:F10"/>
    <mergeCell ref="G9:G10"/>
    <mergeCell ref="B11:B13"/>
    <mergeCell ref="C11:C13"/>
    <mergeCell ref="H11:H17"/>
    <mergeCell ref="I11:I17"/>
    <mergeCell ref="B14:B15"/>
    <mergeCell ref="C14:C15"/>
    <mergeCell ref="B16:B17"/>
    <mergeCell ref="C16:C17"/>
    <mergeCell ref="D16:D17"/>
    <mergeCell ref="E16:E17"/>
    <mergeCell ref="F16:F17"/>
    <mergeCell ref="G16:G17"/>
    <mergeCell ref="B18:B20"/>
    <mergeCell ref="C18:C20"/>
    <mergeCell ref="H18:H21"/>
    <mergeCell ref="I18:I21"/>
    <mergeCell ref="B21:B23"/>
    <mergeCell ref="C21:C23"/>
    <mergeCell ref="H22:H24"/>
    <mergeCell ref="I22:I24"/>
    <mergeCell ref="H33:H36"/>
    <mergeCell ref="I33:I36"/>
    <mergeCell ref="B34:B36"/>
    <mergeCell ref="C34:C36"/>
    <mergeCell ref="B24:B26"/>
    <mergeCell ref="C24:C26"/>
    <mergeCell ref="H25:H30"/>
    <mergeCell ref="I25:I30"/>
    <mergeCell ref="B27:B29"/>
    <mergeCell ref="C27:C29"/>
    <mergeCell ref="B30:B33"/>
    <mergeCell ref="C30:C33"/>
    <mergeCell ref="H31:H32"/>
    <mergeCell ref="I31:I32"/>
    <mergeCell ref="C59:C62"/>
    <mergeCell ref="H46:H49"/>
    <mergeCell ref="I46:I49"/>
    <mergeCell ref="B47:B50"/>
    <mergeCell ref="C47:C50"/>
    <mergeCell ref="H50:H53"/>
    <mergeCell ref="B51:B54"/>
    <mergeCell ref="C51:C54"/>
    <mergeCell ref="H54:H56"/>
    <mergeCell ref="B43:B46"/>
    <mergeCell ref="C43:C46"/>
    <mergeCell ref="C77:C80"/>
    <mergeCell ref="H67:H69"/>
    <mergeCell ref="I67:I69"/>
    <mergeCell ref="J68:J69"/>
    <mergeCell ref="K68:K69"/>
    <mergeCell ref="L68:L69"/>
    <mergeCell ref="B70:B73"/>
    <mergeCell ref="C70:C73"/>
    <mergeCell ref="H70:H71"/>
    <mergeCell ref="I70:I71"/>
    <mergeCell ref="H72:H75"/>
    <mergeCell ref="I72:I75"/>
    <mergeCell ref="B74:B76"/>
    <mergeCell ref="H76:H80"/>
    <mergeCell ref="I76:I80"/>
    <mergeCell ref="B77:B80"/>
    <mergeCell ref="B67:B69"/>
    <mergeCell ref="C67:C69"/>
    <mergeCell ref="K43:K44"/>
    <mergeCell ref="L43:L44"/>
    <mergeCell ref="M43:M44"/>
    <mergeCell ref="H43:H45"/>
    <mergeCell ref="I43:I45"/>
    <mergeCell ref="M68:M69"/>
    <mergeCell ref="I37:I42"/>
    <mergeCell ref="H37:H42"/>
    <mergeCell ref="B37:B42"/>
    <mergeCell ref="C37:C42"/>
    <mergeCell ref="D41:D42"/>
    <mergeCell ref="E41:E42"/>
    <mergeCell ref="F41:F42"/>
    <mergeCell ref="G41:G42"/>
    <mergeCell ref="J43:J44"/>
    <mergeCell ref="B63:B66"/>
    <mergeCell ref="H63:H66"/>
    <mergeCell ref="I63:I66"/>
    <mergeCell ref="I54:I56"/>
    <mergeCell ref="B55:B58"/>
    <mergeCell ref="C55:C58"/>
    <mergeCell ref="H57:H62"/>
    <mergeCell ref="I57:I62"/>
    <mergeCell ref="B59:B62"/>
  </mergeCells>
  <hyperlinks>
    <hyperlink ref="H90" r:id="rId1"/>
  </hyperlinks>
  <pageMargins left="0" right="0" top="0.45" bottom="0" header="0.51181102362204722" footer="0.51181102362204722"/>
  <pageSetup paperSize="9" scale="75" orientation="portrait" r:id="rId2"/>
  <headerFooter alignWithMargins="0"/>
  <rowBreaks count="1" manualBreakCount="1">
    <brk id="42" min="1" max="12" man="1"/>
  </row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  <pageSetUpPr fitToPage="1"/>
  </sheetPr>
  <dimension ref="A1:AT26"/>
  <sheetViews>
    <sheetView view="pageBreakPreview" zoomScale="50" zoomScaleSheetLayoutView="50" workbookViewId="0">
      <selection activeCell="Q11" sqref="Q11"/>
    </sheetView>
  </sheetViews>
  <sheetFormatPr defaultColWidth="9.140625" defaultRowHeight="12.75"/>
  <cols>
    <col min="1" max="2" width="8.5703125" style="1" customWidth="1"/>
    <col min="3" max="3" width="16.7109375" style="1" customWidth="1"/>
    <col min="4" max="4" width="19.140625" style="748" customWidth="1"/>
    <col min="5" max="5" width="17" style="1" customWidth="1"/>
    <col min="6" max="7" width="12.5703125" style="1" customWidth="1"/>
    <col min="8" max="8" width="11.140625" style="1" customWidth="1"/>
    <col min="9" max="9" width="15.28515625" style="1" customWidth="1"/>
    <col min="10" max="10" width="16.5703125" style="1" customWidth="1"/>
    <col min="11" max="11" width="15.5703125" style="1" customWidth="1"/>
    <col min="12" max="13" width="12.5703125" style="1" customWidth="1"/>
    <col min="14" max="14" width="11.7109375" style="1" customWidth="1"/>
    <col min="15" max="15" width="15.5703125" style="1" customWidth="1"/>
    <col min="16" max="16" width="17.42578125" style="1" customWidth="1"/>
    <col min="17" max="17" width="13.85546875" style="1" customWidth="1"/>
    <col min="18" max="20" width="12.5703125" style="1" customWidth="1"/>
    <col min="21" max="16384" width="9.140625" style="1"/>
  </cols>
  <sheetData>
    <row r="1" spans="1:46" ht="30">
      <c r="A1" s="932" t="s">
        <v>464</v>
      </c>
      <c r="B1" s="932"/>
      <c r="C1" s="932"/>
      <c r="D1" s="932"/>
      <c r="E1" s="932"/>
      <c r="F1" s="932"/>
      <c r="G1" s="932"/>
      <c r="H1" s="932"/>
      <c r="I1" s="932"/>
      <c r="J1" s="932"/>
      <c r="K1" s="932"/>
      <c r="L1" s="932"/>
      <c r="M1" s="932"/>
      <c r="N1" s="932"/>
      <c r="O1" s="932"/>
      <c r="P1" s="932"/>
      <c r="Q1" s="932"/>
      <c r="R1" s="932"/>
      <c r="S1" s="932"/>
    </row>
    <row r="2" spans="1:46" ht="27" customHeight="1">
      <c r="A2" s="54"/>
      <c r="B2" s="55"/>
      <c r="C2" s="55"/>
      <c r="D2" s="740"/>
      <c r="E2" s="933" t="s">
        <v>8</v>
      </c>
      <c r="F2" s="933"/>
      <c r="G2" s="933"/>
      <c r="H2" s="933"/>
      <c r="I2" s="933"/>
      <c r="J2" s="933"/>
      <c r="K2" s="933" t="s">
        <v>8</v>
      </c>
      <c r="L2" s="933"/>
      <c r="M2" s="933"/>
      <c r="N2" s="933"/>
      <c r="O2" s="933"/>
      <c r="P2" s="933"/>
      <c r="Q2" s="54"/>
      <c r="R2" s="54"/>
      <c r="S2" s="54"/>
    </row>
    <row r="3" spans="1:46" ht="23.25">
      <c r="A3" s="240" t="e">
        <f>#REF!</f>
        <v>#REF!</v>
      </c>
      <c r="B3" s="55"/>
      <c r="C3" s="55"/>
      <c r="D3" s="740"/>
      <c r="E3" s="68"/>
      <c r="F3" s="512"/>
      <c r="G3" s="68" t="str">
        <f>'[1]Sleep Style'!G3:Q3</f>
        <v>Директор департамента розничных продаж ООО «ТД «Аскона»</v>
      </c>
      <c r="H3" s="512"/>
      <c r="I3" s="512"/>
      <c r="J3" s="512"/>
      <c r="K3" s="512"/>
      <c r="L3" s="512"/>
      <c r="M3" s="512"/>
      <c r="N3" s="512"/>
      <c r="O3" s="512"/>
      <c r="P3" s="512"/>
      <c r="Q3" s="512"/>
      <c r="R3" s="54"/>
      <c r="S3" s="54"/>
    </row>
    <row r="4" spans="1:46" ht="31.5" customHeight="1">
      <c r="A4" s="58" t="e">
        <f>#REF!</f>
        <v>#REF!</v>
      </c>
      <c r="B4" s="54"/>
      <c r="C4" s="54"/>
      <c r="D4" s="741"/>
      <c r="E4" s="54"/>
      <c r="F4" s="145"/>
      <c r="G4" s="145"/>
      <c r="H4" s="59"/>
      <c r="I4" s="464"/>
      <c r="J4" s="59"/>
      <c r="K4" s="59"/>
      <c r="L4" s="59"/>
      <c r="M4" s="144" t="str">
        <f>'[1]Sleep Style'!M4</f>
        <v>В.В. Корчагов</v>
      </c>
      <c r="N4" s="144"/>
      <c r="O4" s="54"/>
      <c r="P4" s="54"/>
      <c r="Q4" s="54"/>
      <c r="R4" s="145"/>
      <c r="S4" s="54"/>
    </row>
    <row r="5" spans="1:46" ht="18.75">
      <c r="A5" s="496" t="s">
        <v>465</v>
      </c>
      <c r="B5" s="54"/>
      <c r="C5" s="54"/>
      <c r="D5" s="74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</row>
    <row r="6" spans="1:46" ht="11.25" customHeight="1" thickBot="1">
      <c r="A6" s="61"/>
      <c r="B6" s="54"/>
      <c r="C6" s="54"/>
      <c r="D6" s="741"/>
      <c r="E6" s="54"/>
      <c r="F6" s="54"/>
      <c r="G6" s="54"/>
      <c r="H6" s="54"/>
      <c r="I6" s="54"/>
      <c r="J6" s="61"/>
      <c r="K6" s="61"/>
      <c r="L6" s="54"/>
      <c r="M6" s="54"/>
      <c r="N6" s="54"/>
      <c r="O6" s="54"/>
      <c r="P6" s="54"/>
      <c r="Q6" s="54"/>
      <c r="R6" s="54"/>
      <c r="S6" s="54"/>
    </row>
    <row r="7" spans="1:46" ht="68.25" customHeight="1" thickBot="1">
      <c r="A7" s="935" t="s">
        <v>1</v>
      </c>
      <c r="B7" s="935" t="s">
        <v>2</v>
      </c>
      <c r="C7" s="969" t="s">
        <v>537</v>
      </c>
      <c r="D7" s="970"/>
      <c r="E7" s="970"/>
      <c r="F7" s="970"/>
      <c r="G7" s="970"/>
      <c r="H7" s="971"/>
      <c r="I7" s="969" t="s">
        <v>538</v>
      </c>
      <c r="J7" s="970"/>
      <c r="K7" s="970"/>
      <c r="L7" s="970"/>
      <c r="M7" s="970"/>
      <c r="N7" s="971"/>
      <c r="O7" s="969" t="s">
        <v>539</v>
      </c>
      <c r="P7" s="970"/>
      <c r="Q7" s="970"/>
      <c r="R7" s="970"/>
      <c r="S7" s="970"/>
      <c r="T7" s="971"/>
    </row>
    <row r="8" spans="1:46" s="11" customFormat="1" ht="36.75" thickBot="1">
      <c r="A8" s="936"/>
      <c r="B8" s="937"/>
      <c r="C8" s="263" t="s">
        <v>81</v>
      </c>
      <c r="D8" s="742" t="s">
        <v>82</v>
      </c>
      <c r="E8" s="264" t="s">
        <v>83</v>
      </c>
      <c r="F8" s="265" t="s">
        <v>111</v>
      </c>
      <c r="G8" s="265" t="s">
        <v>112</v>
      </c>
      <c r="H8" s="251" t="s">
        <v>381</v>
      </c>
      <c r="I8" s="263" t="s">
        <v>81</v>
      </c>
      <c r="J8" s="264" t="s">
        <v>82</v>
      </c>
      <c r="K8" s="264" t="s">
        <v>83</v>
      </c>
      <c r="L8" s="265" t="s">
        <v>111</v>
      </c>
      <c r="M8" s="265" t="s">
        <v>112</v>
      </c>
      <c r="N8" s="251" t="s">
        <v>381</v>
      </c>
      <c r="O8" s="263" t="s">
        <v>81</v>
      </c>
      <c r="P8" s="264" t="s">
        <v>82</v>
      </c>
      <c r="Q8" s="264" t="s">
        <v>83</v>
      </c>
      <c r="R8" s="265" t="s">
        <v>111</v>
      </c>
      <c r="S8" s="265" t="s">
        <v>112</v>
      </c>
      <c r="T8" s="250" t="s">
        <v>381</v>
      </c>
    </row>
    <row r="9" spans="1:46" s="10" customFormat="1" ht="29.25" customHeight="1">
      <c r="A9" s="972" t="s">
        <v>383</v>
      </c>
      <c r="B9" s="259">
        <v>80</v>
      </c>
      <c r="C9" s="155">
        <v>47995</v>
      </c>
      <c r="D9" s="743">
        <v>20000</v>
      </c>
      <c r="E9" s="157">
        <f>C9-D9</f>
        <v>27995</v>
      </c>
      <c r="F9" s="181">
        <f>CEILING(E9/24,1)</f>
        <v>1167</v>
      </c>
      <c r="G9" s="181">
        <f t="shared" ref="G9:G15" si="0">CEILING(E9/12,1)</f>
        <v>2333</v>
      </c>
      <c r="H9" s="269">
        <f>E9*5%</f>
        <v>1399.75</v>
      </c>
      <c r="I9" s="155">
        <v>47995</v>
      </c>
      <c r="J9" s="743">
        <f>D9</f>
        <v>20000</v>
      </c>
      <c r="K9" s="157">
        <f>I9-J9</f>
        <v>27995</v>
      </c>
      <c r="L9" s="181">
        <f>CEILING(K9/24,1)</f>
        <v>1167</v>
      </c>
      <c r="M9" s="181">
        <f t="shared" ref="M9:M15" si="1">CEILING(K9/12,1)</f>
        <v>2333</v>
      </c>
      <c r="N9" s="269">
        <f>K9*5%</f>
        <v>1399.75</v>
      </c>
      <c r="O9" s="155" t="s">
        <v>4</v>
      </c>
      <c r="P9" s="156" t="s">
        <v>4</v>
      </c>
      <c r="Q9" s="157" t="s">
        <v>4</v>
      </c>
      <c r="R9" s="181" t="s">
        <v>4</v>
      </c>
      <c r="S9" s="181" t="s">
        <v>4</v>
      </c>
      <c r="T9" s="266" t="s">
        <v>4</v>
      </c>
    </row>
    <row r="10" spans="1:46" s="10" customFormat="1" ht="29.25" customHeight="1">
      <c r="A10" s="973"/>
      <c r="B10" s="260">
        <v>90</v>
      </c>
      <c r="C10" s="155">
        <v>49995</v>
      </c>
      <c r="D10" s="743">
        <f t="shared" ref="D10:D11" si="2">D9</f>
        <v>20000</v>
      </c>
      <c r="E10" s="157">
        <f t="shared" ref="E10:E15" si="3">C10-D10</f>
        <v>29995</v>
      </c>
      <c r="F10" s="181">
        <f t="shared" ref="F10:F15" si="4">CEILING(E10/24,1)</f>
        <v>1250</v>
      </c>
      <c r="G10" s="181">
        <f t="shared" si="0"/>
        <v>2500</v>
      </c>
      <c r="H10" s="269">
        <f>E10*5%</f>
        <v>1499.75</v>
      </c>
      <c r="I10" s="155">
        <v>49995</v>
      </c>
      <c r="J10" s="743">
        <f t="shared" ref="J10:J11" si="5">J9</f>
        <v>20000</v>
      </c>
      <c r="K10" s="157">
        <f t="shared" ref="K10:K15" si="6">I10-J10</f>
        <v>29995</v>
      </c>
      <c r="L10" s="181">
        <f t="shared" ref="L10:L15" si="7">CEILING(K10/24,1)</f>
        <v>1250</v>
      </c>
      <c r="M10" s="181">
        <f t="shared" si="1"/>
        <v>2500</v>
      </c>
      <c r="N10" s="269">
        <f>K10*5%</f>
        <v>1499.75</v>
      </c>
      <c r="O10" s="155" t="s">
        <v>4</v>
      </c>
      <c r="P10" s="156" t="s">
        <v>4</v>
      </c>
      <c r="Q10" s="157" t="s">
        <v>4</v>
      </c>
      <c r="R10" s="181" t="s">
        <v>4</v>
      </c>
      <c r="S10" s="181" t="s">
        <v>4</v>
      </c>
      <c r="T10" s="266" t="s">
        <v>4</v>
      </c>
    </row>
    <row r="11" spans="1:46" s="10" customFormat="1" ht="29.25" customHeight="1">
      <c r="A11" s="973"/>
      <c r="B11" s="260">
        <v>120</v>
      </c>
      <c r="C11" s="155">
        <v>54995</v>
      </c>
      <c r="D11" s="743">
        <f t="shared" si="2"/>
        <v>20000</v>
      </c>
      <c r="E11" s="157">
        <f t="shared" si="3"/>
        <v>34995</v>
      </c>
      <c r="F11" s="181">
        <f t="shared" si="4"/>
        <v>1459</v>
      </c>
      <c r="G11" s="181">
        <f t="shared" si="0"/>
        <v>2917</v>
      </c>
      <c r="H11" s="269">
        <f t="shared" ref="H11:H15" si="8">E11*5%</f>
        <v>1749.75</v>
      </c>
      <c r="I11" s="155">
        <v>54995</v>
      </c>
      <c r="J11" s="743">
        <f t="shared" si="5"/>
        <v>20000</v>
      </c>
      <c r="K11" s="157">
        <f t="shared" si="6"/>
        <v>34995</v>
      </c>
      <c r="L11" s="181">
        <f t="shared" si="7"/>
        <v>1459</v>
      </c>
      <c r="M11" s="181">
        <f t="shared" si="1"/>
        <v>2917</v>
      </c>
      <c r="N11" s="269">
        <f t="shared" ref="N11:N15" si="9">K11*5%</f>
        <v>1749.75</v>
      </c>
      <c r="O11" s="155" t="s">
        <v>4</v>
      </c>
      <c r="P11" s="156" t="s">
        <v>4</v>
      </c>
      <c r="Q11" s="157" t="s">
        <v>4</v>
      </c>
      <c r="R11" s="181" t="s">
        <v>4</v>
      </c>
      <c r="S11" s="181" t="s">
        <v>4</v>
      </c>
      <c r="T11" s="266" t="s">
        <v>4</v>
      </c>
    </row>
    <row r="12" spans="1:46" s="10" customFormat="1" ht="29.25" customHeight="1">
      <c r="A12" s="973"/>
      <c r="B12" s="260">
        <v>140</v>
      </c>
      <c r="C12" s="155">
        <v>65995</v>
      </c>
      <c r="D12" s="743">
        <v>25000</v>
      </c>
      <c r="E12" s="157">
        <f t="shared" si="3"/>
        <v>40995</v>
      </c>
      <c r="F12" s="181">
        <f t="shared" si="4"/>
        <v>1709</v>
      </c>
      <c r="G12" s="181">
        <f t="shared" si="0"/>
        <v>3417</v>
      </c>
      <c r="H12" s="269">
        <f t="shared" si="8"/>
        <v>2049.75</v>
      </c>
      <c r="I12" s="155">
        <v>65995</v>
      </c>
      <c r="J12" s="743">
        <f>D12</f>
        <v>25000</v>
      </c>
      <c r="K12" s="157">
        <f t="shared" si="6"/>
        <v>40995</v>
      </c>
      <c r="L12" s="181">
        <f t="shared" si="7"/>
        <v>1709</v>
      </c>
      <c r="M12" s="181">
        <f t="shared" si="1"/>
        <v>3417</v>
      </c>
      <c r="N12" s="269">
        <f t="shared" si="9"/>
        <v>2049.75</v>
      </c>
      <c r="O12" s="155" t="s">
        <v>4</v>
      </c>
      <c r="P12" s="156" t="s">
        <v>4</v>
      </c>
      <c r="Q12" s="157" t="s">
        <v>4</v>
      </c>
      <c r="R12" s="181" t="s">
        <v>4</v>
      </c>
      <c r="S12" s="181" t="s">
        <v>4</v>
      </c>
      <c r="T12" s="266" t="s">
        <v>4</v>
      </c>
    </row>
    <row r="13" spans="1:46" s="10" customFormat="1" ht="29.25" customHeight="1">
      <c r="A13" s="973"/>
      <c r="B13" s="261">
        <v>160</v>
      </c>
      <c r="C13" s="158">
        <v>69995</v>
      </c>
      <c r="D13" s="744">
        <f>D12</f>
        <v>25000</v>
      </c>
      <c r="E13" s="160">
        <f t="shared" si="3"/>
        <v>44995</v>
      </c>
      <c r="F13" s="180">
        <f t="shared" si="4"/>
        <v>1875</v>
      </c>
      <c r="G13" s="180">
        <f t="shared" si="0"/>
        <v>3750</v>
      </c>
      <c r="H13" s="775">
        <f t="shared" si="8"/>
        <v>2249.75</v>
      </c>
      <c r="I13" s="158">
        <v>69995</v>
      </c>
      <c r="J13" s="744">
        <f>J12</f>
        <v>25000</v>
      </c>
      <c r="K13" s="160">
        <f t="shared" si="6"/>
        <v>44995</v>
      </c>
      <c r="L13" s="180">
        <f t="shared" si="7"/>
        <v>1875</v>
      </c>
      <c r="M13" s="180">
        <f t="shared" si="1"/>
        <v>3750</v>
      </c>
      <c r="N13" s="775">
        <f t="shared" si="9"/>
        <v>2249.75</v>
      </c>
      <c r="O13" s="158">
        <v>69995</v>
      </c>
      <c r="P13" s="744">
        <f>J12</f>
        <v>25000</v>
      </c>
      <c r="Q13" s="160">
        <f t="shared" ref="Q13:Q15" si="10">O13-P13</f>
        <v>44995</v>
      </c>
      <c r="R13" s="180">
        <f t="shared" ref="R13:R15" si="11">CEILING(Q13/24,1)</f>
        <v>1875</v>
      </c>
      <c r="S13" s="180">
        <f t="shared" ref="S13:S15" si="12">CEILING(Q13/12,1)</f>
        <v>3750</v>
      </c>
      <c r="T13" s="776">
        <f>Q13*5%</f>
        <v>2249.75</v>
      </c>
    </row>
    <row r="14" spans="1:46" s="10" customFormat="1" ht="29.25" customHeight="1">
      <c r="A14" s="973"/>
      <c r="B14" s="441">
        <v>180</v>
      </c>
      <c r="C14" s="155">
        <v>75995</v>
      </c>
      <c r="D14" s="745">
        <f>D13</f>
        <v>25000</v>
      </c>
      <c r="E14" s="157">
        <f t="shared" si="3"/>
        <v>50995</v>
      </c>
      <c r="F14" s="443">
        <f t="shared" si="4"/>
        <v>2125</v>
      </c>
      <c r="G14" s="443">
        <f t="shared" si="0"/>
        <v>4250</v>
      </c>
      <c r="H14" s="444">
        <f t="shared" si="8"/>
        <v>2549.75</v>
      </c>
      <c r="I14" s="155">
        <v>75995</v>
      </c>
      <c r="J14" s="745">
        <f>J13</f>
        <v>25000</v>
      </c>
      <c r="K14" s="442">
        <f t="shared" si="6"/>
        <v>50995</v>
      </c>
      <c r="L14" s="443">
        <f t="shared" si="7"/>
        <v>2125</v>
      </c>
      <c r="M14" s="443">
        <f t="shared" si="1"/>
        <v>4250</v>
      </c>
      <c r="N14" s="444">
        <f t="shared" si="9"/>
        <v>2549.75</v>
      </c>
      <c r="O14" s="155">
        <v>75995</v>
      </c>
      <c r="P14" s="745">
        <f>P13</f>
        <v>25000</v>
      </c>
      <c r="Q14" s="442">
        <f t="shared" si="10"/>
        <v>50995</v>
      </c>
      <c r="R14" s="443">
        <f t="shared" si="11"/>
        <v>2125</v>
      </c>
      <c r="S14" s="443">
        <f t="shared" si="12"/>
        <v>4250</v>
      </c>
      <c r="T14" s="445">
        <f t="shared" ref="T14:T15" si="13">Q14*5%</f>
        <v>2549.75</v>
      </c>
    </row>
    <row r="15" spans="1:46" s="446" customFormat="1" ht="29.25" customHeight="1" thickBot="1">
      <c r="A15" s="974"/>
      <c r="B15" s="262">
        <v>200</v>
      </c>
      <c r="C15" s="161">
        <v>79995</v>
      </c>
      <c r="D15" s="746">
        <f>D14</f>
        <v>25000</v>
      </c>
      <c r="E15" s="162">
        <f t="shared" si="3"/>
        <v>54995</v>
      </c>
      <c r="F15" s="267">
        <f t="shared" si="4"/>
        <v>2292</v>
      </c>
      <c r="G15" s="267">
        <f t="shared" si="0"/>
        <v>4583</v>
      </c>
      <c r="H15" s="270">
        <f t="shared" si="8"/>
        <v>2749.75</v>
      </c>
      <c r="I15" s="161">
        <v>79995</v>
      </c>
      <c r="J15" s="746">
        <f>J14</f>
        <v>25000</v>
      </c>
      <c r="K15" s="162">
        <f t="shared" si="6"/>
        <v>54995</v>
      </c>
      <c r="L15" s="267">
        <f t="shared" si="7"/>
        <v>2292</v>
      </c>
      <c r="M15" s="267">
        <f t="shared" si="1"/>
        <v>4583</v>
      </c>
      <c r="N15" s="270">
        <f t="shared" si="9"/>
        <v>2749.75</v>
      </c>
      <c r="O15" s="161">
        <v>79995</v>
      </c>
      <c r="P15" s="746">
        <f>P14</f>
        <v>25000</v>
      </c>
      <c r="Q15" s="162">
        <f t="shared" si="10"/>
        <v>54995</v>
      </c>
      <c r="R15" s="267">
        <f t="shared" si="11"/>
        <v>2292</v>
      </c>
      <c r="S15" s="267">
        <f t="shared" si="12"/>
        <v>4583</v>
      </c>
      <c r="T15" s="268">
        <f t="shared" si="13"/>
        <v>2749.75</v>
      </c>
      <c r="U15" s="447"/>
      <c r="V15" s="447"/>
      <c r="W15" s="447"/>
      <c r="X15" s="447"/>
      <c r="Y15" s="447"/>
      <c r="Z15" s="447"/>
      <c r="AA15" s="447"/>
      <c r="AB15" s="447"/>
      <c r="AC15" s="447"/>
      <c r="AD15" s="447"/>
      <c r="AE15" s="447"/>
      <c r="AF15" s="447"/>
      <c r="AG15" s="447"/>
      <c r="AH15" s="447"/>
      <c r="AI15" s="447"/>
      <c r="AJ15" s="447"/>
      <c r="AK15" s="447"/>
      <c r="AL15" s="447"/>
      <c r="AM15" s="447"/>
      <c r="AN15" s="447"/>
      <c r="AO15" s="447"/>
      <c r="AP15" s="447"/>
      <c r="AQ15" s="447"/>
      <c r="AR15" s="447"/>
      <c r="AS15" s="447"/>
      <c r="AT15" s="447"/>
    </row>
    <row r="16" spans="1:46" ht="13.5" thickBot="1">
      <c r="A16" s="430"/>
      <c r="B16" s="430"/>
      <c r="C16" s="430"/>
      <c r="D16" s="747"/>
      <c r="E16" s="430"/>
      <c r="F16" s="430"/>
      <c r="G16" s="430"/>
      <c r="H16" s="430"/>
      <c r="I16" s="430"/>
      <c r="J16" s="430"/>
      <c r="K16" s="430"/>
      <c r="L16" s="430"/>
      <c r="M16" s="430"/>
      <c r="N16" s="430"/>
      <c r="O16" s="430"/>
      <c r="P16" s="430"/>
      <c r="Q16" s="430"/>
      <c r="R16" s="430"/>
      <c r="S16" s="430"/>
      <c r="T16" s="431"/>
    </row>
    <row r="17" spans="1:20" ht="69.75" customHeight="1" thickBot="1">
      <c r="A17" s="935" t="s">
        <v>1</v>
      </c>
      <c r="B17" s="935" t="s">
        <v>2</v>
      </c>
      <c r="C17" s="969" t="s">
        <v>540</v>
      </c>
      <c r="D17" s="970"/>
      <c r="E17" s="970"/>
      <c r="F17" s="970"/>
      <c r="G17" s="970"/>
      <c r="H17" s="971"/>
      <c r="I17" s="969" t="s">
        <v>541</v>
      </c>
      <c r="J17" s="970"/>
      <c r="K17" s="970"/>
      <c r="L17" s="970"/>
      <c r="M17" s="970"/>
      <c r="N17" s="971"/>
      <c r="O17" s="969" t="s">
        <v>542</v>
      </c>
      <c r="P17" s="970"/>
      <c r="Q17" s="970"/>
      <c r="R17" s="970"/>
      <c r="S17" s="970"/>
      <c r="T17" s="971"/>
    </row>
    <row r="18" spans="1:20" s="11" customFormat="1" ht="36.75" thickBot="1">
      <c r="A18" s="936"/>
      <c r="B18" s="937"/>
      <c r="C18" s="263" t="s">
        <v>81</v>
      </c>
      <c r="D18" s="742" t="s">
        <v>82</v>
      </c>
      <c r="E18" s="264" t="s">
        <v>83</v>
      </c>
      <c r="F18" s="265" t="s">
        <v>111</v>
      </c>
      <c r="G18" s="265" t="s">
        <v>112</v>
      </c>
      <c r="H18" s="251" t="s">
        <v>381</v>
      </c>
      <c r="I18" s="263" t="s">
        <v>81</v>
      </c>
      <c r="J18" s="264" t="s">
        <v>82</v>
      </c>
      <c r="K18" s="264" t="s">
        <v>83</v>
      </c>
      <c r="L18" s="265" t="s">
        <v>111</v>
      </c>
      <c r="M18" s="265" t="s">
        <v>112</v>
      </c>
      <c r="N18" s="251" t="s">
        <v>381</v>
      </c>
      <c r="O18" s="263" t="s">
        <v>81</v>
      </c>
      <c r="P18" s="264" t="s">
        <v>82</v>
      </c>
      <c r="Q18" s="264" t="s">
        <v>83</v>
      </c>
      <c r="R18" s="265" t="s">
        <v>111</v>
      </c>
      <c r="S18" s="265" t="s">
        <v>112</v>
      </c>
      <c r="T18" s="250" t="s">
        <v>381</v>
      </c>
    </row>
    <row r="19" spans="1:20" s="10" customFormat="1" ht="29.25" customHeight="1">
      <c r="A19" s="972" t="s">
        <v>383</v>
      </c>
      <c r="B19" s="259">
        <v>80</v>
      </c>
      <c r="C19" s="155">
        <v>61995</v>
      </c>
      <c r="D19" s="743">
        <v>30000</v>
      </c>
      <c r="E19" s="157">
        <f>C19-D19</f>
        <v>31995</v>
      </c>
      <c r="F19" s="181">
        <f>CEILING(E19/24,1)</f>
        <v>1334</v>
      </c>
      <c r="G19" s="181">
        <f t="shared" ref="G19:G25" si="14">CEILING(E19/12,1)</f>
        <v>2667</v>
      </c>
      <c r="H19" s="269">
        <f>E19*5%</f>
        <v>1599.75</v>
      </c>
      <c r="I19" s="155">
        <v>61995</v>
      </c>
      <c r="J19" s="743">
        <f>D19</f>
        <v>30000</v>
      </c>
      <c r="K19" s="157">
        <f>I19-J19</f>
        <v>31995</v>
      </c>
      <c r="L19" s="181">
        <f t="shared" ref="L19:L25" si="15">CEILING(K19/24,1)</f>
        <v>1334</v>
      </c>
      <c r="M19" s="181">
        <f t="shared" ref="M19:M25" si="16">CEILING(K19/12,1)</f>
        <v>2667</v>
      </c>
      <c r="N19" s="269">
        <f>K19*5%</f>
        <v>1599.75</v>
      </c>
      <c r="O19" s="155" t="s">
        <v>4</v>
      </c>
      <c r="P19" s="156" t="s">
        <v>4</v>
      </c>
      <c r="Q19" s="157" t="s">
        <v>4</v>
      </c>
      <c r="R19" s="181" t="s">
        <v>4</v>
      </c>
      <c r="S19" s="181" t="s">
        <v>4</v>
      </c>
      <c r="T19" s="266" t="s">
        <v>4</v>
      </c>
    </row>
    <row r="20" spans="1:20" s="10" customFormat="1" ht="29.25" customHeight="1">
      <c r="A20" s="973"/>
      <c r="B20" s="260">
        <v>90</v>
      </c>
      <c r="C20" s="155">
        <v>64995</v>
      </c>
      <c r="D20" s="743">
        <f t="shared" ref="D20:D21" si="17">D19</f>
        <v>30000</v>
      </c>
      <c r="E20" s="157">
        <f t="shared" ref="E20:E25" si="18">C20-D20</f>
        <v>34995</v>
      </c>
      <c r="F20" s="181">
        <f t="shared" ref="F20:F25" si="19">CEILING(E20/24,1)</f>
        <v>1459</v>
      </c>
      <c r="G20" s="181">
        <f t="shared" si="14"/>
        <v>2917</v>
      </c>
      <c r="H20" s="269">
        <f>E20*5%</f>
        <v>1749.75</v>
      </c>
      <c r="I20" s="155">
        <v>64995</v>
      </c>
      <c r="J20" s="743">
        <f t="shared" ref="J20:J21" si="20">J19</f>
        <v>30000</v>
      </c>
      <c r="K20" s="157">
        <f t="shared" ref="K20:K25" si="21">I20-J20</f>
        <v>34995</v>
      </c>
      <c r="L20" s="181">
        <f t="shared" si="15"/>
        <v>1459</v>
      </c>
      <c r="M20" s="181">
        <f t="shared" si="16"/>
        <v>2917</v>
      </c>
      <c r="N20" s="269">
        <f>K20*5%</f>
        <v>1749.75</v>
      </c>
      <c r="O20" s="155" t="s">
        <v>4</v>
      </c>
      <c r="P20" s="156" t="s">
        <v>4</v>
      </c>
      <c r="Q20" s="157" t="s">
        <v>4</v>
      </c>
      <c r="R20" s="181" t="s">
        <v>4</v>
      </c>
      <c r="S20" s="181" t="s">
        <v>4</v>
      </c>
      <c r="T20" s="266" t="s">
        <v>4</v>
      </c>
    </row>
    <row r="21" spans="1:20" s="10" customFormat="1" ht="29.25" customHeight="1">
      <c r="A21" s="973"/>
      <c r="B21" s="260">
        <v>120</v>
      </c>
      <c r="C21" s="155">
        <v>72995</v>
      </c>
      <c r="D21" s="743">
        <f t="shared" si="17"/>
        <v>30000</v>
      </c>
      <c r="E21" s="157">
        <f t="shared" si="18"/>
        <v>42995</v>
      </c>
      <c r="F21" s="181">
        <f t="shared" si="19"/>
        <v>1792</v>
      </c>
      <c r="G21" s="181">
        <f t="shared" si="14"/>
        <v>3583</v>
      </c>
      <c r="H21" s="269">
        <f t="shared" ref="H21:H25" si="22">E21*5%</f>
        <v>2149.75</v>
      </c>
      <c r="I21" s="155">
        <v>72995</v>
      </c>
      <c r="J21" s="743">
        <f t="shared" si="20"/>
        <v>30000</v>
      </c>
      <c r="K21" s="157">
        <f t="shared" si="21"/>
        <v>42995</v>
      </c>
      <c r="L21" s="181">
        <f t="shared" si="15"/>
        <v>1792</v>
      </c>
      <c r="M21" s="181">
        <f t="shared" si="16"/>
        <v>3583</v>
      </c>
      <c r="N21" s="269">
        <f t="shared" ref="N21:N25" si="23">K21*5%</f>
        <v>2149.75</v>
      </c>
      <c r="O21" s="155" t="s">
        <v>4</v>
      </c>
      <c r="P21" s="156" t="s">
        <v>4</v>
      </c>
      <c r="Q21" s="157" t="s">
        <v>4</v>
      </c>
      <c r="R21" s="181" t="s">
        <v>4</v>
      </c>
      <c r="S21" s="181" t="s">
        <v>4</v>
      </c>
      <c r="T21" s="266" t="s">
        <v>4</v>
      </c>
    </row>
    <row r="22" spans="1:20" s="10" customFormat="1" ht="29.25" customHeight="1">
      <c r="A22" s="973"/>
      <c r="B22" s="260">
        <v>140</v>
      </c>
      <c r="C22" s="155">
        <v>84995</v>
      </c>
      <c r="D22" s="743">
        <v>35000</v>
      </c>
      <c r="E22" s="157">
        <f t="shared" si="18"/>
        <v>49995</v>
      </c>
      <c r="F22" s="181">
        <f t="shared" si="19"/>
        <v>2084</v>
      </c>
      <c r="G22" s="181">
        <f t="shared" si="14"/>
        <v>4167</v>
      </c>
      <c r="H22" s="269">
        <f t="shared" si="22"/>
        <v>2499.75</v>
      </c>
      <c r="I22" s="155">
        <v>84995</v>
      </c>
      <c r="J22" s="743">
        <f>D22</f>
        <v>35000</v>
      </c>
      <c r="K22" s="157">
        <f t="shared" si="21"/>
        <v>49995</v>
      </c>
      <c r="L22" s="181">
        <f t="shared" si="15"/>
        <v>2084</v>
      </c>
      <c r="M22" s="181">
        <f t="shared" si="16"/>
        <v>4167</v>
      </c>
      <c r="N22" s="269">
        <f t="shared" si="23"/>
        <v>2499.75</v>
      </c>
      <c r="O22" s="155" t="s">
        <v>4</v>
      </c>
      <c r="P22" s="156" t="s">
        <v>4</v>
      </c>
      <c r="Q22" s="157" t="s">
        <v>4</v>
      </c>
      <c r="R22" s="181" t="s">
        <v>4</v>
      </c>
      <c r="S22" s="181" t="s">
        <v>4</v>
      </c>
      <c r="T22" s="266" t="s">
        <v>4</v>
      </c>
    </row>
    <row r="23" spans="1:20" s="10" customFormat="1" ht="29.25" customHeight="1">
      <c r="A23" s="973"/>
      <c r="B23" s="261">
        <v>160</v>
      </c>
      <c r="C23" s="158">
        <v>89995</v>
      </c>
      <c r="D23" s="744">
        <f>D22</f>
        <v>35000</v>
      </c>
      <c r="E23" s="160">
        <f t="shared" si="18"/>
        <v>54995</v>
      </c>
      <c r="F23" s="180">
        <f t="shared" si="19"/>
        <v>2292</v>
      </c>
      <c r="G23" s="180">
        <f t="shared" si="14"/>
        <v>4583</v>
      </c>
      <c r="H23" s="775">
        <f>E23*5%</f>
        <v>2749.75</v>
      </c>
      <c r="I23" s="158">
        <v>89995</v>
      </c>
      <c r="J23" s="744">
        <f>J22</f>
        <v>35000</v>
      </c>
      <c r="K23" s="160">
        <f t="shared" si="21"/>
        <v>54995</v>
      </c>
      <c r="L23" s="180">
        <f t="shared" si="15"/>
        <v>2292</v>
      </c>
      <c r="M23" s="180">
        <f t="shared" si="16"/>
        <v>4583</v>
      </c>
      <c r="N23" s="775">
        <f>K23*5%</f>
        <v>2749.75</v>
      </c>
      <c r="O23" s="158">
        <v>89995</v>
      </c>
      <c r="P23" s="744">
        <f>J23</f>
        <v>35000</v>
      </c>
      <c r="Q23" s="160">
        <f t="shared" ref="Q23:Q25" si="24">O23-P23</f>
        <v>54995</v>
      </c>
      <c r="R23" s="180">
        <f t="shared" ref="R23:R25" si="25">CEILING(Q23/24,1)</f>
        <v>2292</v>
      </c>
      <c r="S23" s="180">
        <f t="shared" ref="S23:S25" si="26">CEILING(Q23/12,1)</f>
        <v>4583</v>
      </c>
      <c r="T23" s="776">
        <f>Q23*5%</f>
        <v>2749.75</v>
      </c>
    </row>
    <row r="24" spans="1:20" s="10" customFormat="1" ht="29.25" customHeight="1">
      <c r="A24" s="973"/>
      <c r="B24" s="441">
        <v>180</v>
      </c>
      <c r="C24" s="155">
        <v>96995</v>
      </c>
      <c r="D24" s="745">
        <f>D23</f>
        <v>35000</v>
      </c>
      <c r="E24" s="442">
        <f t="shared" si="18"/>
        <v>61995</v>
      </c>
      <c r="F24" s="443">
        <f t="shared" si="19"/>
        <v>2584</v>
      </c>
      <c r="G24" s="443">
        <f t="shared" si="14"/>
        <v>5167</v>
      </c>
      <c r="H24" s="444">
        <f t="shared" si="22"/>
        <v>3099.75</v>
      </c>
      <c r="I24" s="155">
        <v>96995</v>
      </c>
      <c r="J24" s="745">
        <f>J23</f>
        <v>35000</v>
      </c>
      <c r="K24" s="442">
        <f t="shared" si="21"/>
        <v>61995</v>
      </c>
      <c r="L24" s="443">
        <f t="shared" si="15"/>
        <v>2584</v>
      </c>
      <c r="M24" s="443">
        <f t="shared" si="16"/>
        <v>5167</v>
      </c>
      <c r="N24" s="444">
        <f t="shared" si="23"/>
        <v>3099.75</v>
      </c>
      <c r="O24" s="155">
        <v>96995</v>
      </c>
      <c r="P24" s="745">
        <f>P23</f>
        <v>35000</v>
      </c>
      <c r="Q24" s="442">
        <f t="shared" si="24"/>
        <v>61995</v>
      </c>
      <c r="R24" s="443">
        <f t="shared" si="25"/>
        <v>2584</v>
      </c>
      <c r="S24" s="443">
        <f t="shared" si="26"/>
        <v>5167</v>
      </c>
      <c r="T24" s="445">
        <f t="shared" ref="T24:T25" si="27">Q24*5%</f>
        <v>3099.75</v>
      </c>
    </row>
    <row r="25" spans="1:20" s="10" customFormat="1" ht="29.25" customHeight="1" thickBot="1">
      <c r="A25" s="974"/>
      <c r="B25" s="262">
        <v>200</v>
      </c>
      <c r="C25" s="161">
        <v>104995</v>
      </c>
      <c r="D25" s="746">
        <f>D24</f>
        <v>35000</v>
      </c>
      <c r="E25" s="162">
        <f t="shared" si="18"/>
        <v>69995</v>
      </c>
      <c r="F25" s="267">
        <f t="shared" si="19"/>
        <v>2917</v>
      </c>
      <c r="G25" s="267">
        <f t="shared" si="14"/>
        <v>5833</v>
      </c>
      <c r="H25" s="270">
        <f t="shared" si="22"/>
        <v>3499.75</v>
      </c>
      <c r="I25" s="161">
        <v>104995</v>
      </c>
      <c r="J25" s="746">
        <f>J24</f>
        <v>35000</v>
      </c>
      <c r="K25" s="162">
        <f t="shared" si="21"/>
        <v>69995</v>
      </c>
      <c r="L25" s="267">
        <f t="shared" si="15"/>
        <v>2917</v>
      </c>
      <c r="M25" s="267">
        <f t="shared" si="16"/>
        <v>5833</v>
      </c>
      <c r="N25" s="270">
        <f t="shared" si="23"/>
        <v>3499.75</v>
      </c>
      <c r="O25" s="161">
        <v>104995</v>
      </c>
      <c r="P25" s="746">
        <f>P24</f>
        <v>35000</v>
      </c>
      <c r="Q25" s="162">
        <f t="shared" si="24"/>
        <v>69995</v>
      </c>
      <c r="R25" s="267">
        <f t="shared" si="25"/>
        <v>2917</v>
      </c>
      <c r="S25" s="267">
        <f t="shared" si="26"/>
        <v>5833</v>
      </c>
      <c r="T25" s="268">
        <f t="shared" si="27"/>
        <v>3499.75</v>
      </c>
    </row>
    <row r="26" spans="1:20" ht="26.25" customHeight="1">
      <c r="A26" s="514" t="s">
        <v>536</v>
      </c>
    </row>
  </sheetData>
  <sheetProtection autoFilter="0" pivotTables="0"/>
  <mergeCells count="14">
    <mergeCell ref="I17:N17"/>
    <mergeCell ref="O17:T17"/>
    <mergeCell ref="A1:S1"/>
    <mergeCell ref="E2:P2"/>
    <mergeCell ref="A7:A8"/>
    <mergeCell ref="B7:B8"/>
    <mergeCell ref="C7:H7"/>
    <mergeCell ref="I7:N7"/>
    <mergeCell ref="O7:T7"/>
    <mergeCell ref="A19:A25"/>
    <mergeCell ref="A9:A15"/>
    <mergeCell ref="A17:A18"/>
    <mergeCell ref="B17:B18"/>
    <mergeCell ref="C17:H17"/>
  </mergeCells>
  <pageMargins left="0.39370078740157483" right="0.25" top="0.59055118110236227" bottom="0.6692913385826772" header="0.19685039370078741" footer="0.11811023622047245"/>
  <pageSetup paperSize="9" scale="52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4" tint="0.39997558519241921"/>
    <pageSetUpPr fitToPage="1"/>
  </sheetPr>
  <dimension ref="A1:T33"/>
  <sheetViews>
    <sheetView view="pageBreakPreview" topLeftCell="A7" zoomScale="50" zoomScaleSheetLayoutView="50" workbookViewId="0">
      <selection activeCell="A33" sqref="A33"/>
    </sheetView>
  </sheetViews>
  <sheetFormatPr defaultColWidth="9.140625" defaultRowHeight="12.75"/>
  <cols>
    <col min="1" max="1" width="10.28515625" style="1" customWidth="1"/>
    <col min="2" max="2" width="10.85546875" style="1" customWidth="1"/>
    <col min="3" max="3" width="13.85546875" style="1" customWidth="1"/>
    <col min="4" max="4" width="9.7109375" style="1" customWidth="1"/>
    <col min="5" max="5" width="13.85546875" style="1" customWidth="1"/>
    <col min="6" max="7" width="12" style="1" customWidth="1"/>
    <col min="8" max="8" width="11.140625" style="1" customWidth="1"/>
    <col min="9" max="9" width="13.85546875" style="1" customWidth="1"/>
    <col min="10" max="10" width="9.7109375" style="1" customWidth="1"/>
    <col min="11" max="11" width="13.85546875" style="1" customWidth="1"/>
    <col min="12" max="13" width="12" style="1" customWidth="1"/>
    <col min="14" max="14" width="11.140625" style="1" customWidth="1"/>
    <col min="15" max="15" width="13.85546875" style="1" customWidth="1"/>
    <col min="16" max="16" width="9.7109375" style="1" customWidth="1"/>
    <col min="17" max="17" width="13.85546875" style="1" customWidth="1"/>
    <col min="18" max="20" width="12" style="1" customWidth="1"/>
    <col min="21" max="16384" width="9.140625" style="1"/>
  </cols>
  <sheetData>
    <row r="1" spans="1:20" ht="30">
      <c r="A1" s="932" t="s">
        <v>101</v>
      </c>
      <c r="B1" s="932"/>
      <c r="C1" s="932"/>
      <c r="D1" s="932"/>
      <c r="E1" s="932"/>
      <c r="F1" s="932"/>
      <c r="G1" s="932"/>
      <c r="H1" s="932"/>
      <c r="I1" s="932"/>
      <c r="J1" s="932"/>
      <c r="K1" s="932"/>
      <c r="L1" s="932"/>
      <c r="M1" s="932"/>
      <c r="N1" s="932"/>
      <c r="O1" s="932"/>
      <c r="P1" s="932"/>
      <c r="Q1" s="932"/>
      <c r="R1" s="932"/>
      <c r="S1" s="932"/>
      <c r="T1" s="932"/>
    </row>
    <row r="2" spans="1:20" ht="27" customHeight="1">
      <c r="A2" s="54"/>
      <c r="B2" s="55"/>
      <c r="C2" s="55"/>
      <c r="D2" s="55"/>
      <c r="E2" s="54"/>
      <c r="F2" s="54"/>
      <c r="G2" s="54"/>
      <c r="H2" s="54"/>
      <c r="I2" s="67" t="s">
        <v>8</v>
      </c>
      <c r="J2" s="67"/>
      <c r="K2" s="67"/>
      <c r="L2" s="67"/>
      <c r="M2" s="67"/>
      <c r="N2" s="67"/>
      <c r="O2" s="67"/>
      <c r="P2" s="67"/>
      <c r="Q2" s="67"/>
      <c r="R2" s="67"/>
      <c r="S2" s="67"/>
      <c r="T2" s="67"/>
    </row>
    <row r="3" spans="1:20" ht="23.25">
      <c r="A3" s="240" t="e">
        <f>#REF!</f>
        <v>#REF!</v>
      </c>
      <c r="B3" s="55"/>
      <c r="C3" s="55"/>
      <c r="D3" s="55"/>
      <c r="E3" s="54"/>
      <c r="F3" s="511" t="e">
        <f>#REF!</f>
        <v>#REF!</v>
      </c>
      <c r="G3" s="54"/>
      <c r="H3" s="54"/>
      <c r="I3" s="60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</row>
    <row r="4" spans="1:20" ht="23.25">
      <c r="A4" s="58" t="e">
        <f>#REF!</f>
        <v>#REF!</v>
      </c>
      <c r="B4" s="54"/>
      <c r="C4" s="54"/>
      <c r="D4" s="54"/>
      <c r="E4" s="54"/>
      <c r="F4" s="54"/>
      <c r="G4" s="464"/>
      <c r="H4" s="464"/>
      <c r="I4" s="464"/>
      <c r="J4" s="513"/>
      <c r="K4" s="59"/>
      <c r="L4" s="60" t="e">
        <f>#REF!</f>
        <v>#REF!</v>
      </c>
      <c r="M4" s="145"/>
      <c r="N4" s="145"/>
      <c r="O4" s="145"/>
      <c r="P4" s="60"/>
      <c r="Q4" s="60"/>
      <c r="R4" s="511"/>
      <c r="S4" s="54"/>
      <c r="T4" s="54"/>
    </row>
    <row r="5" spans="1:20" ht="24.75" customHeight="1">
      <c r="A5" s="496" t="s">
        <v>386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</row>
    <row r="6" spans="1:20" ht="18" customHeight="1" thickBot="1">
      <c r="A6" s="163"/>
      <c r="B6" s="54"/>
      <c r="C6" s="54"/>
      <c r="D6" s="54"/>
      <c r="E6" s="54"/>
      <c r="F6" s="54"/>
      <c r="G6" s="54"/>
      <c r="H6" s="54"/>
      <c r="I6" s="61"/>
      <c r="J6" s="61"/>
      <c r="K6" s="61"/>
      <c r="L6" s="54"/>
      <c r="M6" s="54"/>
      <c r="N6" s="54"/>
      <c r="O6" s="54"/>
      <c r="P6" s="54"/>
      <c r="Q6" s="54"/>
      <c r="R6" s="54"/>
      <c r="S6" s="54"/>
      <c r="T6" s="54"/>
    </row>
    <row r="7" spans="1:20" ht="68.25" customHeight="1" thickBot="1">
      <c r="A7" s="935" t="s">
        <v>1</v>
      </c>
      <c r="B7" s="935" t="s">
        <v>2</v>
      </c>
      <c r="C7" s="975" t="s">
        <v>394</v>
      </c>
      <c r="D7" s="976"/>
      <c r="E7" s="976"/>
      <c r="F7" s="976"/>
      <c r="G7" s="976"/>
      <c r="H7" s="977"/>
      <c r="I7" s="975" t="s">
        <v>395</v>
      </c>
      <c r="J7" s="976"/>
      <c r="K7" s="976"/>
      <c r="L7" s="976"/>
      <c r="M7" s="976"/>
      <c r="N7" s="977"/>
      <c r="O7" s="975" t="s">
        <v>396</v>
      </c>
      <c r="P7" s="976"/>
      <c r="Q7" s="976"/>
      <c r="R7" s="976"/>
      <c r="S7" s="976"/>
      <c r="T7" s="977"/>
    </row>
    <row r="8" spans="1:20" s="11" customFormat="1" ht="45.75" customHeight="1" thickBot="1">
      <c r="A8" s="936"/>
      <c r="B8" s="937"/>
      <c r="C8" s="393" t="s">
        <v>81</v>
      </c>
      <c r="D8" s="394" t="s">
        <v>82</v>
      </c>
      <c r="E8" s="394" t="s">
        <v>83</v>
      </c>
      <c r="F8" s="36" t="s">
        <v>111</v>
      </c>
      <c r="G8" s="36" t="s">
        <v>112</v>
      </c>
      <c r="H8" s="395" t="s">
        <v>381</v>
      </c>
      <c r="I8" s="393" t="s">
        <v>81</v>
      </c>
      <c r="J8" s="394" t="s">
        <v>82</v>
      </c>
      <c r="K8" s="394" t="s">
        <v>83</v>
      </c>
      <c r="L8" s="36" t="s">
        <v>111</v>
      </c>
      <c r="M8" s="36" t="s">
        <v>112</v>
      </c>
      <c r="N8" s="395" t="s">
        <v>381</v>
      </c>
      <c r="O8" s="393" t="s">
        <v>81</v>
      </c>
      <c r="P8" s="394" t="s">
        <v>82</v>
      </c>
      <c r="Q8" s="394" t="s">
        <v>83</v>
      </c>
      <c r="R8" s="36" t="s">
        <v>111</v>
      </c>
      <c r="S8" s="36" t="s">
        <v>112</v>
      </c>
      <c r="T8" s="395" t="s">
        <v>381</v>
      </c>
    </row>
    <row r="9" spans="1:20" s="26" customFormat="1" ht="31.5" customHeight="1" thickBot="1">
      <c r="A9" s="978" t="s">
        <v>45</v>
      </c>
      <c r="B9" s="979"/>
      <c r="C9" s="983">
        <v>8</v>
      </c>
      <c r="D9" s="984"/>
      <c r="E9" s="984"/>
      <c r="F9" s="984"/>
      <c r="G9" s="984"/>
      <c r="H9" s="985"/>
      <c r="I9" s="983">
        <v>8</v>
      </c>
      <c r="J9" s="984"/>
      <c r="K9" s="984"/>
      <c r="L9" s="984"/>
      <c r="M9" s="984"/>
      <c r="N9" s="985"/>
      <c r="O9" s="983">
        <v>9.5</v>
      </c>
      <c r="P9" s="984"/>
      <c r="Q9" s="984"/>
      <c r="R9" s="984"/>
      <c r="S9" s="984"/>
      <c r="T9" s="985"/>
    </row>
    <row r="10" spans="1:20" s="9" customFormat="1" ht="29.25" customHeight="1">
      <c r="A10" s="31">
        <v>120</v>
      </c>
      <c r="B10" s="31" t="s">
        <v>46</v>
      </c>
      <c r="C10" s="386">
        <v>3822</v>
      </c>
      <c r="D10" s="387">
        <v>0.2</v>
      </c>
      <c r="E10" s="366">
        <f>(C10*(1-D10))</f>
        <v>3057.6000000000004</v>
      </c>
      <c r="F10" s="167">
        <f>CEILING(E10/24,1)</f>
        <v>128</v>
      </c>
      <c r="G10" s="379">
        <f t="shared" ref="G10:G17" si="0">CEILING(E10/12,1)</f>
        <v>255</v>
      </c>
      <c r="H10" s="380">
        <f>E10*2%</f>
        <v>61.152000000000008</v>
      </c>
      <c r="I10" s="164">
        <v>4492</v>
      </c>
      <c r="J10" s="165">
        <v>0.2</v>
      </c>
      <c r="K10" s="166">
        <f>(I10*(1-J10))</f>
        <v>3593.6000000000004</v>
      </c>
      <c r="L10" s="167">
        <f>CEILING(K10/24,1)</f>
        <v>150</v>
      </c>
      <c r="M10" s="379">
        <f t="shared" ref="M10:M17" si="1">CEILING(K10/12,1)</f>
        <v>300</v>
      </c>
      <c r="N10" s="380">
        <f>K10*2%</f>
        <v>71.872000000000014</v>
      </c>
      <c r="O10" s="164">
        <v>5512</v>
      </c>
      <c r="P10" s="165">
        <v>0.2</v>
      </c>
      <c r="Q10" s="166">
        <f>(O10*(1-P10))</f>
        <v>4409.6000000000004</v>
      </c>
      <c r="R10" s="167">
        <f>CEILING(Q10/24,1)</f>
        <v>184</v>
      </c>
      <c r="S10" s="379">
        <f t="shared" ref="S10:S17" si="2">CEILING(Q10/12,1)</f>
        <v>368</v>
      </c>
      <c r="T10" s="380">
        <f>Q10*2%</f>
        <v>88.192000000000007</v>
      </c>
    </row>
    <row r="11" spans="1:20" s="9" customFormat="1" ht="29.25" customHeight="1" thickBot="1">
      <c r="A11" s="28" t="s">
        <v>47</v>
      </c>
      <c r="B11" s="28" t="s">
        <v>48</v>
      </c>
      <c r="C11" s="182">
        <v>4152</v>
      </c>
      <c r="D11" s="183">
        <f t="shared" ref="D11:D18" si="3">D10</f>
        <v>0.2</v>
      </c>
      <c r="E11" s="184">
        <f>(C11*(1-D11))</f>
        <v>3321.6000000000004</v>
      </c>
      <c r="F11" s="171">
        <f>CEILING(E11/24,1)</f>
        <v>139</v>
      </c>
      <c r="G11" s="375">
        <f t="shared" si="0"/>
        <v>277</v>
      </c>
      <c r="H11" s="381">
        <f>E11*2%</f>
        <v>66.432000000000002</v>
      </c>
      <c r="I11" s="168">
        <v>4842</v>
      </c>
      <c r="J11" s="169">
        <f t="shared" ref="J11:J18" si="4">J10</f>
        <v>0.2</v>
      </c>
      <c r="K11" s="170">
        <f>(I11*(1-J11))</f>
        <v>3873.6000000000004</v>
      </c>
      <c r="L11" s="171">
        <f>CEILING(K11/24,1)</f>
        <v>162</v>
      </c>
      <c r="M11" s="375">
        <f t="shared" si="1"/>
        <v>323</v>
      </c>
      <c r="N11" s="381">
        <f>K11*2%</f>
        <v>77.472000000000008</v>
      </c>
      <c r="O11" s="168">
        <v>6192</v>
      </c>
      <c r="P11" s="169">
        <f t="shared" ref="P11:P18" si="5">P10</f>
        <v>0.2</v>
      </c>
      <c r="Q11" s="170">
        <f>(O11*(1-P11))</f>
        <v>4953.6000000000004</v>
      </c>
      <c r="R11" s="171">
        <f>CEILING(Q11/24,1)</f>
        <v>207</v>
      </c>
      <c r="S11" s="375">
        <f t="shared" si="2"/>
        <v>413</v>
      </c>
      <c r="T11" s="381">
        <f>Q11*2%</f>
        <v>99.072000000000003</v>
      </c>
    </row>
    <row r="12" spans="1:20" s="26" customFormat="1" ht="33" customHeight="1" thickBot="1">
      <c r="A12" s="978" t="s">
        <v>45</v>
      </c>
      <c r="B12" s="979"/>
      <c r="C12" s="980">
        <v>11</v>
      </c>
      <c r="D12" s="981"/>
      <c r="E12" s="981"/>
      <c r="F12" s="981"/>
      <c r="G12" s="981"/>
      <c r="H12" s="982"/>
      <c r="I12" s="980">
        <v>11</v>
      </c>
      <c r="J12" s="981"/>
      <c r="K12" s="981"/>
      <c r="L12" s="981"/>
      <c r="M12" s="981"/>
      <c r="N12" s="982"/>
      <c r="O12" s="980">
        <v>9.5</v>
      </c>
      <c r="P12" s="981"/>
      <c r="Q12" s="981"/>
      <c r="R12" s="981"/>
      <c r="S12" s="981"/>
      <c r="T12" s="982"/>
    </row>
    <row r="13" spans="1:20" s="9" customFormat="1" ht="29.25" customHeight="1">
      <c r="A13" s="27" t="s">
        <v>43</v>
      </c>
      <c r="B13" s="27" t="s">
        <v>80</v>
      </c>
      <c r="C13" s="382">
        <v>5062</v>
      </c>
      <c r="D13" s="383">
        <f>D11</f>
        <v>0.2</v>
      </c>
      <c r="E13" s="384">
        <f t="shared" ref="E13:E18" si="6">(C13*(1-D13))</f>
        <v>4049.6000000000004</v>
      </c>
      <c r="F13" s="175">
        <f t="shared" ref="F13:F18" si="7">CEILING(E13/24,1)</f>
        <v>169</v>
      </c>
      <c r="G13" s="371">
        <f t="shared" si="0"/>
        <v>338</v>
      </c>
      <c r="H13" s="376">
        <f>E13*2%</f>
        <v>80.992000000000004</v>
      </c>
      <c r="I13" s="172">
        <v>6182</v>
      </c>
      <c r="J13" s="173">
        <f>J11</f>
        <v>0.2</v>
      </c>
      <c r="K13" s="174">
        <f t="shared" ref="K13:K18" si="8">(I13*(1-J13))</f>
        <v>4945.6000000000004</v>
      </c>
      <c r="L13" s="175">
        <f t="shared" ref="L13:L18" si="9">CEILING(K13/24,1)</f>
        <v>207</v>
      </c>
      <c r="M13" s="371">
        <f t="shared" si="1"/>
        <v>413</v>
      </c>
      <c r="N13" s="376">
        <f>K13*2%</f>
        <v>98.912000000000006</v>
      </c>
      <c r="O13" s="172">
        <v>7992</v>
      </c>
      <c r="P13" s="173">
        <f>P11</f>
        <v>0.2</v>
      </c>
      <c r="Q13" s="174">
        <f t="shared" ref="Q13:Q18" si="10">(O13*(1-P13))</f>
        <v>6393.6</v>
      </c>
      <c r="R13" s="175">
        <f t="shared" ref="R13:R18" si="11">CEILING(Q13/24,1)</f>
        <v>267</v>
      </c>
      <c r="S13" s="371">
        <f t="shared" si="2"/>
        <v>533</v>
      </c>
      <c r="T13" s="376">
        <f>Q13*2%</f>
        <v>127.87200000000001</v>
      </c>
    </row>
    <row r="14" spans="1:20" s="9" customFormat="1" ht="29.25" customHeight="1">
      <c r="A14" s="7" t="s">
        <v>43</v>
      </c>
      <c r="B14" s="7" t="s">
        <v>41</v>
      </c>
      <c r="C14" s="176">
        <v>5282</v>
      </c>
      <c r="D14" s="177">
        <f t="shared" si="3"/>
        <v>0.2</v>
      </c>
      <c r="E14" s="178">
        <f t="shared" si="6"/>
        <v>4225.6000000000004</v>
      </c>
      <c r="F14" s="179">
        <f t="shared" si="7"/>
        <v>177</v>
      </c>
      <c r="G14" s="372">
        <f>CEILING(E14/12,1)</f>
        <v>353</v>
      </c>
      <c r="H14" s="377">
        <f t="shared" ref="H14:H18" si="12">E14*2%</f>
        <v>84.512000000000015</v>
      </c>
      <c r="I14" s="176">
        <v>6402</v>
      </c>
      <c r="J14" s="177">
        <f t="shared" si="4"/>
        <v>0.2</v>
      </c>
      <c r="K14" s="178">
        <f t="shared" si="8"/>
        <v>5121.6000000000004</v>
      </c>
      <c r="L14" s="179">
        <f t="shared" si="9"/>
        <v>214</v>
      </c>
      <c r="M14" s="372">
        <f>CEILING(K14/12,1)</f>
        <v>427</v>
      </c>
      <c r="N14" s="377">
        <f t="shared" ref="N14:N18" si="13">K14*2%</f>
        <v>102.43200000000002</v>
      </c>
      <c r="O14" s="176">
        <v>8212</v>
      </c>
      <c r="P14" s="177">
        <f t="shared" si="5"/>
        <v>0.2</v>
      </c>
      <c r="Q14" s="178">
        <f t="shared" si="10"/>
        <v>6569.6</v>
      </c>
      <c r="R14" s="179">
        <f t="shared" si="11"/>
        <v>274</v>
      </c>
      <c r="S14" s="372">
        <f>CEILING(Q14/12,1)</f>
        <v>548</v>
      </c>
      <c r="T14" s="377">
        <f t="shared" ref="T14:T18" si="14">Q14*2%</f>
        <v>131.392</v>
      </c>
    </row>
    <row r="15" spans="1:20" s="30" customFormat="1" ht="29.25" customHeight="1">
      <c r="A15" s="32" t="s">
        <v>49</v>
      </c>
      <c r="B15" s="32" t="s">
        <v>41</v>
      </c>
      <c r="C15" s="158">
        <v>5732</v>
      </c>
      <c r="D15" s="159">
        <f t="shared" si="3"/>
        <v>0.2</v>
      </c>
      <c r="E15" s="160">
        <f t="shared" si="6"/>
        <v>4585.6000000000004</v>
      </c>
      <c r="F15" s="180">
        <f t="shared" si="7"/>
        <v>192</v>
      </c>
      <c r="G15" s="373">
        <f>CEILING(E15/12,1)</f>
        <v>383</v>
      </c>
      <c r="H15" s="378">
        <f>E15*2%</f>
        <v>91.712000000000003</v>
      </c>
      <c r="I15" s="158">
        <v>6742</v>
      </c>
      <c r="J15" s="159">
        <f t="shared" si="4"/>
        <v>0.2</v>
      </c>
      <c r="K15" s="160">
        <f t="shared" si="8"/>
        <v>5393.6</v>
      </c>
      <c r="L15" s="180">
        <f t="shared" si="9"/>
        <v>225</v>
      </c>
      <c r="M15" s="373">
        <f>CEILING(K15/12,1)</f>
        <v>450</v>
      </c>
      <c r="N15" s="378">
        <f t="shared" si="13"/>
        <v>107.87200000000001</v>
      </c>
      <c r="O15" s="158">
        <v>8762</v>
      </c>
      <c r="P15" s="159">
        <f t="shared" si="5"/>
        <v>0.2</v>
      </c>
      <c r="Q15" s="160">
        <f t="shared" si="10"/>
        <v>7009.6</v>
      </c>
      <c r="R15" s="180">
        <f t="shared" si="11"/>
        <v>293</v>
      </c>
      <c r="S15" s="373">
        <f>CEILING(Q15/12,1)</f>
        <v>585</v>
      </c>
      <c r="T15" s="378">
        <f t="shared" si="14"/>
        <v>140.19200000000001</v>
      </c>
    </row>
    <row r="16" spans="1:20" s="30" customFormat="1" ht="29.25" customHeight="1">
      <c r="A16" s="29" t="s">
        <v>44</v>
      </c>
      <c r="B16" s="29" t="s">
        <v>41</v>
      </c>
      <c r="C16" s="155">
        <v>5852</v>
      </c>
      <c r="D16" s="156">
        <f t="shared" si="3"/>
        <v>0.2</v>
      </c>
      <c r="E16" s="157">
        <f t="shared" si="6"/>
        <v>4681.6000000000004</v>
      </c>
      <c r="F16" s="181">
        <f t="shared" si="7"/>
        <v>196</v>
      </c>
      <c r="G16" s="374">
        <f>CEILING(E16/12,1)</f>
        <v>391</v>
      </c>
      <c r="H16" s="377">
        <f t="shared" si="12"/>
        <v>93.632000000000005</v>
      </c>
      <c r="I16" s="155">
        <v>6852</v>
      </c>
      <c r="J16" s="156">
        <f t="shared" si="4"/>
        <v>0.2</v>
      </c>
      <c r="K16" s="157">
        <f t="shared" si="8"/>
        <v>5481.6</v>
      </c>
      <c r="L16" s="181">
        <f t="shared" si="9"/>
        <v>229</v>
      </c>
      <c r="M16" s="374">
        <f>CEILING(K16/12,1)</f>
        <v>457</v>
      </c>
      <c r="N16" s="377">
        <f t="shared" si="13"/>
        <v>109.63200000000001</v>
      </c>
      <c r="O16" s="155">
        <v>9892</v>
      </c>
      <c r="P16" s="156">
        <f t="shared" si="5"/>
        <v>0.2</v>
      </c>
      <c r="Q16" s="157">
        <f t="shared" si="10"/>
        <v>7913.6</v>
      </c>
      <c r="R16" s="181">
        <f t="shared" si="11"/>
        <v>330</v>
      </c>
      <c r="S16" s="374">
        <f>CEILING(Q16/12,1)</f>
        <v>660</v>
      </c>
      <c r="T16" s="377">
        <f t="shared" si="14"/>
        <v>158.27200000000002</v>
      </c>
    </row>
    <row r="17" spans="1:20" s="9" customFormat="1" ht="29.25" customHeight="1">
      <c r="A17" s="7" t="s">
        <v>49</v>
      </c>
      <c r="B17" s="7" t="s">
        <v>42</v>
      </c>
      <c r="C17" s="176">
        <v>6302</v>
      </c>
      <c r="D17" s="177">
        <f t="shared" si="3"/>
        <v>0.2</v>
      </c>
      <c r="E17" s="178">
        <f t="shared" si="6"/>
        <v>5041.6000000000004</v>
      </c>
      <c r="F17" s="179">
        <f t="shared" si="7"/>
        <v>211</v>
      </c>
      <c r="G17" s="372">
        <f t="shared" si="0"/>
        <v>421</v>
      </c>
      <c r="H17" s="377">
        <f t="shared" si="12"/>
        <v>100.83200000000001</v>
      </c>
      <c r="I17" s="176">
        <v>7302</v>
      </c>
      <c r="J17" s="177">
        <f t="shared" si="4"/>
        <v>0.2</v>
      </c>
      <c r="K17" s="178">
        <f t="shared" si="8"/>
        <v>5841.6</v>
      </c>
      <c r="L17" s="179">
        <f t="shared" si="9"/>
        <v>244</v>
      </c>
      <c r="M17" s="372">
        <f t="shared" si="1"/>
        <v>487</v>
      </c>
      <c r="N17" s="377">
        <f t="shared" si="13"/>
        <v>116.83200000000001</v>
      </c>
      <c r="O17" s="176">
        <v>8882</v>
      </c>
      <c r="P17" s="177">
        <f t="shared" si="5"/>
        <v>0.2</v>
      </c>
      <c r="Q17" s="178">
        <f t="shared" si="10"/>
        <v>7105.6</v>
      </c>
      <c r="R17" s="179">
        <f t="shared" si="11"/>
        <v>297</v>
      </c>
      <c r="S17" s="372">
        <f t="shared" si="2"/>
        <v>593</v>
      </c>
      <c r="T17" s="377">
        <f t="shared" si="14"/>
        <v>142.11200000000002</v>
      </c>
    </row>
    <row r="18" spans="1:20" s="9" customFormat="1" ht="29.25" customHeight="1" thickBot="1">
      <c r="A18" s="8" t="s">
        <v>44</v>
      </c>
      <c r="B18" s="8" t="s">
        <v>42</v>
      </c>
      <c r="C18" s="182">
        <v>6402</v>
      </c>
      <c r="D18" s="183">
        <f t="shared" si="3"/>
        <v>0.2</v>
      </c>
      <c r="E18" s="184">
        <f t="shared" si="6"/>
        <v>5121.6000000000004</v>
      </c>
      <c r="F18" s="171">
        <f t="shared" si="7"/>
        <v>214</v>
      </c>
      <c r="G18" s="375">
        <f>CEILING(E18/12,1)</f>
        <v>427</v>
      </c>
      <c r="H18" s="385">
        <f t="shared" si="12"/>
        <v>102.43200000000002</v>
      </c>
      <c r="I18" s="182">
        <v>7532</v>
      </c>
      <c r="J18" s="183">
        <f t="shared" si="4"/>
        <v>0.2</v>
      </c>
      <c r="K18" s="184">
        <f t="shared" si="8"/>
        <v>6025.6</v>
      </c>
      <c r="L18" s="171">
        <f t="shared" si="9"/>
        <v>252</v>
      </c>
      <c r="M18" s="375">
        <f>CEILING(K18/12,1)</f>
        <v>503</v>
      </c>
      <c r="N18" s="385">
        <f t="shared" si="13"/>
        <v>120.51200000000001</v>
      </c>
      <c r="O18" s="182">
        <v>10002</v>
      </c>
      <c r="P18" s="183">
        <f t="shared" si="5"/>
        <v>0.2</v>
      </c>
      <c r="Q18" s="184">
        <f t="shared" si="10"/>
        <v>8001.6</v>
      </c>
      <c r="R18" s="171">
        <f t="shared" si="11"/>
        <v>334</v>
      </c>
      <c r="S18" s="375">
        <f>CEILING(Q18/12,1)</f>
        <v>667</v>
      </c>
      <c r="T18" s="385">
        <f t="shared" si="14"/>
        <v>160.03200000000001</v>
      </c>
    </row>
    <row r="19" spans="1:20" ht="13.5" thickBot="1"/>
    <row r="20" spans="1:20" ht="68.25" customHeight="1" thickBot="1">
      <c r="A20" s="935" t="s">
        <v>1</v>
      </c>
      <c r="B20" s="935" t="s">
        <v>2</v>
      </c>
      <c r="C20" s="975" t="s">
        <v>397</v>
      </c>
      <c r="D20" s="976"/>
      <c r="E20" s="976"/>
      <c r="F20" s="976"/>
      <c r="G20" s="976"/>
      <c r="H20" s="977"/>
      <c r="I20" s="975" t="s">
        <v>398</v>
      </c>
      <c r="J20" s="976"/>
      <c r="K20" s="976"/>
      <c r="L20" s="976"/>
      <c r="M20" s="976"/>
      <c r="N20" s="977"/>
    </row>
    <row r="21" spans="1:20" ht="45.75" customHeight="1" thickBot="1">
      <c r="A21" s="936"/>
      <c r="B21" s="937"/>
      <c r="C21" s="393" t="s">
        <v>81</v>
      </c>
      <c r="D21" s="394" t="s">
        <v>82</v>
      </c>
      <c r="E21" s="394" t="s">
        <v>83</v>
      </c>
      <c r="F21" s="36" t="s">
        <v>111</v>
      </c>
      <c r="G21" s="36" t="s">
        <v>112</v>
      </c>
      <c r="H21" s="396" t="s">
        <v>381</v>
      </c>
      <c r="I21" s="393" t="s">
        <v>81</v>
      </c>
      <c r="J21" s="394" t="s">
        <v>82</v>
      </c>
      <c r="K21" s="394" t="s">
        <v>83</v>
      </c>
      <c r="L21" s="36" t="s">
        <v>111</v>
      </c>
      <c r="M21" s="36" t="s">
        <v>112</v>
      </c>
      <c r="N21" s="395" t="s">
        <v>381</v>
      </c>
    </row>
    <row r="22" spans="1:20" ht="31.35" customHeight="1" thickBot="1">
      <c r="A22" s="978" t="s">
        <v>45</v>
      </c>
      <c r="B22" s="979"/>
      <c r="C22" s="986">
        <v>17</v>
      </c>
      <c r="D22" s="987"/>
      <c r="E22" s="987"/>
      <c r="F22" s="987"/>
      <c r="G22" s="987"/>
      <c r="H22" s="988"/>
      <c r="I22" s="986">
        <v>11.5</v>
      </c>
      <c r="J22" s="987"/>
      <c r="K22" s="987"/>
      <c r="L22" s="987"/>
      <c r="M22" s="987"/>
      <c r="N22" s="988"/>
    </row>
    <row r="23" spans="1:20" ht="29.25" customHeight="1">
      <c r="A23" s="31">
        <v>120</v>
      </c>
      <c r="B23" s="31" t="s">
        <v>46</v>
      </c>
      <c r="C23" s="386">
        <v>5683</v>
      </c>
      <c r="D23" s="387">
        <v>0.2</v>
      </c>
      <c r="E23" s="366">
        <f>(C23*(1-D23))</f>
        <v>4546.4000000000005</v>
      </c>
      <c r="F23" s="167">
        <f>CEILING(E23/24,1)</f>
        <v>190</v>
      </c>
      <c r="G23" s="167">
        <f t="shared" ref="G23:G24" si="15">CEILING(E23/12,1)</f>
        <v>379</v>
      </c>
      <c r="H23" s="388">
        <f>E23*3%</f>
        <v>136.39200000000002</v>
      </c>
      <c r="I23" s="386">
        <v>7763</v>
      </c>
      <c r="J23" s="387">
        <v>0.2</v>
      </c>
      <c r="K23" s="366">
        <f>(I23*(1-J23))</f>
        <v>6210.4000000000005</v>
      </c>
      <c r="L23" s="167">
        <f>CEILING(K23/24,1)</f>
        <v>259</v>
      </c>
      <c r="M23" s="167">
        <f t="shared" ref="M23:M24" si="16">CEILING(K23/12,1)</f>
        <v>518</v>
      </c>
      <c r="N23" s="380">
        <f>K23*3%</f>
        <v>186.31200000000001</v>
      </c>
    </row>
    <row r="24" spans="1:20" ht="29.25" customHeight="1" thickBot="1">
      <c r="A24" s="28" t="s">
        <v>47</v>
      </c>
      <c r="B24" s="28" t="s">
        <v>48</v>
      </c>
      <c r="C24" s="182">
        <v>5963</v>
      </c>
      <c r="D24" s="183">
        <f>D23</f>
        <v>0.2</v>
      </c>
      <c r="E24" s="184">
        <f>(C24*(1-D24))</f>
        <v>4770.4000000000005</v>
      </c>
      <c r="F24" s="171">
        <f>CEILING(E24/24,1)</f>
        <v>199</v>
      </c>
      <c r="G24" s="171">
        <f t="shared" si="15"/>
        <v>398</v>
      </c>
      <c r="H24" s="389">
        <f>E24*3%</f>
        <v>143.11200000000002</v>
      </c>
      <c r="I24" s="182">
        <v>8213</v>
      </c>
      <c r="J24" s="183">
        <f t="shared" ref="J24:J31" si="17">J23</f>
        <v>0.2</v>
      </c>
      <c r="K24" s="184">
        <f>(I24*(1-J24))</f>
        <v>6570.4000000000005</v>
      </c>
      <c r="L24" s="171">
        <f>CEILING(K24/24,1)</f>
        <v>274</v>
      </c>
      <c r="M24" s="171">
        <f t="shared" si="16"/>
        <v>548</v>
      </c>
      <c r="N24" s="381">
        <f>K24*3%</f>
        <v>197.11200000000002</v>
      </c>
    </row>
    <row r="25" spans="1:20" ht="31.35" customHeight="1" thickBot="1">
      <c r="A25" s="978" t="s">
        <v>45</v>
      </c>
      <c r="B25" s="979"/>
      <c r="C25" s="986">
        <v>17</v>
      </c>
      <c r="D25" s="987"/>
      <c r="E25" s="987"/>
      <c r="F25" s="987"/>
      <c r="G25" s="987"/>
      <c r="H25" s="988"/>
      <c r="I25" s="986">
        <v>11.5</v>
      </c>
      <c r="J25" s="987"/>
      <c r="K25" s="987"/>
      <c r="L25" s="987"/>
      <c r="M25" s="987"/>
      <c r="N25" s="988"/>
    </row>
    <row r="26" spans="1:20" ht="29.25" customHeight="1">
      <c r="A26" s="27" t="s">
        <v>43</v>
      </c>
      <c r="B26" s="27" t="s">
        <v>80</v>
      </c>
      <c r="C26" s="382">
        <v>8313</v>
      </c>
      <c r="D26" s="383">
        <f>D24</f>
        <v>0.2</v>
      </c>
      <c r="E26" s="384">
        <f t="shared" ref="E26:E31" si="18">(C26*(1-D26))</f>
        <v>6650.4000000000005</v>
      </c>
      <c r="F26" s="175">
        <f t="shared" ref="F26:F31" si="19">CEILING(E26/24,1)</f>
        <v>278</v>
      </c>
      <c r="G26" s="175">
        <f t="shared" ref="G26:G31" si="20">CEILING(E26/12,1)</f>
        <v>555</v>
      </c>
      <c r="H26" s="390">
        <f>E26*3%</f>
        <v>199.512</v>
      </c>
      <c r="I26" s="382">
        <v>11013</v>
      </c>
      <c r="J26" s="383">
        <f>J24</f>
        <v>0.2</v>
      </c>
      <c r="K26" s="384">
        <f t="shared" ref="K26:K31" si="21">(I26*(1-J26))</f>
        <v>8810.4</v>
      </c>
      <c r="L26" s="175">
        <f t="shared" ref="L26:L31" si="22">CEILING(K26/24,1)</f>
        <v>368</v>
      </c>
      <c r="M26" s="175">
        <f t="shared" ref="M26" si="23">CEILING(K26/12,1)</f>
        <v>735</v>
      </c>
      <c r="N26" s="376">
        <f>K26*3%</f>
        <v>264.31199999999995</v>
      </c>
    </row>
    <row r="27" spans="1:20" ht="29.25" customHeight="1">
      <c r="A27" s="7" t="s">
        <v>43</v>
      </c>
      <c r="B27" s="7" t="s">
        <v>41</v>
      </c>
      <c r="C27" s="176">
        <v>8543</v>
      </c>
      <c r="D27" s="177">
        <f>D26</f>
        <v>0.2</v>
      </c>
      <c r="E27" s="178">
        <f t="shared" si="18"/>
        <v>6834.4000000000005</v>
      </c>
      <c r="F27" s="179">
        <f t="shared" si="19"/>
        <v>285</v>
      </c>
      <c r="G27" s="179">
        <f t="shared" si="20"/>
        <v>570</v>
      </c>
      <c r="H27" s="397">
        <f t="shared" ref="H27:H31" si="24">E27*3%</f>
        <v>205.03200000000001</v>
      </c>
      <c r="I27" s="176">
        <v>12253</v>
      </c>
      <c r="J27" s="177">
        <f t="shared" si="17"/>
        <v>0.2</v>
      </c>
      <c r="K27" s="178">
        <f t="shared" si="21"/>
        <v>9802.4</v>
      </c>
      <c r="L27" s="179">
        <f t="shared" si="22"/>
        <v>409</v>
      </c>
      <c r="M27" s="179">
        <f>CEILING(K27/12,1)</f>
        <v>817</v>
      </c>
      <c r="N27" s="391">
        <f t="shared" ref="N27:N28" si="25">K27*3%</f>
        <v>294.072</v>
      </c>
    </row>
    <row r="28" spans="1:20" ht="29.25" customHeight="1">
      <c r="A28" s="32" t="s">
        <v>49</v>
      </c>
      <c r="B28" s="32" t="s">
        <v>41</v>
      </c>
      <c r="C28" s="158">
        <v>9443</v>
      </c>
      <c r="D28" s="159">
        <f>D27</f>
        <v>0.2</v>
      </c>
      <c r="E28" s="160">
        <f t="shared" si="18"/>
        <v>7554.4000000000005</v>
      </c>
      <c r="F28" s="180">
        <f t="shared" si="19"/>
        <v>315</v>
      </c>
      <c r="G28" s="180">
        <f t="shared" si="20"/>
        <v>630</v>
      </c>
      <c r="H28" s="398">
        <f t="shared" si="24"/>
        <v>226.63200000000001</v>
      </c>
      <c r="I28" s="158">
        <v>12703</v>
      </c>
      <c r="J28" s="159">
        <f t="shared" si="17"/>
        <v>0.2</v>
      </c>
      <c r="K28" s="160">
        <f t="shared" si="21"/>
        <v>10162.400000000001</v>
      </c>
      <c r="L28" s="180">
        <f t="shared" si="22"/>
        <v>424</v>
      </c>
      <c r="M28" s="180">
        <f>CEILING(K28/12,1)</f>
        <v>847</v>
      </c>
      <c r="N28" s="392">
        <f t="shared" si="25"/>
        <v>304.87200000000001</v>
      </c>
    </row>
    <row r="29" spans="1:20" ht="29.25" customHeight="1">
      <c r="A29" s="29" t="s">
        <v>44</v>
      </c>
      <c r="B29" s="29" t="s">
        <v>41</v>
      </c>
      <c r="C29" s="155">
        <v>10683</v>
      </c>
      <c r="D29" s="156">
        <f>D28</f>
        <v>0.2</v>
      </c>
      <c r="E29" s="157">
        <f t="shared" si="18"/>
        <v>8546.4</v>
      </c>
      <c r="F29" s="181">
        <f t="shared" si="19"/>
        <v>357</v>
      </c>
      <c r="G29" s="181">
        <f t="shared" si="20"/>
        <v>713</v>
      </c>
      <c r="H29" s="397">
        <f t="shared" si="24"/>
        <v>256.392</v>
      </c>
      <c r="I29" s="155">
        <v>12923</v>
      </c>
      <c r="J29" s="156">
        <f t="shared" si="17"/>
        <v>0.2</v>
      </c>
      <c r="K29" s="157">
        <f t="shared" si="21"/>
        <v>10338.400000000001</v>
      </c>
      <c r="L29" s="181">
        <f t="shared" si="22"/>
        <v>431</v>
      </c>
      <c r="M29" s="181">
        <f>CEILING(K29/12,1)</f>
        <v>862</v>
      </c>
      <c r="N29" s="391">
        <f>K29*3%</f>
        <v>310.15200000000004</v>
      </c>
    </row>
    <row r="30" spans="1:20" ht="29.25" customHeight="1">
      <c r="A30" s="7" t="s">
        <v>49</v>
      </c>
      <c r="B30" s="7" t="s">
        <v>42</v>
      </c>
      <c r="C30" s="176">
        <v>10003</v>
      </c>
      <c r="D30" s="177">
        <f>D29</f>
        <v>0.2</v>
      </c>
      <c r="E30" s="178">
        <f t="shared" si="18"/>
        <v>8002.4000000000005</v>
      </c>
      <c r="F30" s="179">
        <f t="shared" si="19"/>
        <v>334</v>
      </c>
      <c r="G30" s="179">
        <f t="shared" si="20"/>
        <v>667</v>
      </c>
      <c r="H30" s="397">
        <f t="shared" si="24"/>
        <v>240.072</v>
      </c>
      <c r="I30" s="176">
        <v>13933</v>
      </c>
      <c r="J30" s="177">
        <f t="shared" si="17"/>
        <v>0.2</v>
      </c>
      <c r="K30" s="178">
        <f t="shared" si="21"/>
        <v>11146.400000000001</v>
      </c>
      <c r="L30" s="179">
        <f t="shared" si="22"/>
        <v>465</v>
      </c>
      <c r="M30" s="179">
        <f t="shared" ref="M30" si="26">CEILING(K30/12,1)</f>
        <v>929</v>
      </c>
      <c r="N30" s="391">
        <f t="shared" ref="N30:N31" si="27">K30*3%</f>
        <v>334.39200000000005</v>
      </c>
    </row>
    <row r="31" spans="1:20" ht="29.25" customHeight="1" thickBot="1">
      <c r="A31" s="8" t="s">
        <v>44</v>
      </c>
      <c r="B31" s="8" t="s">
        <v>42</v>
      </c>
      <c r="C31" s="182">
        <v>11133</v>
      </c>
      <c r="D31" s="183">
        <f>D30</f>
        <v>0.2</v>
      </c>
      <c r="E31" s="184">
        <f t="shared" si="18"/>
        <v>8906.4</v>
      </c>
      <c r="F31" s="171">
        <f t="shared" si="19"/>
        <v>372</v>
      </c>
      <c r="G31" s="171">
        <f t="shared" si="20"/>
        <v>743</v>
      </c>
      <c r="H31" s="389">
        <f t="shared" si="24"/>
        <v>267.19200000000001</v>
      </c>
      <c r="I31" s="182">
        <v>14053</v>
      </c>
      <c r="J31" s="183">
        <f t="shared" si="17"/>
        <v>0.2</v>
      </c>
      <c r="K31" s="184">
        <f t="shared" si="21"/>
        <v>11242.400000000001</v>
      </c>
      <c r="L31" s="171">
        <f t="shared" si="22"/>
        <v>469</v>
      </c>
      <c r="M31" s="171">
        <f>CEILING(K31/12,1)</f>
        <v>937</v>
      </c>
      <c r="N31" s="381">
        <f t="shared" si="27"/>
        <v>337.27200000000005</v>
      </c>
    </row>
    <row r="32" spans="1:20" s="515" customFormat="1" ht="25.5">
      <c r="A32" s="514" t="s">
        <v>399</v>
      </c>
    </row>
    <row r="33" spans="1:1" s="515" customFormat="1" ht="25.5">
      <c r="A33" s="514" t="s">
        <v>400</v>
      </c>
    </row>
  </sheetData>
  <sheetProtection autoFilter="0" pivotTables="0"/>
  <mergeCells count="24">
    <mergeCell ref="I20:N20"/>
    <mergeCell ref="C22:H22"/>
    <mergeCell ref="I22:N22"/>
    <mergeCell ref="C25:H25"/>
    <mergeCell ref="I25:N25"/>
    <mergeCell ref="A20:A21"/>
    <mergeCell ref="B20:B21"/>
    <mergeCell ref="A22:B22"/>
    <mergeCell ref="A25:B25"/>
    <mergeCell ref="C20:H20"/>
    <mergeCell ref="A12:B12"/>
    <mergeCell ref="C12:H12"/>
    <mergeCell ref="I12:N12"/>
    <mergeCell ref="O12:T12"/>
    <mergeCell ref="A9:B9"/>
    <mergeCell ref="C9:H9"/>
    <mergeCell ref="I9:N9"/>
    <mergeCell ref="O9:T9"/>
    <mergeCell ref="A1:T1"/>
    <mergeCell ref="A7:A8"/>
    <mergeCell ref="B7:B8"/>
    <mergeCell ref="C7:H7"/>
    <mergeCell ref="I7:N7"/>
    <mergeCell ref="O7:T7"/>
  </mergeCells>
  <pageMargins left="0.39370078740157483" right="0.39370078740157483" top="0.59055118110236227" bottom="0.6692913385826772" header="0.19685039370078741" footer="0.11811023622047245"/>
  <pageSetup paperSize="9" scale="5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1"/>
  </sheetPr>
  <dimension ref="A1:T27"/>
  <sheetViews>
    <sheetView view="pageBreakPreview" zoomScale="50" zoomScaleSheetLayoutView="50" workbookViewId="0">
      <selection activeCell="E22" sqref="E22"/>
    </sheetView>
  </sheetViews>
  <sheetFormatPr defaultColWidth="9.140625" defaultRowHeight="12.75"/>
  <cols>
    <col min="1" max="2" width="8.5703125" style="1" customWidth="1"/>
    <col min="3" max="3" width="13.85546875" style="1" customWidth="1"/>
    <col min="4" max="4" width="9.7109375" style="1" customWidth="1"/>
    <col min="5" max="5" width="13.85546875" style="1" customWidth="1"/>
    <col min="6" max="7" width="12" style="1" customWidth="1"/>
    <col min="8" max="8" width="11.42578125" style="1" customWidth="1"/>
    <col min="9" max="9" width="13.85546875" style="1" customWidth="1"/>
    <col min="10" max="10" width="9.7109375" style="1" customWidth="1"/>
    <col min="11" max="11" width="13.85546875" style="1" customWidth="1"/>
    <col min="12" max="13" width="12" style="1" customWidth="1"/>
    <col min="14" max="14" width="11.42578125" style="1" customWidth="1"/>
    <col min="15" max="15" width="13.85546875" style="1" customWidth="1"/>
    <col min="16" max="16" width="9.7109375" style="1" customWidth="1"/>
    <col min="17" max="17" width="13.85546875" style="1" customWidth="1"/>
    <col min="18" max="19" width="12" style="1" customWidth="1"/>
    <col min="20" max="20" width="11.42578125" style="1" customWidth="1"/>
    <col min="21" max="16384" width="9.140625" style="1"/>
  </cols>
  <sheetData>
    <row r="1" spans="1:20" ht="26.25" customHeight="1">
      <c r="A1" s="993" t="s">
        <v>424</v>
      </c>
      <c r="B1" s="993"/>
      <c r="C1" s="993"/>
      <c r="D1" s="993"/>
      <c r="E1" s="993"/>
      <c r="F1" s="993"/>
      <c r="G1" s="993"/>
      <c r="H1" s="993"/>
      <c r="I1" s="993"/>
      <c r="J1" s="993"/>
      <c r="K1" s="993"/>
      <c r="L1" s="993"/>
      <c r="M1" s="993"/>
      <c r="N1" s="993"/>
      <c r="O1" s="993"/>
      <c r="P1" s="993"/>
      <c r="Q1" s="577"/>
      <c r="R1" s="577"/>
      <c r="S1" s="577"/>
      <c r="T1" s="577"/>
    </row>
    <row r="2" spans="1:20" ht="27" customHeight="1">
      <c r="A2" s="54"/>
      <c r="B2" s="55"/>
      <c r="C2" s="55"/>
      <c r="D2" s="55"/>
      <c r="E2" s="54"/>
      <c r="F2" s="933" t="s">
        <v>8</v>
      </c>
      <c r="G2" s="933"/>
      <c r="H2" s="933"/>
      <c r="I2" s="933"/>
      <c r="J2" s="933"/>
      <c r="K2" s="933"/>
      <c r="L2" s="933"/>
      <c r="M2" s="67"/>
      <c r="N2" s="67"/>
      <c r="O2" s="67"/>
      <c r="P2" s="67"/>
      <c r="Q2" s="67"/>
      <c r="R2" s="67"/>
      <c r="S2" s="67"/>
      <c r="T2" s="67"/>
    </row>
    <row r="3" spans="1:20" ht="26.25">
      <c r="A3" s="241" t="e">
        <f>#REF!</f>
        <v>#REF!</v>
      </c>
      <c r="B3" s="55"/>
      <c r="C3" s="55"/>
      <c r="D3" s="55"/>
      <c r="E3" s="54"/>
      <c r="F3" s="68"/>
      <c r="G3" s="934" t="e">
        <f>#REF!</f>
        <v>#REF!</v>
      </c>
      <c r="H3" s="934"/>
      <c r="I3" s="934"/>
      <c r="J3" s="934"/>
      <c r="K3" s="934"/>
      <c r="L3" s="934"/>
      <c r="M3" s="934"/>
      <c r="N3" s="934"/>
      <c r="O3" s="934"/>
      <c r="P3" s="68"/>
      <c r="Q3" s="68"/>
      <c r="R3" s="68"/>
      <c r="S3" s="68"/>
      <c r="T3" s="68"/>
    </row>
    <row r="4" spans="1:20" ht="23.25">
      <c r="A4" s="154" t="e">
        <f>#REF!</f>
        <v>#REF!</v>
      </c>
      <c r="B4" s="54"/>
      <c r="C4" s="54"/>
      <c r="D4" s="54"/>
      <c r="E4" s="54"/>
      <c r="F4" s="54"/>
      <c r="G4" s="54"/>
      <c r="H4" s="464"/>
      <c r="I4" s="464"/>
      <c r="J4" s="464"/>
      <c r="K4" s="464"/>
      <c r="L4" s="464"/>
      <c r="M4" s="579"/>
      <c r="N4" s="568" t="e">
        <f>#REF!</f>
        <v>#REF!</v>
      </c>
      <c r="O4" s="465"/>
      <c r="P4" s="465"/>
      <c r="Q4" s="511"/>
      <c r="R4" s="54"/>
      <c r="S4" s="54"/>
      <c r="T4" s="465"/>
    </row>
    <row r="5" spans="1:20" ht="20.25" customHeight="1">
      <c r="A5" s="497" t="s">
        <v>387</v>
      </c>
      <c r="B5" s="54"/>
      <c r="C5" s="54"/>
      <c r="D5" s="54"/>
      <c r="E5" s="54"/>
      <c r="F5" s="54"/>
      <c r="G5" s="54"/>
      <c r="H5" s="145"/>
      <c r="I5" s="465"/>
      <c r="J5" s="145"/>
      <c r="K5" s="145"/>
      <c r="L5" s="145"/>
      <c r="M5" s="144"/>
      <c r="N5" s="465"/>
      <c r="O5" s="54"/>
      <c r="P5" s="54"/>
      <c r="Q5" s="54"/>
      <c r="R5" s="54"/>
      <c r="S5" s="54"/>
      <c r="T5" s="145"/>
    </row>
    <row r="6" spans="1:20" ht="12.75" customHeight="1" thickBot="1">
      <c r="A6" s="497"/>
      <c r="B6" s="54"/>
      <c r="C6" s="54"/>
      <c r="D6" s="54"/>
      <c r="E6" s="54"/>
      <c r="F6" s="54"/>
      <c r="G6" s="54"/>
      <c r="H6" s="54"/>
      <c r="I6" s="54"/>
      <c r="J6" s="61"/>
      <c r="K6" s="61"/>
      <c r="L6" s="54"/>
      <c r="M6" s="54"/>
      <c r="N6" s="54"/>
      <c r="O6" s="54"/>
      <c r="P6" s="54"/>
      <c r="Q6" s="54"/>
      <c r="R6" s="54"/>
      <c r="S6" s="54"/>
      <c r="T6" s="54"/>
    </row>
    <row r="7" spans="1:20" ht="28.5" customHeight="1" thickBot="1">
      <c r="A7" s="935" t="s">
        <v>1</v>
      </c>
      <c r="B7" s="995" t="s">
        <v>2</v>
      </c>
      <c r="C7" s="998" t="s">
        <v>104</v>
      </c>
      <c r="D7" s="999"/>
      <c r="E7" s="999"/>
      <c r="F7" s="999"/>
      <c r="G7" s="999"/>
      <c r="H7" s="999"/>
      <c r="I7" s="999"/>
      <c r="J7" s="999"/>
      <c r="K7" s="999"/>
      <c r="L7" s="999"/>
      <c r="M7" s="999"/>
      <c r="N7" s="1000"/>
      <c r="O7" s="998" t="s">
        <v>105</v>
      </c>
      <c r="P7" s="999"/>
      <c r="Q7" s="999"/>
      <c r="R7" s="999"/>
      <c r="S7" s="999"/>
      <c r="T7" s="1000"/>
    </row>
    <row r="8" spans="1:20" ht="62.25" customHeight="1" thickBot="1">
      <c r="A8" s="994"/>
      <c r="B8" s="996"/>
      <c r="C8" s="989" t="s">
        <v>102</v>
      </c>
      <c r="D8" s="990"/>
      <c r="E8" s="990"/>
      <c r="F8" s="990"/>
      <c r="G8" s="990"/>
      <c r="H8" s="991"/>
      <c r="I8" s="989" t="s">
        <v>103</v>
      </c>
      <c r="J8" s="990"/>
      <c r="K8" s="990"/>
      <c r="L8" s="990"/>
      <c r="M8" s="990"/>
      <c r="N8" s="991"/>
      <c r="O8" s="989" t="s">
        <v>107</v>
      </c>
      <c r="P8" s="990"/>
      <c r="Q8" s="990"/>
      <c r="R8" s="990"/>
      <c r="S8" s="990"/>
      <c r="T8" s="991"/>
    </row>
    <row r="9" spans="1:20" s="11" customFormat="1" ht="51" customHeight="1" thickBot="1">
      <c r="A9" s="936"/>
      <c r="B9" s="997"/>
      <c r="C9" s="247" t="s">
        <v>81</v>
      </c>
      <c r="D9" s="248" t="s">
        <v>82</v>
      </c>
      <c r="E9" s="248" t="s">
        <v>83</v>
      </c>
      <c r="F9" s="272" t="s">
        <v>111</v>
      </c>
      <c r="G9" s="272" t="s">
        <v>112</v>
      </c>
      <c r="H9" s="251" t="s">
        <v>381</v>
      </c>
      <c r="I9" s="247" t="s">
        <v>81</v>
      </c>
      <c r="J9" s="248" t="s">
        <v>82</v>
      </c>
      <c r="K9" s="248" t="s">
        <v>83</v>
      </c>
      <c r="L9" s="272" t="s">
        <v>111</v>
      </c>
      <c r="M9" s="272" t="s">
        <v>112</v>
      </c>
      <c r="N9" s="250" t="s">
        <v>381</v>
      </c>
      <c r="O9" s="247" t="s">
        <v>81</v>
      </c>
      <c r="P9" s="248" t="s">
        <v>82</v>
      </c>
      <c r="Q9" s="248" t="s">
        <v>83</v>
      </c>
      <c r="R9" s="272" t="s">
        <v>111</v>
      </c>
      <c r="S9" s="272" t="s">
        <v>112</v>
      </c>
      <c r="T9" s="250" t="s">
        <v>381</v>
      </c>
    </row>
    <row r="10" spans="1:20" s="10" customFormat="1" ht="24.95" customHeight="1">
      <c r="A10" s="1001">
        <v>200</v>
      </c>
      <c r="B10" s="506">
        <v>140</v>
      </c>
      <c r="C10" s="72">
        <v>75294</v>
      </c>
      <c r="D10" s="73">
        <v>0.2</v>
      </c>
      <c r="E10" s="74">
        <f>(C10*(1-D10))</f>
        <v>60235.200000000004</v>
      </c>
      <c r="F10" s="186">
        <f>CEILING(E10/24,1)</f>
        <v>2510</v>
      </c>
      <c r="G10" s="186">
        <f>CEILING(E10/12,1)</f>
        <v>5020</v>
      </c>
      <c r="H10" s="256">
        <f>E10*4%</f>
        <v>2409.4080000000004</v>
      </c>
      <c r="I10" s="72">
        <v>94393</v>
      </c>
      <c r="J10" s="73">
        <v>0.15</v>
      </c>
      <c r="K10" s="74">
        <f>(I10*(1-J10))</f>
        <v>80234.05</v>
      </c>
      <c r="L10" s="186">
        <f>CEILING(K10/24,1)</f>
        <v>3344</v>
      </c>
      <c r="M10" s="186">
        <f>CEILING(K10/12,1)</f>
        <v>6687</v>
      </c>
      <c r="N10" s="254">
        <f>K10*3%</f>
        <v>2407.0214999999998</v>
      </c>
      <c r="O10" s="72">
        <v>113493</v>
      </c>
      <c r="P10" s="73">
        <v>0.15</v>
      </c>
      <c r="Q10" s="74">
        <f>(O10*(1-P10))</f>
        <v>96469.05</v>
      </c>
      <c r="R10" s="186">
        <f>CEILING(Q10/24,1)</f>
        <v>4020</v>
      </c>
      <c r="S10" s="186">
        <f>CEILING(Q10/12,1)</f>
        <v>8040</v>
      </c>
      <c r="T10" s="254">
        <f>Q10*3%</f>
        <v>2894.0715</v>
      </c>
    </row>
    <row r="11" spans="1:20" s="10" customFormat="1" ht="24.95" customHeight="1">
      <c r="A11" s="1002"/>
      <c r="B11" s="37">
        <v>160</v>
      </c>
      <c r="C11" s="75">
        <v>82044</v>
      </c>
      <c r="D11" s="76">
        <f>D10</f>
        <v>0.2</v>
      </c>
      <c r="E11" s="573">
        <f t="shared" ref="E11:E13" si="0">(C11*(1-D11))</f>
        <v>65635.199999999997</v>
      </c>
      <c r="F11" s="187">
        <f>CEILING(E11/24,1)</f>
        <v>2735</v>
      </c>
      <c r="G11" s="187">
        <f>CEILING(E11/12,1)</f>
        <v>5470</v>
      </c>
      <c r="H11" s="256">
        <f>E11*4%</f>
        <v>2625.4079999999999</v>
      </c>
      <c r="I11" s="75">
        <v>102253</v>
      </c>
      <c r="J11" s="76">
        <f>J10</f>
        <v>0.15</v>
      </c>
      <c r="K11" s="573">
        <f t="shared" ref="K11:K13" si="1">(I11*(1-J11))</f>
        <v>86915.05</v>
      </c>
      <c r="L11" s="187">
        <f>CEILING(K11/24,1)</f>
        <v>3622</v>
      </c>
      <c r="M11" s="187">
        <f>CEILING(K11/12,1)</f>
        <v>7243</v>
      </c>
      <c r="N11" s="254">
        <f t="shared" ref="N11:N13" si="2">K11*3%</f>
        <v>2607.4515000000001</v>
      </c>
      <c r="O11" s="75">
        <v>123603</v>
      </c>
      <c r="P11" s="76">
        <f>P10</f>
        <v>0.15</v>
      </c>
      <c r="Q11" s="646">
        <f t="shared" ref="Q11:Q13" si="3">(O11*(1-P11))</f>
        <v>105062.55</v>
      </c>
      <c r="R11" s="187">
        <f>CEILING(Q11/24,1)</f>
        <v>4378</v>
      </c>
      <c r="S11" s="187">
        <f>CEILING(Q11/12,1)</f>
        <v>8756</v>
      </c>
      <c r="T11" s="254">
        <f>Q11*3%</f>
        <v>3151.8764999999999</v>
      </c>
    </row>
    <row r="12" spans="1:20" s="10" customFormat="1" ht="24.95" customHeight="1">
      <c r="A12" s="1002"/>
      <c r="B12" s="38">
        <v>180</v>
      </c>
      <c r="C12" s="72">
        <v>88784</v>
      </c>
      <c r="D12" s="73">
        <f>D11</f>
        <v>0.2</v>
      </c>
      <c r="E12" s="74">
        <f t="shared" si="0"/>
        <v>71027.199999999997</v>
      </c>
      <c r="F12" s="186">
        <f>CEILING(E12/24,1)</f>
        <v>2960</v>
      </c>
      <c r="G12" s="186">
        <f>CEILING(E12/12,1)</f>
        <v>5919</v>
      </c>
      <c r="H12" s="256">
        <f t="shared" ref="H12:H16" si="4">E12*4%</f>
        <v>2841.0879999999997</v>
      </c>
      <c r="I12" s="72">
        <v>112373</v>
      </c>
      <c r="J12" s="73">
        <f>J11</f>
        <v>0.15</v>
      </c>
      <c r="K12" s="74">
        <f t="shared" si="1"/>
        <v>95517.05</v>
      </c>
      <c r="L12" s="186">
        <f>CEILING(K12/24,1)</f>
        <v>3980</v>
      </c>
      <c r="M12" s="186">
        <f>CEILING(K12/12,1)</f>
        <v>7960</v>
      </c>
      <c r="N12" s="254">
        <f t="shared" si="2"/>
        <v>2865.5115000000001</v>
      </c>
      <c r="O12" s="72">
        <v>137093</v>
      </c>
      <c r="P12" s="73">
        <f>P11</f>
        <v>0.15</v>
      </c>
      <c r="Q12" s="74">
        <f t="shared" si="3"/>
        <v>116529.05</v>
      </c>
      <c r="R12" s="186">
        <f>CEILING(Q12/24,1)</f>
        <v>4856</v>
      </c>
      <c r="S12" s="186">
        <f>CEILING(Q12/12,1)</f>
        <v>9711</v>
      </c>
      <c r="T12" s="254">
        <f t="shared" ref="T12:T13" si="5">Q12*3%</f>
        <v>3495.8714999999997</v>
      </c>
    </row>
    <row r="13" spans="1:20" s="10" customFormat="1" ht="24.95" customHeight="1" thickBot="1">
      <c r="A13" s="1003"/>
      <c r="B13" s="38">
        <v>200</v>
      </c>
      <c r="C13" s="72">
        <v>94394</v>
      </c>
      <c r="D13" s="73">
        <f>D12</f>
        <v>0.2</v>
      </c>
      <c r="E13" s="74">
        <f t="shared" si="0"/>
        <v>75515.199999999997</v>
      </c>
      <c r="F13" s="186">
        <f>CEILING(E13/24,1)</f>
        <v>3147</v>
      </c>
      <c r="G13" s="186">
        <f>CEILING(E13/12,1)</f>
        <v>6293</v>
      </c>
      <c r="H13" s="256">
        <f t="shared" si="4"/>
        <v>3020.6079999999997</v>
      </c>
      <c r="I13" s="72">
        <v>123603</v>
      </c>
      <c r="J13" s="73">
        <f>J12</f>
        <v>0.15</v>
      </c>
      <c r="K13" s="74">
        <f t="shared" si="1"/>
        <v>105062.55</v>
      </c>
      <c r="L13" s="186">
        <f>CEILING(K13/24,1)</f>
        <v>4378</v>
      </c>
      <c r="M13" s="186">
        <f>CEILING(K13/12,1)</f>
        <v>8756</v>
      </c>
      <c r="N13" s="254">
        <f t="shared" si="2"/>
        <v>3151.8764999999999</v>
      </c>
      <c r="O13" s="77">
        <v>152813</v>
      </c>
      <c r="P13" s="78">
        <f>P12</f>
        <v>0.15</v>
      </c>
      <c r="Q13" s="79">
        <f t="shared" si="3"/>
        <v>129891.05</v>
      </c>
      <c r="R13" s="188">
        <f>CEILING(Q13/24,1)</f>
        <v>5413</v>
      </c>
      <c r="S13" s="188">
        <f>CEILING(Q13/12,1)</f>
        <v>10825</v>
      </c>
      <c r="T13" s="255">
        <f t="shared" si="5"/>
        <v>3896.7314999999999</v>
      </c>
    </row>
    <row r="14" spans="1:20" s="463" customFormat="1" ht="24" thickBot="1">
      <c r="A14" s="940" t="s">
        <v>3</v>
      </c>
      <c r="B14" s="941"/>
      <c r="C14" s="942" t="s">
        <v>40</v>
      </c>
      <c r="D14" s="943"/>
      <c r="E14" s="943"/>
      <c r="F14" s="943"/>
      <c r="G14" s="943"/>
      <c r="H14" s="943"/>
      <c r="I14" s="943"/>
      <c r="J14" s="943"/>
      <c r="K14" s="943"/>
      <c r="L14" s="943"/>
      <c r="M14" s="943"/>
      <c r="N14" s="943"/>
      <c r="O14" s="943"/>
      <c r="P14" s="943"/>
      <c r="Q14" s="943"/>
      <c r="R14" s="943"/>
      <c r="S14" s="943"/>
      <c r="T14" s="992"/>
    </row>
    <row r="15" spans="1:20" s="10" customFormat="1" ht="24.95" customHeight="1">
      <c r="A15" s="944">
        <v>210</v>
      </c>
      <c r="B15" s="945"/>
      <c r="C15" s="69">
        <v>111244</v>
      </c>
      <c r="D15" s="70">
        <f>D12</f>
        <v>0.2</v>
      </c>
      <c r="E15" s="71">
        <f t="shared" ref="E15:E16" si="6">(C15*(1-D15))</f>
        <v>88995.200000000012</v>
      </c>
      <c r="F15" s="185">
        <f>CEILING(E15/24,1)</f>
        <v>3709</v>
      </c>
      <c r="G15" s="185">
        <f>CEILING(E15/12,1)</f>
        <v>7417</v>
      </c>
      <c r="H15" s="273">
        <f>E15*4%</f>
        <v>3559.8080000000004</v>
      </c>
      <c r="I15" s="69">
        <v>159553</v>
      </c>
      <c r="J15" s="70">
        <f>J12</f>
        <v>0.15</v>
      </c>
      <c r="K15" s="71">
        <f t="shared" ref="K15:K16" si="7">(I15*(1-J15))</f>
        <v>135620.04999999999</v>
      </c>
      <c r="L15" s="185">
        <f>CEILING(K15/24,1)</f>
        <v>5651</v>
      </c>
      <c r="M15" s="185">
        <f>CEILING(K15/12,1)</f>
        <v>11302</v>
      </c>
      <c r="N15" s="271">
        <f>K15*3%</f>
        <v>4068.6014999999993</v>
      </c>
      <c r="O15" s="69">
        <v>171903</v>
      </c>
      <c r="P15" s="70">
        <f>P12</f>
        <v>0.15</v>
      </c>
      <c r="Q15" s="71">
        <f t="shared" ref="Q15:Q16" si="8">(O15*(1-P15))</f>
        <v>146117.54999999999</v>
      </c>
      <c r="R15" s="185">
        <f>CEILING(Q15/24,1)</f>
        <v>6089</v>
      </c>
      <c r="S15" s="185">
        <f>CEILING(Q15/12,1)</f>
        <v>12177</v>
      </c>
      <c r="T15" s="271">
        <f>Q15*3%</f>
        <v>4383.5264999999999</v>
      </c>
    </row>
    <row r="16" spans="1:20" s="10" customFormat="1" ht="24.95" customHeight="1" thickBot="1">
      <c r="A16" s="938">
        <v>230</v>
      </c>
      <c r="B16" s="939"/>
      <c r="C16" s="77">
        <v>122474</v>
      </c>
      <c r="D16" s="78">
        <f>D12</f>
        <v>0.2</v>
      </c>
      <c r="E16" s="79">
        <f t="shared" si="6"/>
        <v>97979.200000000012</v>
      </c>
      <c r="F16" s="188">
        <f>CEILING(E16/24,1)</f>
        <v>4083</v>
      </c>
      <c r="G16" s="188">
        <f>CEILING(E16/12,1)</f>
        <v>8165</v>
      </c>
      <c r="H16" s="257">
        <f t="shared" si="4"/>
        <v>3919.1680000000006</v>
      </c>
      <c r="I16" s="77">
        <v>173033</v>
      </c>
      <c r="J16" s="78">
        <f>J12</f>
        <v>0.15</v>
      </c>
      <c r="K16" s="79">
        <f t="shared" si="7"/>
        <v>147078.04999999999</v>
      </c>
      <c r="L16" s="188">
        <f>CEILING(K16/24,1)</f>
        <v>6129</v>
      </c>
      <c r="M16" s="188">
        <f>CEILING(K16/12,1)</f>
        <v>12257</v>
      </c>
      <c r="N16" s="255">
        <f>K16*3%</f>
        <v>4412.3414999999995</v>
      </c>
      <c r="O16" s="77">
        <v>182023</v>
      </c>
      <c r="P16" s="78">
        <f>P12</f>
        <v>0.15</v>
      </c>
      <c r="Q16" s="79">
        <f t="shared" si="8"/>
        <v>154719.54999999999</v>
      </c>
      <c r="R16" s="188">
        <f>CEILING(Q16/24,1)</f>
        <v>6447</v>
      </c>
      <c r="S16" s="188">
        <f>CEILING(Q16/12,1)</f>
        <v>12894</v>
      </c>
      <c r="T16" s="255">
        <f>Q16*3%</f>
        <v>4641.5864999999994</v>
      </c>
    </row>
    <row r="17" spans="1:20" s="463" customFormat="1" ht="12" customHeight="1" thickBot="1">
      <c r="O17" s="575"/>
      <c r="P17" s="575"/>
      <c r="Q17" s="575"/>
      <c r="R17" s="575"/>
      <c r="S17" s="575"/>
      <c r="T17" s="575"/>
    </row>
    <row r="18" spans="1:20" ht="28.5" customHeight="1" thickBot="1">
      <c r="A18" s="1004" t="s">
        <v>1</v>
      </c>
      <c r="B18" s="935" t="s">
        <v>2</v>
      </c>
      <c r="C18" s="998" t="s">
        <v>105</v>
      </c>
      <c r="D18" s="999"/>
      <c r="E18" s="999"/>
      <c r="F18" s="999"/>
      <c r="G18" s="999"/>
      <c r="H18" s="1000"/>
      <c r="I18" s="998" t="s">
        <v>106</v>
      </c>
      <c r="J18" s="999"/>
      <c r="K18" s="999"/>
      <c r="L18" s="999"/>
      <c r="M18" s="999"/>
      <c r="N18" s="999"/>
      <c r="O18" s="999"/>
      <c r="P18" s="999"/>
      <c r="Q18" s="999"/>
      <c r="R18" s="999"/>
      <c r="S18" s="999"/>
      <c r="T18" s="1000"/>
    </row>
    <row r="19" spans="1:20" ht="62.25" customHeight="1" thickBot="1">
      <c r="A19" s="1005"/>
      <c r="B19" s="994"/>
      <c r="C19" s="989" t="s">
        <v>108</v>
      </c>
      <c r="D19" s="990"/>
      <c r="E19" s="990"/>
      <c r="F19" s="990"/>
      <c r="G19" s="990"/>
      <c r="H19" s="991"/>
      <c r="I19" s="989" t="s">
        <v>109</v>
      </c>
      <c r="J19" s="990"/>
      <c r="K19" s="990"/>
      <c r="L19" s="990"/>
      <c r="M19" s="990"/>
      <c r="N19" s="990"/>
      <c r="O19" s="1006" t="s">
        <v>110</v>
      </c>
      <c r="P19" s="1007"/>
      <c r="Q19" s="1007"/>
      <c r="R19" s="1007"/>
      <c r="S19" s="1007"/>
      <c r="T19" s="1008"/>
    </row>
    <row r="20" spans="1:20" s="11" customFormat="1" ht="51" customHeight="1" thickBot="1">
      <c r="A20" s="937"/>
      <c r="B20" s="936"/>
      <c r="C20" s="247" t="s">
        <v>81</v>
      </c>
      <c r="D20" s="248" t="s">
        <v>82</v>
      </c>
      <c r="E20" s="248" t="s">
        <v>83</v>
      </c>
      <c r="F20" s="272" t="s">
        <v>111</v>
      </c>
      <c r="G20" s="272" t="s">
        <v>112</v>
      </c>
      <c r="H20" s="250" t="s">
        <v>381</v>
      </c>
      <c r="I20" s="247" t="s">
        <v>81</v>
      </c>
      <c r="J20" s="248" t="s">
        <v>82</v>
      </c>
      <c r="K20" s="248" t="s">
        <v>83</v>
      </c>
      <c r="L20" s="272" t="s">
        <v>111</v>
      </c>
      <c r="M20" s="272" t="s">
        <v>112</v>
      </c>
      <c r="N20" s="251" t="s">
        <v>381</v>
      </c>
      <c r="O20" s="247" t="s">
        <v>81</v>
      </c>
      <c r="P20" s="432" t="s">
        <v>82</v>
      </c>
      <c r="Q20" s="432" t="s">
        <v>83</v>
      </c>
      <c r="R20" s="433" t="s">
        <v>111</v>
      </c>
      <c r="S20" s="433" t="s">
        <v>112</v>
      </c>
      <c r="T20" s="434" t="s">
        <v>381</v>
      </c>
    </row>
    <row r="21" spans="1:20" s="10" customFormat="1" ht="24.95" customHeight="1">
      <c r="A21" s="1001">
        <v>200</v>
      </c>
      <c r="B21" s="506">
        <v>140</v>
      </c>
      <c r="C21" s="72">
        <v>141583</v>
      </c>
      <c r="D21" s="73">
        <v>0.15</v>
      </c>
      <c r="E21" s="74">
        <f>(C21*(1-D21))</f>
        <v>120345.55</v>
      </c>
      <c r="F21" s="186">
        <f>CEILING(E21/24,1)</f>
        <v>5015</v>
      </c>
      <c r="G21" s="186">
        <f>CEILING(E21/12,1)</f>
        <v>10029</v>
      </c>
      <c r="H21" s="254">
        <f>E21*3%</f>
        <v>3610.3665000000001</v>
      </c>
      <c r="I21" s="72">
        <v>178654</v>
      </c>
      <c r="J21" s="73">
        <v>0.15</v>
      </c>
      <c r="K21" s="74">
        <f t="shared" ref="K21:K24" si="9">(I21*(1-J21))</f>
        <v>151855.9</v>
      </c>
      <c r="L21" s="186">
        <f>CEILING(K21/24,1)</f>
        <v>6328</v>
      </c>
      <c r="M21" s="186">
        <f>CEILING(K21/12,1)</f>
        <v>12655</v>
      </c>
      <c r="N21" s="256">
        <f>K21*4%</f>
        <v>6074.2359999999999</v>
      </c>
      <c r="O21" s="72">
        <v>178654</v>
      </c>
      <c r="P21" s="73">
        <v>0.15</v>
      </c>
      <c r="Q21" s="74">
        <f t="shared" ref="Q21:Q24" si="10">(O21*(1-P21))</f>
        <v>151855.9</v>
      </c>
      <c r="R21" s="186">
        <f>CEILING(Q21/24,1)</f>
        <v>6328</v>
      </c>
      <c r="S21" s="186">
        <f>CEILING(Q21/12,1)</f>
        <v>12655</v>
      </c>
      <c r="T21" s="254">
        <f>Q21*4%</f>
        <v>6074.2359999999999</v>
      </c>
    </row>
    <row r="22" spans="1:20" s="10" customFormat="1" ht="24.95" customHeight="1">
      <c r="A22" s="1009"/>
      <c r="B22" s="37">
        <v>160</v>
      </c>
      <c r="C22" s="75">
        <v>153933</v>
      </c>
      <c r="D22" s="76">
        <f>D21</f>
        <v>0.15</v>
      </c>
      <c r="E22" s="646">
        <f>(C22*(1-D22))</f>
        <v>130843.05</v>
      </c>
      <c r="F22" s="187">
        <f>CEILING(E22/24,1)</f>
        <v>5452</v>
      </c>
      <c r="G22" s="187">
        <f>CEILING(E22/12,1)</f>
        <v>10904</v>
      </c>
      <c r="H22" s="254">
        <f t="shared" ref="H22:H24" si="11">E22*3%</f>
        <v>3925.2914999999998</v>
      </c>
      <c r="I22" s="75">
        <v>198874</v>
      </c>
      <c r="J22" s="76">
        <f>J21</f>
        <v>0.15</v>
      </c>
      <c r="K22" s="646">
        <f t="shared" si="9"/>
        <v>169042.9</v>
      </c>
      <c r="L22" s="187">
        <f>CEILING(K22/24,1)</f>
        <v>7044</v>
      </c>
      <c r="M22" s="187">
        <f>CEILING(K22/12,1)</f>
        <v>14087</v>
      </c>
      <c r="N22" s="256">
        <f t="shared" ref="N22:N24" si="12">K22*4%</f>
        <v>6761.7160000000003</v>
      </c>
      <c r="O22" s="75">
        <v>198864</v>
      </c>
      <c r="P22" s="76">
        <f>P21</f>
        <v>0.15</v>
      </c>
      <c r="Q22" s="646">
        <f t="shared" si="10"/>
        <v>169034.4</v>
      </c>
      <c r="R22" s="187">
        <f>CEILING(Q22/24,1)</f>
        <v>7044</v>
      </c>
      <c r="S22" s="187">
        <f>CEILING(Q22/12,1)</f>
        <v>14087</v>
      </c>
      <c r="T22" s="254">
        <f t="shared" ref="T22:T24" si="13">Q22*4%</f>
        <v>6761.3760000000002</v>
      </c>
    </row>
    <row r="23" spans="1:20" s="10" customFormat="1" ht="24.95" customHeight="1">
      <c r="A23" s="1009"/>
      <c r="B23" s="38">
        <v>180</v>
      </c>
      <c r="C23" s="72">
        <v>168543</v>
      </c>
      <c r="D23" s="73">
        <f>D22</f>
        <v>0.15</v>
      </c>
      <c r="E23" s="74">
        <f t="shared" ref="E23:E24" si="14">(C23*(1-D23))</f>
        <v>143261.54999999999</v>
      </c>
      <c r="F23" s="186">
        <f>CEILING(E23/24,1)</f>
        <v>5970</v>
      </c>
      <c r="G23" s="186">
        <f>CEILING(E23/12,1)</f>
        <v>11939</v>
      </c>
      <c r="H23" s="254">
        <f t="shared" si="11"/>
        <v>4297.8464999999997</v>
      </c>
      <c r="I23" s="72">
        <v>216844</v>
      </c>
      <c r="J23" s="73">
        <f>J22</f>
        <v>0.15</v>
      </c>
      <c r="K23" s="74">
        <f t="shared" si="9"/>
        <v>184317.4</v>
      </c>
      <c r="L23" s="186">
        <f>CEILING(K23/24,1)</f>
        <v>7680</v>
      </c>
      <c r="M23" s="186">
        <f>CEILING(K23/12,1)</f>
        <v>15360</v>
      </c>
      <c r="N23" s="256">
        <f t="shared" si="12"/>
        <v>7372.6959999999999</v>
      </c>
      <c r="O23" s="72">
        <v>216844</v>
      </c>
      <c r="P23" s="73">
        <f>P22</f>
        <v>0.15</v>
      </c>
      <c r="Q23" s="74">
        <f t="shared" si="10"/>
        <v>184317.4</v>
      </c>
      <c r="R23" s="186">
        <f>CEILING(Q23/24,1)</f>
        <v>7680</v>
      </c>
      <c r="S23" s="186">
        <f>CEILING(Q23/12,1)</f>
        <v>15360</v>
      </c>
      <c r="T23" s="254">
        <f t="shared" si="13"/>
        <v>7372.6959999999999</v>
      </c>
    </row>
    <row r="24" spans="1:20" s="10" customFormat="1" ht="24.95" customHeight="1" thickBot="1">
      <c r="A24" s="448"/>
      <c r="B24" s="38">
        <v>200</v>
      </c>
      <c r="C24" s="674">
        <v>183153</v>
      </c>
      <c r="D24" s="675">
        <f>D23</f>
        <v>0.15</v>
      </c>
      <c r="E24" s="676">
        <f t="shared" si="14"/>
        <v>155680.04999999999</v>
      </c>
      <c r="F24" s="677">
        <f>CEILING(E24/24,1)</f>
        <v>6487</v>
      </c>
      <c r="G24" s="677">
        <f>CEILING(E24/12,1)</f>
        <v>12974</v>
      </c>
      <c r="H24" s="657">
        <f t="shared" si="11"/>
        <v>4670.401499999999</v>
      </c>
      <c r="I24" s="674">
        <v>241564</v>
      </c>
      <c r="J24" s="675">
        <f>J23</f>
        <v>0.15</v>
      </c>
      <c r="K24" s="676">
        <f t="shared" si="9"/>
        <v>205329.4</v>
      </c>
      <c r="L24" s="677">
        <f>CEILING(K24/24,1)</f>
        <v>8556</v>
      </c>
      <c r="M24" s="677">
        <f>CEILING(K24/12,1)</f>
        <v>17111</v>
      </c>
      <c r="N24" s="678">
        <f t="shared" si="12"/>
        <v>8213.1759999999995</v>
      </c>
      <c r="O24" s="674">
        <v>241564</v>
      </c>
      <c r="P24" s="675">
        <f>P23</f>
        <v>0.15</v>
      </c>
      <c r="Q24" s="676">
        <f t="shared" si="10"/>
        <v>205329.4</v>
      </c>
      <c r="R24" s="677">
        <f>CEILING(Q24/24,1)</f>
        <v>8556</v>
      </c>
      <c r="S24" s="677">
        <f>CEILING(Q24/12,1)</f>
        <v>17111</v>
      </c>
      <c r="T24" s="657">
        <f t="shared" si="13"/>
        <v>8213.1759999999995</v>
      </c>
    </row>
    <row r="25" spans="1:20" s="507" customFormat="1" ht="24" thickBot="1">
      <c r="A25" s="940" t="s">
        <v>3</v>
      </c>
      <c r="B25" s="941"/>
      <c r="C25" s="942" t="s">
        <v>40</v>
      </c>
      <c r="D25" s="943"/>
      <c r="E25" s="943"/>
      <c r="F25" s="943"/>
      <c r="G25" s="943"/>
      <c r="H25" s="943"/>
      <c r="I25" s="943"/>
      <c r="J25" s="943"/>
      <c r="K25" s="943"/>
      <c r="L25" s="943"/>
      <c r="M25" s="943"/>
      <c r="N25" s="943"/>
      <c r="O25" s="943"/>
      <c r="P25" s="943"/>
      <c r="Q25" s="943"/>
      <c r="R25" s="943"/>
      <c r="S25" s="943"/>
      <c r="T25" s="992"/>
    </row>
    <row r="26" spans="1:20" s="10" customFormat="1" ht="24.95" customHeight="1">
      <c r="A26" s="944">
        <v>210</v>
      </c>
      <c r="B26" s="945"/>
      <c r="C26" s="69">
        <v>229203</v>
      </c>
      <c r="D26" s="70">
        <f>D23</f>
        <v>0.15</v>
      </c>
      <c r="E26" s="71">
        <f t="shared" ref="E26:E27" si="15">(C26*(1-D26))</f>
        <v>194822.55</v>
      </c>
      <c r="F26" s="185">
        <f>CEILING(E26/24,1)</f>
        <v>8118</v>
      </c>
      <c r="G26" s="185">
        <f>CEILING(E26/12,1)</f>
        <v>16236</v>
      </c>
      <c r="H26" s="271">
        <f>E26*3%</f>
        <v>5844.6764999999996</v>
      </c>
      <c r="I26" s="69">
        <v>289884</v>
      </c>
      <c r="J26" s="70">
        <f>J23</f>
        <v>0.15</v>
      </c>
      <c r="K26" s="71">
        <f t="shared" ref="K26:K27" si="16">(I26*(1-J26))</f>
        <v>246401.4</v>
      </c>
      <c r="L26" s="185">
        <f>CEILING(K26/24,1)</f>
        <v>10267</v>
      </c>
      <c r="M26" s="185">
        <f>CEILING(K26/12,1)</f>
        <v>20534</v>
      </c>
      <c r="N26" s="273">
        <f>K26*4%</f>
        <v>9856.0560000000005</v>
      </c>
      <c r="O26" s="69">
        <v>289884</v>
      </c>
      <c r="P26" s="70">
        <f>P23</f>
        <v>0.15</v>
      </c>
      <c r="Q26" s="71">
        <f t="shared" ref="Q26:Q27" si="17">(O26*(1-P26))</f>
        <v>246401.4</v>
      </c>
      <c r="R26" s="185">
        <f>CEILING(Q26/24,1)</f>
        <v>10267</v>
      </c>
      <c r="S26" s="185">
        <f>CEILING(Q26/12,1)</f>
        <v>20534</v>
      </c>
      <c r="T26" s="271">
        <f>Q26*4%</f>
        <v>9856.0560000000005</v>
      </c>
    </row>
    <row r="27" spans="1:20" s="10" customFormat="1" ht="24.95" customHeight="1" thickBot="1">
      <c r="A27" s="938">
        <v>230</v>
      </c>
      <c r="B27" s="939"/>
      <c r="C27" s="77">
        <v>244933</v>
      </c>
      <c r="D27" s="78">
        <f>D23</f>
        <v>0.15</v>
      </c>
      <c r="E27" s="79">
        <f t="shared" si="15"/>
        <v>208193.05</v>
      </c>
      <c r="F27" s="188">
        <f>CEILING(E27/24,1)</f>
        <v>8675</v>
      </c>
      <c r="G27" s="188">
        <f>CEILING(E27/12,1)</f>
        <v>17350</v>
      </c>
      <c r="H27" s="255">
        <f>E27*3%</f>
        <v>6245.7914999999994</v>
      </c>
      <c r="I27" s="77">
        <v>304494</v>
      </c>
      <c r="J27" s="78">
        <f>J23</f>
        <v>0.15</v>
      </c>
      <c r="K27" s="79">
        <f t="shared" si="16"/>
        <v>258819.9</v>
      </c>
      <c r="L27" s="188">
        <f>CEILING(K27/24,1)</f>
        <v>10785</v>
      </c>
      <c r="M27" s="188">
        <f>CEILING(K27/12,1)</f>
        <v>21569</v>
      </c>
      <c r="N27" s="257">
        <f t="shared" ref="N27" si="18">K27*4%</f>
        <v>10352.796</v>
      </c>
      <c r="O27" s="77">
        <v>304494</v>
      </c>
      <c r="P27" s="78">
        <f>P23</f>
        <v>0.15</v>
      </c>
      <c r="Q27" s="79">
        <f t="shared" si="17"/>
        <v>258819.9</v>
      </c>
      <c r="R27" s="188">
        <f>CEILING(Q27/24,1)</f>
        <v>10785</v>
      </c>
      <c r="S27" s="188">
        <f>CEILING(Q27/12,1)</f>
        <v>21569</v>
      </c>
      <c r="T27" s="255">
        <f t="shared" ref="T27" si="19">Q27*4%</f>
        <v>10352.796</v>
      </c>
    </row>
  </sheetData>
  <sheetProtection autoFilter="0" pivotTables="0"/>
  <mergeCells count="27">
    <mergeCell ref="O19:T19"/>
    <mergeCell ref="I18:T18"/>
    <mergeCell ref="C18:H18"/>
    <mergeCell ref="C25:T25"/>
    <mergeCell ref="A21:A23"/>
    <mergeCell ref="A25:B25"/>
    <mergeCell ref="I19:N19"/>
    <mergeCell ref="A26:B26"/>
    <mergeCell ref="A27:B27"/>
    <mergeCell ref="A18:A20"/>
    <mergeCell ref="B18:B20"/>
    <mergeCell ref="C19:H19"/>
    <mergeCell ref="A1:P1"/>
    <mergeCell ref="F2:L2"/>
    <mergeCell ref="G3:O3"/>
    <mergeCell ref="A15:B15"/>
    <mergeCell ref="A16:B16"/>
    <mergeCell ref="A7:A9"/>
    <mergeCell ref="B7:B9"/>
    <mergeCell ref="C7:N7"/>
    <mergeCell ref="C8:H8"/>
    <mergeCell ref="I8:N8"/>
    <mergeCell ref="C14:T14"/>
    <mergeCell ref="O8:T8"/>
    <mergeCell ref="A10:A13"/>
    <mergeCell ref="A14:B14"/>
    <mergeCell ref="O7:T7"/>
  </mergeCells>
  <pageMargins left="0.39370078740157483" right="0.39370078740157483" top="0.59055118110236227" bottom="0.6692913385826772" header="0.19685039370078741" footer="0.11811023622047245"/>
  <pageSetup paperSize="9" scale="60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1"/>
  </sheetPr>
  <dimension ref="A1:V50"/>
  <sheetViews>
    <sheetView view="pageBreakPreview" zoomScale="50" zoomScaleNormal="70" zoomScaleSheetLayoutView="50" workbookViewId="0">
      <selection activeCell="A47" sqref="A47:A49"/>
    </sheetView>
  </sheetViews>
  <sheetFormatPr defaultColWidth="9.140625" defaultRowHeight="12.75"/>
  <cols>
    <col min="1" max="1" width="13.5703125" style="2" customWidth="1"/>
    <col min="2" max="2" width="51.140625" style="2" customWidth="1"/>
    <col min="3" max="3" width="13.85546875" style="2" customWidth="1"/>
    <col min="4" max="5" width="13.7109375" style="2" customWidth="1"/>
    <col min="6" max="6" width="10.7109375" style="2" customWidth="1"/>
    <col min="7" max="7" width="13.85546875" style="2" customWidth="1"/>
    <col min="8" max="9" width="13.7109375" style="2" customWidth="1"/>
    <col min="10" max="10" width="10.7109375" style="2" customWidth="1"/>
    <col min="11" max="11" width="13.85546875" style="2" customWidth="1"/>
    <col min="12" max="13" width="13.7109375" style="2" customWidth="1"/>
    <col min="14" max="14" width="10.7109375" style="2" customWidth="1"/>
    <col min="15" max="15" width="13.85546875" style="2" customWidth="1"/>
    <col min="16" max="17" width="13.7109375" style="2" customWidth="1"/>
    <col min="18" max="18" width="10.7109375" style="2" customWidth="1"/>
    <col min="19" max="16384" width="9.140625" style="2"/>
  </cols>
  <sheetData>
    <row r="1" spans="1:18" ht="31.5" customHeight="1">
      <c r="A1" s="499"/>
      <c r="B1" s="1029" t="s">
        <v>522</v>
      </c>
      <c r="C1" s="1029"/>
      <c r="D1" s="1029"/>
      <c r="E1" s="1029"/>
      <c r="F1" s="1029"/>
      <c r="G1" s="1029"/>
      <c r="H1" s="1029"/>
      <c r="I1" s="1029"/>
      <c r="J1" s="1029"/>
      <c r="K1" s="1029"/>
      <c r="L1" s="1029"/>
      <c r="M1" s="1029"/>
      <c r="N1" s="1029"/>
      <c r="O1" s="682"/>
      <c r="P1" s="682"/>
      <c r="Q1" s="682"/>
      <c r="R1" s="682"/>
    </row>
    <row r="2" spans="1:18" ht="21.75" customHeight="1">
      <c r="A2" s="499"/>
      <c r="B2" s="499"/>
      <c r="C2" s="516"/>
      <c r="D2" s="516"/>
      <c r="E2" s="516"/>
      <c r="F2" s="516"/>
      <c r="G2" s="516"/>
      <c r="H2" s="516"/>
      <c r="I2" s="1030" t="s">
        <v>8</v>
      </c>
      <c r="J2" s="1030"/>
      <c r="K2" s="1030"/>
      <c r="L2" s="1030"/>
      <c r="M2" s="516"/>
      <c r="N2" s="516"/>
      <c r="O2" s="516"/>
      <c r="P2" s="516"/>
      <c r="Q2" s="516"/>
      <c r="R2" s="516"/>
    </row>
    <row r="3" spans="1:18" ht="21.75" customHeight="1">
      <c r="A3" s="521" t="e">
        <f>'KingKoil Матрасы'!A3</f>
        <v>#REF!</v>
      </c>
      <c r="B3" s="205"/>
      <c r="C3" s="205"/>
      <c r="D3" s="205"/>
      <c r="E3" s="205"/>
      <c r="F3" s="520" t="e">
        <f>#REF!</f>
        <v>#REF!</v>
      </c>
      <c r="G3" s="205"/>
      <c r="H3" s="205"/>
      <c r="I3" s="205"/>
      <c r="J3" s="205"/>
      <c r="K3" s="205"/>
      <c r="L3" s="205"/>
      <c r="M3" s="205"/>
      <c r="N3" s="574"/>
      <c r="O3" s="193"/>
      <c r="P3" s="193"/>
      <c r="Q3" s="193"/>
      <c r="R3" s="243"/>
    </row>
    <row r="4" spans="1:18" ht="21" customHeight="1">
      <c r="A4" s="522" t="e">
        <f>'KingKoil Матрасы'!A4</f>
        <v>#REF!</v>
      </c>
      <c r="B4" s="498"/>
      <c r="C4" s="498"/>
      <c r="D4" s="498"/>
      <c r="E4" s="498"/>
      <c r="F4" s="498"/>
      <c r="G4" s="517"/>
      <c r="H4" s="517"/>
      <c r="I4" s="517"/>
      <c r="J4" s="517"/>
      <c r="K4" s="517"/>
      <c r="L4" s="517"/>
      <c r="M4" s="518" t="e">
        <f>'KingKoil Матрасы'!N4</f>
        <v>#REF!</v>
      </c>
      <c r="N4" s="498"/>
      <c r="O4" s="498"/>
      <c r="P4" s="498"/>
      <c r="Q4" s="498"/>
      <c r="R4" s="244"/>
    </row>
    <row r="5" spans="1:18" ht="21.75" customHeight="1" thickBot="1">
      <c r="A5" s="868" t="str">
        <f>'KingKoil Матрасы'!A5</f>
        <v>СЕРИЯ: King Koil</v>
      </c>
      <c r="B5" s="194"/>
      <c r="C5" s="194"/>
      <c r="D5" s="194"/>
      <c r="E5" s="194"/>
      <c r="F5" s="194"/>
      <c r="G5" s="195"/>
      <c r="H5" s="195"/>
      <c r="I5" s="195"/>
      <c r="J5" s="194"/>
      <c r="K5" s="195"/>
      <c r="L5" s="195"/>
      <c r="M5" s="195"/>
      <c r="N5" s="500"/>
      <c r="O5" s="192"/>
      <c r="P5" s="192"/>
      <c r="Q5" s="192"/>
      <c r="R5" s="194"/>
    </row>
    <row r="6" spans="1:18" ht="20.25" customHeight="1" thickBot="1">
      <c r="A6" s="1026" t="s">
        <v>9</v>
      </c>
      <c r="B6" s="681" t="s">
        <v>459</v>
      </c>
      <c r="C6" s="1023">
        <v>11</v>
      </c>
      <c r="D6" s="1024"/>
      <c r="E6" s="1024"/>
      <c r="F6" s="1024"/>
      <c r="G6" s="1024"/>
      <c r="H6" s="1024"/>
      <c r="I6" s="1024"/>
      <c r="J6" s="1024"/>
      <c r="K6" s="1024"/>
      <c r="L6" s="1024"/>
      <c r="M6" s="1024"/>
      <c r="N6" s="1024"/>
      <c r="O6" s="1024"/>
      <c r="P6" s="1024"/>
      <c r="Q6" s="1024"/>
      <c r="R6" s="1025"/>
    </row>
    <row r="7" spans="1:18" ht="22.5" customHeight="1" thickBot="1">
      <c r="A7" s="1027"/>
      <c r="B7" s="1013" t="s">
        <v>10</v>
      </c>
      <c r="C7" s="1016" t="s">
        <v>6</v>
      </c>
      <c r="D7" s="1017"/>
      <c r="E7" s="1017"/>
      <c r="F7" s="1017"/>
      <c r="G7" s="1017"/>
      <c r="H7" s="1017"/>
      <c r="I7" s="1017"/>
      <c r="J7" s="1017"/>
      <c r="K7" s="1017"/>
      <c r="L7" s="1017"/>
      <c r="M7" s="1017"/>
      <c r="N7" s="1017"/>
      <c r="O7" s="1017"/>
      <c r="P7" s="1017"/>
      <c r="Q7" s="1017"/>
      <c r="R7" s="1018"/>
    </row>
    <row r="8" spans="1:18" ht="33.75" customHeight="1" thickBot="1">
      <c r="A8" s="1028"/>
      <c r="B8" s="1015"/>
      <c r="C8" s="602" t="s">
        <v>15</v>
      </c>
      <c r="D8" s="603" t="s">
        <v>111</v>
      </c>
      <c r="E8" s="603" t="s">
        <v>112</v>
      </c>
      <c r="F8" s="604" t="s">
        <v>381</v>
      </c>
      <c r="G8" s="605" t="s">
        <v>16</v>
      </c>
      <c r="H8" s="606" t="s">
        <v>111</v>
      </c>
      <c r="I8" s="607" t="s">
        <v>112</v>
      </c>
      <c r="J8" s="604" t="s">
        <v>381</v>
      </c>
      <c r="K8" s="608" t="s">
        <v>17</v>
      </c>
      <c r="L8" s="606" t="s">
        <v>111</v>
      </c>
      <c r="M8" s="607" t="s">
        <v>112</v>
      </c>
      <c r="N8" s="604" t="s">
        <v>381</v>
      </c>
      <c r="O8" s="608" t="s">
        <v>18</v>
      </c>
      <c r="P8" s="606" t="s">
        <v>111</v>
      </c>
      <c r="Q8" s="607" t="s">
        <v>112</v>
      </c>
      <c r="R8" s="604" t="s">
        <v>381</v>
      </c>
    </row>
    <row r="9" spans="1:18" ht="23.45" customHeight="1">
      <c r="A9" s="1010" t="s">
        <v>30</v>
      </c>
      <c r="B9" s="611" t="s">
        <v>506</v>
      </c>
      <c r="C9" s="580">
        <v>21343</v>
      </c>
      <c r="D9" s="581">
        <f t="shared" ref="D9:D14" si="0">ROUND(C9/24,1)</f>
        <v>889.3</v>
      </c>
      <c r="E9" s="581">
        <f t="shared" ref="E9:E14" si="1">ROUND(C9/12,1)</f>
        <v>1778.6</v>
      </c>
      <c r="F9" s="582">
        <f t="shared" ref="F9:F14" si="2">C9*3%</f>
        <v>640.29</v>
      </c>
      <c r="G9" s="583">
        <v>21343</v>
      </c>
      <c r="H9" s="581">
        <f t="shared" ref="H9:H14" si="3">ROUND(G9/24,1)</f>
        <v>889.3</v>
      </c>
      <c r="I9" s="584">
        <f t="shared" ref="I9:I14" si="4">ROUND(G9/12,1)</f>
        <v>1778.6</v>
      </c>
      <c r="J9" s="582">
        <f t="shared" ref="J9:J14" si="5">G9*3%</f>
        <v>640.29</v>
      </c>
      <c r="K9" s="580">
        <v>22473</v>
      </c>
      <c r="L9" s="581">
        <f t="shared" ref="L9:L14" si="6">ROUND(K9/24,1)</f>
        <v>936.4</v>
      </c>
      <c r="M9" s="584">
        <f t="shared" ref="M9:M14" si="7">ROUND(K9/12,1)</f>
        <v>1872.8</v>
      </c>
      <c r="N9" s="582">
        <f t="shared" ref="N9:N14" si="8">K9*3%</f>
        <v>674.18999999999994</v>
      </c>
      <c r="O9" s="580">
        <v>23593</v>
      </c>
      <c r="P9" s="581">
        <f t="shared" ref="P9:P14" si="9">ROUND(O9/24,1)</f>
        <v>983</v>
      </c>
      <c r="Q9" s="584">
        <f t="shared" ref="Q9:Q14" si="10">ROUND(O9/12,1)</f>
        <v>1966.1</v>
      </c>
      <c r="R9" s="582">
        <f t="shared" ref="R9:R14" si="11">O9*3%</f>
        <v>707.79</v>
      </c>
    </row>
    <row r="10" spans="1:18" ht="23.45" customHeight="1" thickBot="1">
      <c r="A10" s="1011"/>
      <c r="B10" s="612" t="s">
        <v>507</v>
      </c>
      <c r="C10" s="585">
        <v>21343</v>
      </c>
      <c r="D10" s="586">
        <f t="shared" si="0"/>
        <v>889.3</v>
      </c>
      <c r="E10" s="586">
        <f t="shared" si="1"/>
        <v>1778.6</v>
      </c>
      <c r="F10" s="587">
        <f t="shared" si="2"/>
        <v>640.29</v>
      </c>
      <c r="G10" s="588">
        <v>21343</v>
      </c>
      <c r="H10" s="586">
        <f t="shared" si="3"/>
        <v>889.3</v>
      </c>
      <c r="I10" s="589">
        <f t="shared" si="4"/>
        <v>1778.6</v>
      </c>
      <c r="J10" s="587">
        <f t="shared" si="5"/>
        <v>640.29</v>
      </c>
      <c r="K10" s="585">
        <v>22473</v>
      </c>
      <c r="L10" s="586">
        <f t="shared" si="6"/>
        <v>936.4</v>
      </c>
      <c r="M10" s="589">
        <f t="shared" si="7"/>
        <v>1872.8</v>
      </c>
      <c r="N10" s="587">
        <f t="shared" si="8"/>
        <v>674.18999999999994</v>
      </c>
      <c r="O10" s="585">
        <v>23593</v>
      </c>
      <c r="P10" s="586">
        <f t="shared" si="9"/>
        <v>983</v>
      </c>
      <c r="Q10" s="589">
        <f t="shared" si="10"/>
        <v>1966.1</v>
      </c>
      <c r="R10" s="587">
        <f t="shared" si="11"/>
        <v>707.79</v>
      </c>
    </row>
    <row r="11" spans="1:18" ht="23.45" customHeight="1">
      <c r="A11" s="1010" t="s">
        <v>29</v>
      </c>
      <c r="B11" s="613" t="s">
        <v>508</v>
      </c>
      <c r="C11" s="580">
        <v>22473</v>
      </c>
      <c r="D11" s="581">
        <f t="shared" si="0"/>
        <v>936.4</v>
      </c>
      <c r="E11" s="581">
        <f t="shared" si="1"/>
        <v>1872.8</v>
      </c>
      <c r="F11" s="582">
        <f t="shared" si="2"/>
        <v>674.18999999999994</v>
      </c>
      <c r="G11" s="583">
        <v>22473</v>
      </c>
      <c r="H11" s="581">
        <f t="shared" si="3"/>
        <v>936.4</v>
      </c>
      <c r="I11" s="584">
        <f t="shared" si="4"/>
        <v>1872.8</v>
      </c>
      <c r="J11" s="582">
        <f t="shared" si="5"/>
        <v>674.18999999999994</v>
      </c>
      <c r="K11" s="580">
        <v>23593</v>
      </c>
      <c r="L11" s="581">
        <f t="shared" si="6"/>
        <v>983</v>
      </c>
      <c r="M11" s="584">
        <f t="shared" si="7"/>
        <v>1966.1</v>
      </c>
      <c r="N11" s="582">
        <f t="shared" si="8"/>
        <v>707.79</v>
      </c>
      <c r="O11" s="580">
        <v>25273</v>
      </c>
      <c r="P11" s="581">
        <f t="shared" si="9"/>
        <v>1053</v>
      </c>
      <c r="Q11" s="584">
        <f t="shared" si="10"/>
        <v>2106.1</v>
      </c>
      <c r="R11" s="582">
        <f t="shared" si="11"/>
        <v>758.18999999999994</v>
      </c>
    </row>
    <row r="12" spans="1:18" ht="23.45" customHeight="1" thickBot="1">
      <c r="A12" s="1011"/>
      <c r="B12" s="614" t="s">
        <v>509</v>
      </c>
      <c r="C12" s="585">
        <v>22473</v>
      </c>
      <c r="D12" s="586">
        <f t="shared" si="0"/>
        <v>936.4</v>
      </c>
      <c r="E12" s="586">
        <f t="shared" si="1"/>
        <v>1872.8</v>
      </c>
      <c r="F12" s="587">
        <f t="shared" si="2"/>
        <v>674.18999999999994</v>
      </c>
      <c r="G12" s="588">
        <v>22473</v>
      </c>
      <c r="H12" s="586">
        <f t="shared" si="3"/>
        <v>936.4</v>
      </c>
      <c r="I12" s="589">
        <f t="shared" si="4"/>
        <v>1872.8</v>
      </c>
      <c r="J12" s="587">
        <f t="shared" si="5"/>
        <v>674.18999999999994</v>
      </c>
      <c r="K12" s="585">
        <v>23593</v>
      </c>
      <c r="L12" s="586">
        <f t="shared" si="6"/>
        <v>983</v>
      </c>
      <c r="M12" s="589">
        <f t="shared" si="7"/>
        <v>1966.1</v>
      </c>
      <c r="N12" s="587">
        <f t="shared" si="8"/>
        <v>707.79</v>
      </c>
      <c r="O12" s="585">
        <v>25273</v>
      </c>
      <c r="P12" s="586">
        <f t="shared" si="9"/>
        <v>1053</v>
      </c>
      <c r="Q12" s="589">
        <f t="shared" si="10"/>
        <v>2106.1</v>
      </c>
      <c r="R12" s="587">
        <f t="shared" si="11"/>
        <v>758.18999999999994</v>
      </c>
    </row>
    <row r="13" spans="1:18" ht="23.45" customHeight="1">
      <c r="A13" s="1010" t="s">
        <v>31</v>
      </c>
      <c r="B13" s="613" t="s">
        <v>510</v>
      </c>
      <c r="C13" s="580">
        <v>22473</v>
      </c>
      <c r="D13" s="581">
        <f t="shared" si="0"/>
        <v>936.4</v>
      </c>
      <c r="E13" s="581">
        <f t="shared" si="1"/>
        <v>1872.8</v>
      </c>
      <c r="F13" s="582">
        <f t="shared" si="2"/>
        <v>674.18999999999994</v>
      </c>
      <c r="G13" s="583">
        <v>22473</v>
      </c>
      <c r="H13" s="581">
        <f t="shared" si="3"/>
        <v>936.4</v>
      </c>
      <c r="I13" s="584">
        <f t="shared" si="4"/>
        <v>1872.8</v>
      </c>
      <c r="J13" s="582">
        <f>G13*3%</f>
        <v>674.18999999999994</v>
      </c>
      <c r="K13" s="580">
        <v>22473</v>
      </c>
      <c r="L13" s="581">
        <f t="shared" si="6"/>
        <v>936.4</v>
      </c>
      <c r="M13" s="584">
        <f t="shared" si="7"/>
        <v>1872.8</v>
      </c>
      <c r="N13" s="582">
        <f t="shared" si="8"/>
        <v>674.18999999999994</v>
      </c>
      <c r="O13" s="580">
        <v>23593</v>
      </c>
      <c r="P13" s="581">
        <f t="shared" si="9"/>
        <v>983</v>
      </c>
      <c r="Q13" s="584">
        <f t="shared" si="10"/>
        <v>1966.1</v>
      </c>
      <c r="R13" s="582">
        <f t="shared" si="11"/>
        <v>707.79</v>
      </c>
    </row>
    <row r="14" spans="1:18" ht="23.45" customHeight="1" thickBot="1">
      <c r="A14" s="1011"/>
      <c r="B14" s="615" t="s">
        <v>511</v>
      </c>
      <c r="C14" s="585">
        <v>22473</v>
      </c>
      <c r="D14" s="586">
        <f t="shared" si="0"/>
        <v>936.4</v>
      </c>
      <c r="E14" s="586">
        <f t="shared" si="1"/>
        <v>1872.8</v>
      </c>
      <c r="F14" s="587">
        <f t="shared" si="2"/>
        <v>674.18999999999994</v>
      </c>
      <c r="G14" s="588">
        <v>22473</v>
      </c>
      <c r="H14" s="586">
        <f t="shared" si="3"/>
        <v>936.4</v>
      </c>
      <c r="I14" s="589">
        <f t="shared" si="4"/>
        <v>1872.8</v>
      </c>
      <c r="J14" s="587">
        <f t="shared" si="5"/>
        <v>674.18999999999994</v>
      </c>
      <c r="K14" s="585">
        <v>22473</v>
      </c>
      <c r="L14" s="586">
        <f t="shared" si="6"/>
        <v>936.4</v>
      </c>
      <c r="M14" s="589">
        <f t="shared" si="7"/>
        <v>1872.8</v>
      </c>
      <c r="N14" s="587">
        <f t="shared" si="8"/>
        <v>674.18999999999994</v>
      </c>
      <c r="O14" s="585">
        <v>23593</v>
      </c>
      <c r="P14" s="586">
        <f t="shared" si="9"/>
        <v>983</v>
      </c>
      <c r="Q14" s="589">
        <f t="shared" si="10"/>
        <v>1966.1</v>
      </c>
      <c r="R14" s="587">
        <f t="shared" si="11"/>
        <v>707.79</v>
      </c>
    </row>
    <row r="15" spans="1:18" ht="6.75" customHeight="1" thickBot="1">
      <c r="A15" s="4"/>
      <c r="B15" s="524"/>
      <c r="C15" s="679"/>
      <c r="D15" s="679"/>
      <c r="E15" s="679"/>
      <c r="F15" s="679"/>
      <c r="G15" s="679"/>
      <c r="H15" s="679"/>
      <c r="I15" s="679"/>
      <c r="J15" s="679"/>
      <c r="K15" s="679"/>
      <c r="L15" s="679"/>
      <c r="M15" s="679"/>
      <c r="N15" s="679"/>
      <c r="O15" s="680"/>
      <c r="P15" s="680"/>
      <c r="Q15" s="680"/>
      <c r="R15" s="679"/>
    </row>
    <row r="16" spans="1:18" ht="17.25" customHeight="1" thickBot="1">
      <c r="A16" s="1026" t="s">
        <v>9</v>
      </c>
      <c r="B16" s="681" t="s">
        <v>459</v>
      </c>
      <c r="C16" s="1023">
        <v>20</v>
      </c>
      <c r="D16" s="1024"/>
      <c r="E16" s="1024"/>
      <c r="F16" s="1024"/>
      <c r="G16" s="1024"/>
      <c r="H16" s="1024"/>
      <c r="I16" s="1024"/>
      <c r="J16" s="1024"/>
      <c r="K16" s="1024"/>
      <c r="L16" s="1024"/>
      <c r="M16" s="1024"/>
      <c r="N16" s="1024"/>
      <c r="O16" s="1024"/>
      <c r="P16" s="1024"/>
      <c r="Q16" s="1024"/>
      <c r="R16" s="1025"/>
    </row>
    <row r="17" spans="1:18" ht="22.5" customHeight="1" thickBot="1">
      <c r="A17" s="1027"/>
      <c r="B17" s="1013" t="s">
        <v>10</v>
      </c>
      <c r="C17" s="1016" t="s">
        <v>6</v>
      </c>
      <c r="D17" s="1017"/>
      <c r="E17" s="1017"/>
      <c r="F17" s="1017"/>
      <c r="G17" s="1017"/>
      <c r="H17" s="1017"/>
      <c r="I17" s="1017"/>
      <c r="J17" s="1017"/>
      <c r="K17" s="1017"/>
      <c r="L17" s="1017"/>
      <c r="M17" s="1017"/>
      <c r="N17" s="1017"/>
      <c r="O17" s="1017"/>
      <c r="P17" s="1017"/>
      <c r="Q17" s="1017"/>
      <c r="R17" s="1018"/>
    </row>
    <row r="18" spans="1:18" ht="41.25" customHeight="1" thickBot="1">
      <c r="A18" s="1028"/>
      <c r="B18" s="1015"/>
      <c r="C18" s="602" t="s">
        <v>15</v>
      </c>
      <c r="D18" s="603" t="s">
        <v>111</v>
      </c>
      <c r="E18" s="603" t="s">
        <v>112</v>
      </c>
      <c r="F18" s="604" t="s">
        <v>381</v>
      </c>
      <c r="G18" s="605" t="s">
        <v>16</v>
      </c>
      <c r="H18" s="606" t="s">
        <v>111</v>
      </c>
      <c r="I18" s="607" t="s">
        <v>112</v>
      </c>
      <c r="J18" s="604" t="s">
        <v>381</v>
      </c>
      <c r="K18" s="608" t="s">
        <v>17</v>
      </c>
      <c r="L18" s="606" t="s">
        <v>111</v>
      </c>
      <c r="M18" s="607" t="s">
        <v>112</v>
      </c>
      <c r="N18" s="604" t="s">
        <v>381</v>
      </c>
      <c r="O18" s="608" t="s">
        <v>18</v>
      </c>
      <c r="P18" s="606" t="s">
        <v>111</v>
      </c>
      <c r="Q18" s="607" t="s">
        <v>112</v>
      </c>
      <c r="R18" s="604" t="s">
        <v>381</v>
      </c>
    </row>
    <row r="19" spans="1:18" ht="23.45" customHeight="1">
      <c r="A19" s="1010" t="s">
        <v>30</v>
      </c>
      <c r="B19" s="611" t="s">
        <v>506</v>
      </c>
      <c r="C19" s="580">
        <v>22473</v>
      </c>
      <c r="D19" s="581">
        <f t="shared" ref="D19:D24" si="12">ROUND(C19/24,1)</f>
        <v>936.4</v>
      </c>
      <c r="E19" s="581">
        <f t="shared" ref="E19:E24" si="13">ROUND(C19/12,1)</f>
        <v>1872.8</v>
      </c>
      <c r="F19" s="582">
        <f t="shared" ref="F19:F24" si="14">C19*3%</f>
        <v>674.18999999999994</v>
      </c>
      <c r="G19" s="583">
        <v>22473</v>
      </c>
      <c r="H19" s="581">
        <f t="shared" ref="H19:H24" si="15">ROUND(G19/24,1)</f>
        <v>936.4</v>
      </c>
      <c r="I19" s="584">
        <f t="shared" ref="I19:I24" si="16">ROUND(G19/12,1)</f>
        <v>1872.8</v>
      </c>
      <c r="J19" s="582">
        <f t="shared" ref="J19:J24" si="17">G19*3%</f>
        <v>674.18999999999994</v>
      </c>
      <c r="K19" s="583">
        <v>23593</v>
      </c>
      <c r="L19" s="581">
        <f t="shared" ref="L19:L24" si="18">ROUND(K19/24,1)</f>
        <v>983</v>
      </c>
      <c r="M19" s="584">
        <f t="shared" ref="M19:M24" si="19">ROUND(K19/12,1)</f>
        <v>1966.1</v>
      </c>
      <c r="N19" s="582">
        <f t="shared" ref="N19:N24" si="20">K19*3%</f>
        <v>707.79</v>
      </c>
      <c r="O19" s="580">
        <v>25273</v>
      </c>
      <c r="P19" s="581">
        <f t="shared" ref="P19:P24" si="21">ROUND(O19/24,1)</f>
        <v>1053</v>
      </c>
      <c r="Q19" s="584">
        <f t="shared" ref="Q19:Q24" si="22">ROUND(O19/12,1)</f>
        <v>2106.1</v>
      </c>
      <c r="R19" s="582">
        <f t="shared" ref="R19:R24" si="23">O19*3%</f>
        <v>758.18999999999994</v>
      </c>
    </row>
    <row r="20" spans="1:18" ht="23.45" customHeight="1" thickBot="1">
      <c r="A20" s="1011"/>
      <c r="B20" s="612" t="s">
        <v>507</v>
      </c>
      <c r="C20" s="585">
        <v>22473</v>
      </c>
      <c r="D20" s="586">
        <f t="shared" si="12"/>
        <v>936.4</v>
      </c>
      <c r="E20" s="586">
        <f t="shared" si="13"/>
        <v>1872.8</v>
      </c>
      <c r="F20" s="587">
        <f t="shared" si="14"/>
        <v>674.18999999999994</v>
      </c>
      <c r="G20" s="588">
        <v>22473</v>
      </c>
      <c r="H20" s="586">
        <f t="shared" si="15"/>
        <v>936.4</v>
      </c>
      <c r="I20" s="589">
        <f t="shared" si="16"/>
        <v>1872.8</v>
      </c>
      <c r="J20" s="587">
        <f t="shared" si="17"/>
        <v>674.18999999999994</v>
      </c>
      <c r="K20" s="588">
        <v>23593</v>
      </c>
      <c r="L20" s="586">
        <f t="shared" si="18"/>
        <v>983</v>
      </c>
      <c r="M20" s="589">
        <f t="shared" si="19"/>
        <v>1966.1</v>
      </c>
      <c r="N20" s="587">
        <f t="shared" si="20"/>
        <v>707.79</v>
      </c>
      <c r="O20" s="585">
        <v>25273</v>
      </c>
      <c r="P20" s="586">
        <f t="shared" si="21"/>
        <v>1053</v>
      </c>
      <c r="Q20" s="589">
        <f t="shared" si="22"/>
        <v>2106.1</v>
      </c>
      <c r="R20" s="587">
        <f t="shared" si="23"/>
        <v>758.18999999999994</v>
      </c>
    </row>
    <row r="21" spans="1:18" ht="23.45" customHeight="1">
      <c r="A21" s="1010" t="s">
        <v>29</v>
      </c>
      <c r="B21" s="613" t="s">
        <v>508</v>
      </c>
      <c r="C21" s="580">
        <v>25273</v>
      </c>
      <c r="D21" s="581">
        <f t="shared" si="12"/>
        <v>1053</v>
      </c>
      <c r="E21" s="581">
        <f t="shared" si="13"/>
        <v>2106.1</v>
      </c>
      <c r="F21" s="582">
        <f t="shared" si="14"/>
        <v>758.18999999999994</v>
      </c>
      <c r="G21" s="583">
        <v>25273</v>
      </c>
      <c r="H21" s="581">
        <f t="shared" si="15"/>
        <v>1053</v>
      </c>
      <c r="I21" s="584">
        <f t="shared" si="16"/>
        <v>2106.1</v>
      </c>
      <c r="J21" s="582">
        <f t="shared" si="17"/>
        <v>758.18999999999994</v>
      </c>
      <c r="K21" s="583">
        <v>25273</v>
      </c>
      <c r="L21" s="581">
        <f t="shared" si="18"/>
        <v>1053</v>
      </c>
      <c r="M21" s="584">
        <f t="shared" si="19"/>
        <v>2106.1</v>
      </c>
      <c r="N21" s="582">
        <f t="shared" si="20"/>
        <v>758.18999999999994</v>
      </c>
      <c r="O21" s="580">
        <v>26963</v>
      </c>
      <c r="P21" s="581">
        <f t="shared" si="21"/>
        <v>1123.5</v>
      </c>
      <c r="Q21" s="584">
        <f t="shared" si="22"/>
        <v>2246.9</v>
      </c>
      <c r="R21" s="582">
        <f t="shared" si="23"/>
        <v>808.89</v>
      </c>
    </row>
    <row r="22" spans="1:18" ht="23.45" customHeight="1" thickBot="1">
      <c r="A22" s="1011"/>
      <c r="B22" s="614" t="s">
        <v>509</v>
      </c>
      <c r="C22" s="585">
        <v>25273</v>
      </c>
      <c r="D22" s="586">
        <f t="shared" si="12"/>
        <v>1053</v>
      </c>
      <c r="E22" s="586">
        <f t="shared" si="13"/>
        <v>2106.1</v>
      </c>
      <c r="F22" s="587">
        <f t="shared" si="14"/>
        <v>758.18999999999994</v>
      </c>
      <c r="G22" s="588">
        <v>25273</v>
      </c>
      <c r="H22" s="586">
        <f t="shared" si="15"/>
        <v>1053</v>
      </c>
      <c r="I22" s="589">
        <f t="shared" si="16"/>
        <v>2106.1</v>
      </c>
      <c r="J22" s="587">
        <f t="shared" si="17"/>
        <v>758.18999999999994</v>
      </c>
      <c r="K22" s="588">
        <v>25273</v>
      </c>
      <c r="L22" s="586">
        <f t="shared" si="18"/>
        <v>1053</v>
      </c>
      <c r="M22" s="589">
        <f t="shared" si="19"/>
        <v>2106.1</v>
      </c>
      <c r="N22" s="587">
        <f t="shared" si="20"/>
        <v>758.18999999999994</v>
      </c>
      <c r="O22" s="585">
        <v>26963</v>
      </c>
      <c r="P22" s="586">
        <f t="shared" si="21"/>
        <v>1123.5</v>
      </c>
      <c r="Q22" s="589">
        <f t="shared" si="22"/>
        <v>2246.9</v>
      </c>
      <c r="R22" s="587">
        <f t="shared" si="23"/>
        <v>808.89</v>
      </c>
    </row>
    <row r="23" spans="1:18" ht="23.45" customHeight="1">
      <c r="A23" s="1010" t="s">
        <v>31</v>
      </c>
      <c r="B23" s="613" t="s">
        <v>510</v>
      </c>
      <c r="C23" s="580">
        <v>29213</v>
      </c>
      <c r="D23" s="581">
        <f t="shared" si="12"/>
        <v>1217.2</v>
      </c>
      <c r="E23" s="581">
        <f t="shared" si="13"/>
        <v>2434.4</v>
      </c>
      <c r="F23" s="582">
        <f t="shared" si="14"/>
        <v>876.39</v>
      </c>
      <c r="G23" s="583">
        <v>30333</v>
      </c>
      <c r="H23" s="581">
        <f t="shared" si="15"/>
        <v>1263.9000000000001</v>
      </c>
      <c r="I23" s="584">
        <f t="shared" si="16"/>
        <v>2527.8000000000002</v>
      </c>
      <c r="J23" s="582">
        <f t="shared" si="17"/>
        <v>909.99</v>
      </c>
      <c r="K23" s="583">
        <v>30333</v>
      </c>
      <c r="L23" s="581">
        <f t="shared" si="18"/>
        <v>1263.9000000000001</v>
      </c>
      <c r="M23" s="584">
        <f t="shared" si="19"/>
        <v>2527.8000000000002</v>
      </c>
      <c r="N23" s="582">
        <f t="shared" si="20"/>
        <v>909.99</v>
      </c>
      <c r="O23" s="580">
        <v>32583</v>
      </c>
      <c r="P23" s="581">
        <f t="shared" si="21"/>
        <v>1357.6</v>
      </c>
      <c r="Q23" s="584">
        <f t="shared" si="22"/>
        <v>2715.3</v>
      </c>
      <c r="R23" s="582">
        <f t="shared" si="23"/>
        <v>977.49</v>
      </c>
    </row>
    <row r="24" spans="1:18" ht="23.25" customHeight="1" thickBot="1">
      <c r="A24" s="1011"/>
      <c r="B24" s="615" t="s">
        <v>511</v>
      </c>
      <c r="C24" s="585">
        <v>29213</v>
      </c>
      <c r="D24" s="586">
        <f t="shared" si="12"/>
        <v>1217.2</v>
      </c>
      <c r="E24" s="586">
        <f t="shared" si="13"/>
        <v>2434.4</v>
      </c>
      <c r="F24" s="587">
        <f t="shared" si="14"/>
        <v>876.39</v>
      </c>
      <c r="G24" s="588">
        <v>30333</v>
      </c>
      <c r="H24" s="586">
        <f t="shared" si="15"/>
        <v>1263.9000000000001</v>
      </c>
      <c r="I24" s="589">
        <f t="shared" si="16"/>
        <v>2527.8000000000002</v>
      </c>
      <c r="J24" s="587">
        <f t="shared" si="17"/>
        <v>909.99</v>
      </c>
      <c r="K24" s="588">
        <v>30333</v>
      </c>
      <c r="L24" s="586">
        <f t="shared" si="18"/>
        <v>1263.9000000000001</v>
      </c>
      <c r="M24" s="589">
        <f t="shared" si="19"/>
        <v>2527.8000000000002</v>
      </c>
      <c r="N24" s="587">
        <f t="shared" si="20"/>
        <v>909.99</v>
      </c>
      <c r="O24" s="585">
        <v>32583</v>
      </c>
      <c r="P24" s="586">
        <f t="shared" si="21"/>
        <v>1357.6</v>
      </c>
      <c r="Q24" s="589">
        <f t="shared" si="22"/>
        <v>2715.3</v>
      </c>
      <c r="R24" s="587">
        <f t="shared" si="23"/>
        <v>977.49</v>
      </c>
    </row>
    <row r="25" spans="1:18" ht="6.75" customHeight="1" thickBot="1">
      <c r="A25" s="196"/>
      <c r="B25" s="523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8"/>
      <c r="P25" s="198"/>
      <c r="Q25" s="198"/>
      <c r="R25" s="197"/>
    </row>
    <row r="26" spans="1:18" ht="18" customHeight="1" thickBot="1">
      <c r="A26" s="1013" t="s">
        <v>9</v>
      </c>
      <c r="B26" s="681" t="s">
        <v>459</v>
      </c>
      <c r="C26" s="1020">
        <v>11</v>
      </c>
      <c r="D26" s="1021"/>
      <c r="E26" s="1021"/>
      <c r="F26" s="1021"/>
      <c r="G26" s="1021"/>
      <c r="H26" s="1021"/>
      <c r="I26" s="1021"/>
      <c r="J26" s="1022"/>
      <c r="K26" s="1020">
        <v>20</v>
      </c>
      <c r="L26" s="1021"/>
      <c r="M26" s="1021"/>
      <c r="N26" s="1021"/>
      <c r="O26" s="1021"/>
      <c r="P26" s="1021"/>
      <c r="Q26" s="1021"/>
      <c r="R26" s="1022"/>
    </row>
    <row r="27" spans="1:18" ht="19.5" customHeight="1" thickBot="1">
      <c r="A27" s="1019"/>
      <c r="B27" s="1019" t="s">
        <v>10</v>
      </c>
      <c r="C27" s="1016" t="s">
        <v>6</v>
      </c>
      <c r="D27" s="1017"/>
      <c r="E27" s="1017"/>
      <c r="F27" s="1017"/>
      <c r="G27" s="1017"/>
      <c r="H27" s="1017"/>
      <c r="I27" s="1017"/>
      <c r="J27" s="1017"/>
      <c r="K27" s="1017"/>
      <c r="L27" s="1017"/>
      <c r="M27" s="1017"/>
      <c r="N27" s="1017"/>
      <c r="O27" s="1017"/>
      <c r="P27" s="1017"/>
      <c r="Q27" s="1017"/>
      <c r="R27" s="1018"/>
    </row>
    <row r="28" spans="1:18" ht="33.75" customHeight="1" thickBot="1">
      <c r="A28" s="1014"/>
      <c r="B28" s="1014"/>
      <c r="C28" s="608" t="s">
        <v>38</v>
      </c>
      <c r="D28" s="606" t="s">
        <v>111</v>
      </c>
      <c r="E28" s="607" t="s">
        <v>112</v>
      </c>
      <c r="F28" s="604" t="s">
        <v>381</v>
      </c>
      <c r="G28" s="608" t="s">
        <v>39</v>
      </c>
      <c r="H28" s="606" t="s">
        <v>111</v>
      </c>
      <c r="I28" s="607" t="s">
        <v>112</v>
      </c>
      <c r="J28" s="604" t="s">
        <v>381</v>
      </c>
      <c r="K28" s="608" t="s">
        <v>38</v>
      </c>
      <c r="L28" s="606" t="s">
        <v>111</v>
      </c>
      <c r="M28" s="607" t="s">
        <v>112</v>
      </c>
      <c r="N28" s="604" t="s">
        <v>381</v>
      </c>
      <c r="O28" s="608" t="s">
        <v>39</v>
      </c>
      <c r="P28" s="606" t="s">
        <v>111</v>
      </c>
      <c r="Q28" s="607" t="s">
        <v>112</v>
      </c>
      <c r="R28" s="604" t="s">
        <v>381</v>
      </c>
    </row>
    <row r="29" spans="1:18" ht="23.45" customHeight="1">
      <c r="A29" s="1010" t="s">
        <v>30</v>
      </c>
      <c r="B29" s="611" t="s">
        <v>506</v>
      </c>
      <c r="C29" s="580">
        <v>67413</v>
      </c>
      <c r="D29" s="581">
        <f t="shared" ref="D29:D34" si="24">ROUND(C29/24,1)</f>
        <v>2808.9</v>
      </c>
      <c r="E29" s="584">
        <f t="shared" ref="E29:E34" si="25">ROUND(C29/12,1)</f>
        <v>5617.8</v>
      </c>
      <c r="F29" s="582">
        <f t="shared" ref="F29:F34" si="26">C29*3%</f>
        <v>2022.3899999999999</v>
      </c>
      <c r="G29" s="580">
        <v>70783</v>
      </c>
      <c r="H29" s="581">
        <f t="shared" ref="H29:H34" si="27">ROUND(G29/24,1)</f>
        <v>2949.3</v>
      </c>
      <c r="I29" s="584">
        <f t="shared" ref="I29:I34" si="28">ROUND(G29/12,1)</f>
        <v>5898.6</v>
      </c>
      <c r="J29" s="582">
        <f t="shared" ref="J29:J34" si="29">G29*3%</f>
        <v>2123.4899999999998</v>
      </c>
      <c r="K29" s="580">
        <v>72463</v>
      </c>
      <c r="L29" s="581">
        <f t="shared" ref="L29:L34" si="30">ROUND(K29/24,1)</f>
        <v>3019.3</v>
      </c>
      <c r="M29" s="584">
        <f t="shared" ref="M29:M34" si="31">ROUND(K29/12,1)</f>
        <v>6038.6</v>
      </c>
      <c r="N29" s="582">
        <f t="shared" ref="N29:N34" si="32">K29*3%</f>
        <v>2173.89</v>
      </c>
      <c r="O29" s="580">
        <v>79773</v>
      </c>
      <c r="P29" s="581">
        <f t="shared" ref="P29:P34" si="33">ROUND(O29/24,1)</f>
        <v>3323.9</v>
      </c>
      <c r="Q29" s="584">
        <f t="shared" ref="Q29:Q34" si="34">ROUND(O29/12,1)</f>
        <v>6647.8</v>
      </c>
      <c r="R29" s="582">
        <f t="shared" ref="R29" si="35">O29*3%</f>
        <v>2393.19</v>
      </c>
    </row>
    <row r="30" spans="1:18" ht="23.45" customHeight="1" thickBot="1">
      <c r="A30" s="1011"/>
      <c r="B30" s="612" t="s">
        <v>507</v>
      </c>
      <c r="C30" s="585">
        <v>67413</v>
      </c>
      <c r="D30" s="586">
        <f t="shared" si="24"/>
        <v>2808.9</v>
      </c>
      <c r="E30" s="589">
        <f t="shared" si="25"/>
        <v>5617.8</v>
      </c>
      <c r="F30" s="587">
        <f t="shared" si="26"/>
        <v>2022.3899999999999</v>
      </c>
      <c r="G30" s="585">
        <v>70783</v>
      </c>
      <c r="H30" s="586">
        <f t="shared" si="27"/>
        <v>2949.3</v>
      </c>
      <c r="I30" s="589">
        <f t="shared" si="28"/>
        <v>5898.6</v>
      </c>
      <c r="J30" s="587">
        <f t="shared" si="29"/>
        <v>2123.4899999999998</v>
      </c>
      <c r="K30" s="585">
        <v>72463</v>
      </c>
      <c r="L30" s="586">
        <f t="shared" si="30"/>
        <v>3019.3</v>
      </c>
      <c r="M30" s="589">
        <f t="shared" si="31"/>
        <v>6038.6</v>
      </c>
      <c r="N30" s="587">
        <f t="shared" si="32"/>
        <v>2173.89</v>
      </c>
      <c r="O30" s="585">
        <v>79773</v>
      </c>
      <c r="P30" s="586">
        <f t="shared" si="33"/>
        <v>3323.9</v>
      </c>
      <c r="Q30" s="589">
        <f t="shared" si="34"/>
        <v>6647.8</v>
      </c>
      <c r="R30" s="587">
        <f>O30*3%</f>
        <v>2393.19</v>
      </c>
    </row>
    <row r="31" spans="1:18" ht="23.45" customHeight="1">
      <c r="A31" s="1010" t="s">
        <v>29</v>
      </c>
      <c r="B31" s="613" t="s">
        <v>508</v>
      </c>
      <c r="C31" s="580">
        <v>69653</v>
      </c>
      <c r="D31" s="581">
        <f t="shared" si="24"/>
        <v>2902.2</v>
      </c>
      <c r="E31" s="584">
        <f t="shared" si="25"/>
        <v>5804.4</v>
      </c>
      <c r="F31" s="582">
        <f t="shared" si="26"/>
        <v>2089.59</v>
      </c>
      <c r="G31" s="580">
        <v>76403</v>
      </c>
      <c r="H31" s="581">
        <f t="shared" si="27"/>
        <v>3183.5</v>
      </c>
      <c r="I31" s="584">
        <f t="shared" si="28"/>
        <v>6366.9</v>
      </c>
      <c r="J31" s="582">
        <f t="shared" si="29"/>
        <v>2292.0899999999997</v>
      </c>
      <c r="K31" s="580">
        <v>77523</v>
      </c>
      <c r="L31" s="581">
        <f t="shared" si="30"/>
        <v>3230.1</v>
      </c>
      <c r="M31" s="584">
        <f t="shared" si="31"/>
        <v>6460.3</v>
      </c>
      <c r="N31" s="582">
        <f t="shared" si="32"/>
        <v>2325.69</v>
      </c>
      <c r="O31" s="580">
        <v>83693</v>
      </c>
      <c r="P31" s="581">
        <f t="shared" si="33"/>
        <v>3487.2</v>
      </c>
      <c r="Q31" s="584">
        <f t="shared" si="34"/>
        <v>6974.4</v>
      </c>
      <c r="R31" s="582">
        <f t="shared" ref="R31:R34" si="36">O31*3%</f>
        <v>2510.79</v>
      </c>
    </row>
    <row r="32" spans="1:18" ht="23.45" customHeight="1" thickBot="1">
      <c r="A32" s="1011"/>
      <c r="B32" s="614" t="s">
        <v>509</v>
      </c>
      <c r="C32" s="585">
        <v>69653</v>
      </c>
      <c r="D32" s="586">
        <f t="shared" si="24"/>
        <v>2902.2</v>
      </c>
      <c r="E32" s="589">
        <f t="shared" si="25"/>
        <v>5804.4</v>
      </c>
      <c r="F32" s="587">
        <f t="shared" si="26"/>
        <v>2089.59</v>
      </c>
      <c r="G32" s="585">
        <v>76403</v>
      </c>
      <c r="H32" s="586">
        <f t="shared" si="27"/>
        <v>3183.5</v>
      </c>
      <c r="I32" s="589">
        <f t="shared" si="28"/>
        <v>6366.9</v>
      </c>
      <c r="J32" s="587">
        <f t="shared" si="29"/>
        <v>2292.0899999999997</v>
      </c>
      <c r="K32" s="585">
        <v>77523</v>
      </c>
      <c r="L32" s="586">
        <f t="shared" si="30"/>
        <v>3230.1</v>
      </c>
      <c r="M32" s="589">
        <f t="shared" si="31"/>
        <v>6460.3</v>
      </c>
      <c r="N32" s="587">
        <f t="shared" si="32"/>
        <v>2325.69</v>
      </c>
      <c r="O32" s="585">
        <v>83693</v>
      </c>
      <c r="P32" s="586">
        <f t="shared" si="33"/>
        <v>3487.2</v>
      </c>
      <c r="Q32" s="589">
        <f t="shared" si="34"/>
        <v>6974.4</v>
      </c>
      <c r="R32" s="587">
        <f t="shared" si="36"/>
        <v>2510.79</v>
      </c>
    </row>
    <row r="33" spans="1:22" ht="23.45" customHeight="1">
      <c r="A33" s="1010" t="s">
        <v>31</v>
      </c>
      <c r="B33" s="613" t="s">
        <v>510</v>
      </c>
      <c r="C33" s="580">
        <v>73583</v>
      </c>
      <c r="D33" s="581">
        <f t="shared" si="24"/>
        <v>3066</v>
      </c>
      <c r="E33" s="584">
        <f t="shared" si="25"/>
        <v>6131.9</v>
      </c>
      <c r="F33" s="582">
        <f t="shared" si="26"/>
        <v>2207.4899999999998</v>
      </c>
      <c r="G33" s="580">
        <v>80893</v>
      </c>
      <c r="H33" s="581">
        <f t="shared" si="27"/>
        <v>3370.5</v>
      </c>
      <c r="I33" s="584">
        <f t="shared" si="28"/>
        <v>6741.1</v>
      </c>
      <c r="J33" s="582">
        <f t="shared" si="29"/>
        <v>2426.79</v>
      </c>
      <c r="K33" s="580">
        <v>80893</v>
      </c>
      <c r="L33" s="581">
        <f t="shared" si="30"/>
        <v>3370.5</v>
      </c>
      <c r="M33" s="584">
        <f t="shared" si="31"/>
        <v>6741.1</v>
      </c>
      <c r="N33" s="582">
        <f t="shared" si="32"/>
        <v>2426.79</v>
      </c>
      <c r="O33" s="580">
        <v>87063</v>
      </c>
      <c r="P33" s="581">
        <f t="shared" si="33"/>
        <v>3627.6</v>
      </c>
      <c r="Q33" s="584">
        <f t="shared" si="34"/>
        <v>7255.3</v>
      </c>
      <c r="R33" s="582">
        <f t="shared" si="36"/>
        <v>2611.89</v>
      </c>
    </row>
    <row r="34" spans="1:22" ht="23.45" customHeight="1" thickBot="1">
      <c r="A34" s="1011"/>
      <c r="B34" s="615" t="s">
        <v>511</v>
      </c>
      <c r="C34" s="585">
        <v>73583</v>
      </c>
      <c r="D34" s="586">
        <f t="shared" si="24"/>
        <v>3066</v>
      </c>
      <c r="E34" s="589">
        <f t="shared" si="25"/>
        <v>6131.9</v>
      </c>
      <c r="F34" s="587">
        <f t="shared" si="26"/>
        <v>2207.4899999999998</v>
      </c>
      <c r="G34" s="585">
        <v>80893</v>
      </c>
      <c r="H34" s="586">
        <f t="shared" si="27"/>
        <v>3370.5</v>
      </c>
      <c r="I34" s="589">
        <f t="shared" si="28"/>
        <v>6741.1</v>
      </c>
      <c r="J34" s="587">
        <f t="shared" si="29"/>
        <v>2426.79</v>
      </c>
      <c r="K34" s="585">
        <v>80893</v>
      </c>
      <c r="L34" s="586">
        <f t="shared" si="30"/>
        <v>3370.5</v>
      </c>
      <c r="M34" s="589">
        <f t="shared" si="31"/>
        <v>6741.1</v>
      </c>
      <c r="N34" s="587">
        <f t="shared" si="32"/>
        <v>2426.79</v>
      </c>
      <c r="O34" s="585">
        <v>87063</v>
      </c>
      <c r="P34" s="586">
        <f t="shared" si="33"/>
        <v>3627.6</v>
      </c>
      <c r="Q34" s="589">
        <f t="shared" si="34"/>
        <v>7255.3</v>
      </c>
      <c r="R34" s="587">
        <f t="shared" si="36"/>
        <v>2611.89</v>
      </c>
    </row>
    <row r="35" spans="1:22" ht="6.75" customHeight="1" thickBot="1">
      <c r="A35" s="4"/>
      <c r="B35" s="524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6"/>
      <c r="P35" s="6"/>
      <c r="Q35" s="6"/>
      <c r="R35" s="5"/>
    </row>
    <row r="36" spans="1:22" ht="18.75" customHeight="1" thickBot="1">
      <c r="A36" s="1013" t="s">
        <v>9</v>
      </c>
      <c r="B36" s="1013" t="s">
        <v>521</v>
      </c>
      <c r="C36" s="1016" t="s">
        <v>6</v>
      </c>
      <c r="D36" s="1017"/>
      <c r="E36" s="1017"/>
      <c r="F36" s="1017"/>
      <c r="G36" s="1017"/>
      <c r="H36" s="1017"/>
      <c r="I36" s="1017"/>
      <c r="J36" s="1017"/>
      <c r="K36" s="1017"/>
      <c r="L36" s="1017"/>
      <c r="M36" s="1017"/>
      <c r="N36" s="1017"/>
      <c r="O36" s="1017"/>
      <c r="P36" s="1017"/>
      <c r="Q36" s="1017"/>
      <c r="R36" s="1018"/>
    </row>
    <row r="37" spans="1:22" ht="35.25" customHeight="1" thickBot="1">
      <c r="A37" s="1014"/>
      <c r="B37" s="1015"/>
      <c r="C37" s="609" t="s">
        <v>11</v>
      </c>
      <c r="D37" s="606" t="s">
        <v>111</v>
      </c>
      <c r="E37" s="606" t="s">
        <v>112</v>
      </c>
      <c r="F37" s="610" t="s">
        <v>381</v>
      </c>
      <c r="G37" s="605" t="s">
        <v>12</v>
      </c>
      <c r="H37" s="606" t="s">
        <v>111</v>
      </c>
      <c r="I37" s="607" t="s">
        <v>112</v>
      </c>
      <c r="J37" s="610" t="s">
        <v>381</v>
      </c>
      <c r="K37" s="608" t="s">
        <v>13</v>
      </c>
      <c r="L37" s="606" t="s">
        <v>111</v>
      </c>
      <c r="M37" s="607" t="s">
        <v>112</v>
      </c>
      <c r="N37" s="610" t="s">
        <v>381</v>
      </c>
      <c r="O37" s="608" t="s">
        <v>14</v>
      </c>
      <c r="P37" s="606" t="s">
        <v>111</v>
      </c>
      <c r="Q37" s="607" t="s">
        <v>112</v>
      </c>
      <c r="R37" s="610" t="s">
        <v>381</v>
      </c>
    </row>
    <row r="38" spans="1:22" ht="23.45" customHeight="1">
      <c r="A38" s="1010" t="s">
        <v>30</v>
      </c>
      <c r="B38" s="616" t="s">
        <v>36</v>
      </c>
      <c r="C38" s="590">
        <v>7870</v>
      </c>
      <c r="D38" s="581">
        <f t="shared" ref="D38:D43" si="37">ROUND(C38/24,1)</f>
        <v>327.9</v>
      </c>
      <c r="E38" s="581">
        <f t="shared" ref="E38:E43" si="38">ROUND(C38/12,1)</f>
        <v>655.8</v>
      </c>
      <c r="F38" s="582" t="s">
        <v>4</v>
      </c>
      <c r="G38" s="591">
        <v>8440</v>
      </c>
      <c r="H38" s="592">
        <f t="shared" ref="H38:H43" si="39">ROUND(G38/24,1)</f>
        <v>351.7</v>
      </c>
      <c r="I38" s="593">
        <f t="shared" ref="I38:I43" si="40">ROUND(G38/12,1)</f>
        <v>703.3</v>
      </c>
      <c r="J38" s="582" t="s">
        <v>4</v>
      </c>
      <c r="K38" s="594">
        <v>8990</v>
      </c>
      <c r="L38" s="592">
        <f t="shared" ref="L38:L43" si="41">ROUND(K38/24,1)</f>
        <v>374.6</v>
      </c>
      <c r="M38" s="593">
        <f t="shared" ref="M38:M43" si="42">ROUND(K38/12,1)</f>
        <v>749.2</v>
      </c>
      <c r="N38" s="582" t="s">
        <v>4</v>
      </c>
      <c r="O38" s="594">
        <v>9560</v>
      </c>
      <c r="P38" s="592">
        <f t="shared" ref="P38:P43" si="43">ROUND(O38/24,1)</f>
        <v>398.3</v>
      </c>
      <c r="Q38" s="593">
        <f t="shared" ref="Q38:Q43" si="44">ROUND(O38/12,1)</f>
        <v>796.7</v>
      </c>
      <c r="R38" s="582" t="s">
        <v>4</v>
      </c>
    </row>
    <row r="39" spans="1:22" ht="23.45" customHeight="1" thickBot="1">
      <c r="A39" s="1011"/>
      <c r="B39" s="614" t="s">
        <v>37</v>
      </c>
      <c r="C39" s="595">
        <v>6190</v>
      </c>
      <c r="D39" s="586">
        <f t="shared" si="37"/>
        <v>257.89999999999998</v>
      </c>
      <c r="E39" s="586">
        <f t="shared" si="38"/>
        <v>515.79999999999995</v>
      </c>
      <c r="F39" s="587" t="s">
        <v>4</v>
      </c>
      <c r="G39" s="596">
        <v>6750</v>
      </c>
      <c r="H39" s="586">
        <f t="shared" si="39"/>
        <v>281.3</v>
      </c>
      <c r="I39" s="589">
        <f t="shared" si="40"/>
        <v>562.5</v>
      </c>
      <c r="J39" s="587" t="s">
        <v>4</v>
      </c>
      <c r="K39" s="595">
        <v>7310</v>
      </c>
      <c r="L39" s="586">
        <f t="shared" si="41"/>
        <v>304.60000000000002</v>
      </c>
      <c r="M39" s="589">
        <f t="shared" si="42"/>
        <v>609.20000000000005</v>
      </c>
      <c r="N39" s="587" t="s">
        <v>4</v>
      </c>
      <c r="O39" s="595">
        <v>7310</v>
      </c>
      <c r="P39" s="586">
        <f t="shared" si="43"/>
        <v>304.60000000000002</v>
      </c>
      <c r="Q39" s="589">
        <f t="shared" si="44"/>
        <v>609.20000000000005</v>
      </c>
      <c r="R39" s="587" t="s">
        <v>4</v>
      </c>
    </row>
    <row r="40" spans="1:22" ht="23.45" customHeight="1">
      <c r="A40" s="1012" t="s">
        <v>29</v>
      </c>
      <c r="B40" s="613" t="s">
        <v>32</v>
      </c>
      <c r="C40" s="590">
        <v>10120</v>
      </c>
      <c r="D40" s="581">
        <f t="shared" si="37"/>
        <v>421.7</v>
      </c>
      <c r="E40" s="581">
        <f t="shared" si="38"/>
        <v>843.3</v>
      </c>
      <c r="F40" s="582" t="s">
        <v>4</v>
      </c>
      <c r="G40" s="597">
        <v>10120</v>
      </c>
      <c r="H40" s="581">
        <f t="shared" si="39"/>
        <v>421.7</v>
      </c>
      <c r="I40" s="584">
        <f t="shared" si="40"/>
        <v>843.3</v>
      </c>
      <c r="J40" s="582" t="s">
        <v>4</v>
      </c>
      <c r="K40" s="590">
        <v>11240</v>
      </c>
      <c r="L40" s="581">
        <f t="shared" si="41"/>
        <v>468.3</v>
      </c>
      <c r="M40" s="584">
        <f t="shared" si="42"/>
        <v>936.7</v>
      </c>
      <c r="N40" s="582" t="s">
        <v>4</v>
      </c>
      <c r="O40" s="590">
        <v>11810</v>
      </c>
      <c r="P40" s="581">
        <f t="shared" si="43"/>
        <v>492.1</v>
      </c>
      <c r="Q40" s="584">
        <f t="shared" si="44"/>
        <v>984.2</v>
      </c>
      <c r="R40" s="582" t="s">
        <v>4</v>
      </c>
    </row>
    <row r="41" spans="1:22" ht="23.45" customHeight="1" thickBot="1">
      <c r="A41" s="1012"/>
      <c r="B41" s="614" t="s">
        <v>33</v>
      </c>
      <c r="C41" s="595">
        <v>7310</v>
      </c>
      <c r="D41" s="586">
        <f t="shared" si="37"/>
        <v>304.60000000000002</v>
      </c>
      <c r="E41" s="586">
        <f t="shared" si="38"/>
        <v>609.20000000000005</v>
      </c>
      <c r="F41" s="587" t="s">
        <v>4</v>
      </c>
      <c r="G41" s="596">
        <v>7310</v>
      </c>
      <c r="H41" s="586">
        <f t="shared" si="39"/>
        <v>304.60000000000002</v>
      </c>
      <c r="I41" s="589">
        <f t="shared" si="40"/>
        <v>609.20000000000005</v>
      </c>
      <c r="J41" s="587" t="s">
        <v>4</v>
      </c>
      <c r="K41" s="595">
        <v>7870</v>
      </c>
      <c r="L41" s="586">
        <f t="shared" si="41"/>
        <v>327.9</v>
      </c>
      <c r="M41" s="589">
        <f t="shared" si="42"/>
        <v>655.8</v>
      </c>
      <c r="N41" s="587" t="s">
        <v>4</v>
      </c>
      <c r="O41" s="595">
        <v>8440</v>
      </c>
      <c r="P41" s="586">
        <f t="shared" si="43"/>
        <v>351.7</v>
      </c>
      <c r="Q41" s="589">
        <f t="shared" si="44"/>
        <v>703.3</v>
      </c>
      <c r="R41" s="587" t="s">
        <v>4</v>
      </c>
    </row>
    <row r="42" spans="1:22" ht="23.45" customHeight="1">
      <c r="A42" s="1012"/>
      <c r="B42" s="616" t="s">
        <v>34</v>
      </c>
      <c r="C42" s="590">
        <v>10120</v>
      </c>
      <c r="D42" s="581">
        <f t="shared" si="37"/>
        <v>421.7</v>
      </c>
      <c r="E42" s="581">
        <f t="shared" si="38"/>
        <v>843.3</v>
      </c>
      <c r="F42" s="582" t="s">
        <v>4</v>
      </c>
      <c r="G42" s="598">
        <v>10120</v>
      </c>
      <c r="H42" s="599">
        <f t="shared" si="39"/>
        <v>421.7</v>
      </c>
      <c r="I42" s="600">
        <f t="shared" si="40"/>
        <v>843.3</v>
      </c>
      <c r="J42" s="582" t="s">
        <v>4</v>
      </c>
      <c r="K42" s="601">
        <v>11240</v>
      </c>
      <c r="L42" s="599">
        <f t="shared" si="41"/>
        <v>468.3</v>
      </c>
      <c r="M42" s="600">
        <f t="shared" si="42"/>
        <v>936.7</v>
      </c>
      <c r="N42" s="582" t="s">
        <v>4</v>
      </c>
      <c r="O42" s="601">
        <v>11810</v>
      </c>
      <c r="P42" s="599">
        <f t="shared" si="43"/>
        <v>492.1</v>
      </c>
      <c r="Q42" s="600">
        <f t="shared" si="44"/>
        <v>984.2</v>
      </c>
      <c r="R42" s="582" t="s">
        <v>4</v>
      </c>
    </row>
    <row r="43" spans="1:22" ht="23.45" customHeight="1" thickBot="1">
      <c r="A43" s="1011"/>
      <c r="B43" s="614" t="s">
        <v>35</v>
      </c>
      <c r="C43" s="595">
        <v>7310</v>
      </c>
      <c r="D43" s="586">
        <f t="shared" si="37"/>
        <v>304.60000000000002</v>
      </c>
      <c r="E43" s="586">
        <f t="shared" si="38"/>
        <v>609.20000000000005</v>
      </c>
      <c r="F43" s="587" t="s">
        <v>4</v>
      </c>
      <c r="G43" s="596">
        <v>7310</v>
      </c>
      <c r="H43" s="586">
        <f t="shared" si="39"/>
        <v>304.60000000000002</v>
      </c>
      <c r="I43" s="589">
        <f t="shared" si="40"/>
        <v>609.20000000000005</v>
      </c>
      <c r="J43" s="587" t="s">
        <v>4</v>
      </c>
      <c r="K43" s="595">
        <v>7870</v>
      </c>
      <c r="L43" s="586">
        <f t="shared" si="41"/>
        <v>327.9</v>
      </c>
      <c r="M43" s="589">
        <f t="shared" si="42"/>
        <v>655.8</v>
      </c>
      <c r="N43" s="587" t="s">
        <v>4</v>
      </c>
      <c r="O43" s="595">
        <v>8440</v>
      </c>
      <c r="P43" s="586">
        <f t="shared" si="43"/>
        <v>351.7</v>
      </c>
      <c r="Q43" s="589">
        <f t="shared" si="44"/>
        <v>703.3</v>
      </c>
      <c r="R43" s="587" t="s">
        <v>4</v>
      </c>
    </row>
    <row r="44" spans="1:22" ht="6.75" customHeight="1" thickBot="1">
      <c r="S44" s="856"/>
      <c r="T44" s="856"/>
      <c r="U44" s="856"/>
      <c r="V44" s="856"/>
    </row>
    <row r="45" spans="1:22" s="844" customFormat="1" ht="18.75" thickBot="1">
      <c r="A45" s="1040" t="s">
        <v>9</v>
      </c>
      <c r="B45" s="1042" t="s">
        <v>10</v>
      </c>
      <c r="C45" s="1034" t="s">
        <v>512</v>
      </c>
      <c r="D45" s="1035"/>
      <c r="E45" s="1035"/>
      <c r="F45" s="1036"/>
      <c r="G45" s="1037" t="s">
        <v>513</v>
      </c>
      <c r="H45" s="1038"/>
      <c r="I45" s="1038"/>
      <c r="J45" s="1039"/>
      <c r="K45" s="1037" t="s">
        <v>514</v>
      </c>
      <c r="L45" s="1038"/>
      <c r="M45" s="1038"/>
      <c r="N45" s="1039"/>
      <c r="O45" s="1037" t="s">
        <v>515</v>
      </c>
      <c r="P45" s="1038"/>
      <c r="Q45" s="1038"/>
      <c r="R45" s="1039"/>
      <c r="S45" s="857"/>
      <c r="T45" s="857"/>
      <c r="U45" s="857"/>
      <c r="V45" s="857"/>
    </row>
    <row r="46" spans="1:22" ht="33.75" customHeight="1" thickBot="1">
      <c r="A46" s="1041"/>
      <c r="B46" s="1043"/>
      <c r="C46" s="865" t="s">
        <v>86</v>
      </c>
      <c r="D46" s="603" t="s">
        <v>111</v>
      </c>
      <c r="E46" s="864" t="s">
        <v>112</v>
      </c>
      <c r="F46" s="610" t="s">
        <v>381</v>
      </c>
      <c r="G46" s="866" t="s">
        <v>86</v>
      </c>
      <c r="H46" s="603" t="s">
        <v>111</v>
      </c>
      <c r="I46" s="864" t="s">
        <v>112</v>
      </c>
      <c r="J46" s="610" t="s">
        <v>381</v>
      </c>
      <c r="K46" s="867" t="s">
        <v>86</v>
      </c>
      <c r="L46" s="603" t="s">
        <v>111</v>
      </c>
      <c r="M46" s="864" t="s">
        <v>112</v>
      </c>
      <c r="N46" s="610" t="s">
        <v>381</v>
      </c>
      <c r="O46" s="866" t="s">
        <v>86</v>
      </c>
      <c r="P46" s="603" t="s">
        <v>111</v>
      </c>
      <c r="Q46" s="864" t="s">
        <v>112</v>
      </c>
      <c r="R46" s="610" t="s">
        <v>381</v>
      </c>
      <c r="S46" s="858"/>
      <c r="T46" s="859"/>
      <c r="U46" s="860"/>
      <c r="V46" s="860"/>
    </row>
    <row r="47" spans="1:22" ht="17.850000000000001" customHeight="1">
      <c r="A47" s="1031" t="s">
        <v>516</v>
      </c>
      <c r="B47" s="876" t="s">
        <v>517</v>
      </c>
      <c r="C47" s="870">
        <v>710</v>
      </c>
      <c r="D47" s="845" t="s">
        <v>4</v>
      </c>
      <c r="E47" s="846" t="s">
        <v>4</v>
      </c>
      <c r="F47" s="582" t="s">
        <v>4</v>
      </c>
      <c r="G47" s="870">
        <v>720</v>
      </c>
      <c r="H47" s="845" t="s">
        <v>4</v>
      </c>
      <c r="I47" s="846" t="s">
        <v>4</v>
      </c>
      <c r="J47" s="582" t="s">
        <v>4</v>
      </c>
      <c r="K47" s="873">
        <v>860</v>
      </c>
      <c r="L47" s="845" t="s">
        <v>4</v>
      </c>
      <c r="M47" s="846" t="s">
        <v>4</v>
      </c>
      <c r="N47" s="582" t="s">
        <v>4</v>
      </c>
      <c r="O47" s="870">
        <v>970</v>
      </c>
      <c r="P47" s="845" t="s">
        <v>4</v>
      </c>
      <c r="Q47" s="846" t="s">
        <v>4</v>
      </c>
      <c r="R47" s="582" t="s">
        <v>4</v>
      </c>
      <c r="S47" s="861"/>
      <c r="T47" s="862"/>
      <c r="U47" s="863"/>
      <c r="V47" s="863"/>
    </row>
    <row r="48" spans="1:22" ht="17.850000000000001" customHeight="1">
      <c r="A48" s="1032"/>
      <c r="B48" s="877" t="s">
        <v>518</v>
      </c>
      <c r="C48" s="871">
        <v>790</v>
      </c>
      <c r="D48" s="847" t="s">
        <v>4</v>
      </c>
      <c r="E48" s="848" t="s">
        <v>4</v>
      </c>
      <c r="F48" s="855" t="s">
        <v>4</v>
      </c>
      <c r="G48" s="871">
        <v>830</v>
      </c>
      <c r="H48" s="847" t="s">
        <v>4</v>
      </c>
      <c r="I48" s="848" t="s">
        <v>4</v>
      </c>
      <c r="J48" s="855" t="s">
        <v>4</v>
      </c>
      <c r="K48" s="874">
        <v>1000</v>
      </c>
      <c r="L48" s="847" t="s">
        <v>4</v>
      </c>
      <c r="M48" s="848" t="s">
        <v>4</v>
      </c>
      <c r="N48" s="855" t="s">
        <v>4</v>
      </c>
      <c r="O48" s="871">
        <v>1190</v>
      </c>
      <c r="P48" s="847" t="s">
        <v>4</v>
      </c>
      <c r="Q48" s="848" t="s">
        <v>4</v>
      </c>
      <c r="R48" s="855" t="s">
        <v>4</v>
      </c>
      <c r="S48" s="861"/>
      <c r="T48" s="862"/>
      <c r="U48" s="863"/>
      <c r="V48" s="863"/>
    </row>
    <row r="49" spans="1:22" ht="17.850000000000001" customHeight="1" thickBot="1">
      <c r="A49" s="1033"/>
      <c r="B49" s="878" t="s">
        <v>519</v>
      </c>
      <c r="C49" s="849" t="s">
        <v>4</v>
      </c>
      <c r="D49" s="850" t="s">
        <v>4</v>
      </c>
      <c r="E49" s="851" t="s">
        <v>4</v>
      </c>
      <c r="F49" s="587" t="s">
        <v>4</v>
      </c>
      <c r="G49" s="872">
        <v>1740</v>
      </c>
      <c r="H49" s="850" t="s">
        <v>4</v>
      </c>
      <c r="I49" s="851" t="s">
        <v>4</v>
      </c>
      <c r="J49" s="587" t="s">
        <v>4</v>
      </c>
      <c r="K49" s="875">
        <v>2200</v>
      </c>
      <c r="L49" s="850" t="s">
        <v>4</v>
      </c>
      <c r="M49" s="851" t="s">
        <v>4</v>
      </c>
      <c r="N49" s="587" t="s">
        <v>4</v>
      </c>
      <c r="O49" s="849" t="s">
        <v>4</v>
      </c>
      <c r="P49" s="850" t="s">
        <v>4</v>
      </c>
      <c r="Q49" s="851" t="s">
        <v>4</v>
      </c>
      <c r="R49" s="587" t="s">
        <v>4</v>
      </c>
      <c r="S49" s="861"/>
      <c r="T49" s="862"/>
      <c r="U49" s="863"/>
      <c r="V49" s="863"/>
    </row>
    <row r="50" spans="1:22" ht="21.75" customHeight="1">
      <c r="A50" s="869" t="s">
        <v>520</v>
      </c>
      <c r="B50" s="852"/>
      <c r="C50" s="853"/>
      <c r="D50" s="854"/>
      <c r="I50" s="854"/>
      <c r="N50" s="854"/>
      <c r="S50" s="854"/>
    </row>
  </sheetData>
  <sheetProtection autoFilter="0" pivotTables="0"/>
  <mergeCells count="36">
    <mergeCell ref="A47:A49"/>
    <mergeCell ref="C45:F45"/>
    <mergeCell ref="G45:J45"/>
    <mergeCell ref="K45:N45"/>
    <mergeCell ref="O45:R45"/>
    <mergeCell ref="A45:A46"/>
    <mergeCell ref="B45:B46"/>
    <mergeCell ref="B1:N1"/>
    <mergeCell ref="I2:L2"/>
    <mergeCell ref="B7:B8"/>
    <mergeCell ref="C7:R7"/>
    <mergeCell ref="A6:A8"/>
    <mergeCell ref="C6:R6"/>
    <mergeCell ref="B36:B37"/>
    <mergeCell ref="C36:R36"/>
    <mergeCell ref="C17:R17"/>
    <mergeCell ref="A9:A10"/>
    <mergeCell ref="A11:A12"/>
    <mergeCell ref="A13:A14"/>
    <mergeCell ref="B17:B18"/>
    <mergeCell ref="A26:A28"/>
    <mergeCell ref="C26:J26"/>
    <mergeCell ref="B27:B28"/>
    <mergeCell ref="K26:R26"/>
    <mergeCell ref="C27:R27"/>
    <mergeCell ref="C16:R16"/>
    <mergeCell ref="A16:A18"/>
    <mergeCell ref="A38:A39"/>
    <mergeCell ref="A40:A43"/>
    <mergeCell ref="A19:A20"/>
    <mergeCell ref="A21:A22"/>
    <mergeCell ref="A23:A24"/>
    <mergeCell ref="A36:A37"/>
    <mergeCell ref="A29:A30"/>
    <mergeCell ref="A31:A32"/>
    <mergeCell ref="A33:A34"/>
  </mergeCells>
  <pageMargins left="0.78740157480314965" right="0.35433070866141736" top="0.35433070866141736" bottom="0.51181102362204722" header="0.36" footer="0.51181102362204722"/>
  <pageSetup paperSize="9" scale="4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0000"/>
  </sheetPr>
  <dimension ref="A1:M38"/>
  <sheetViews>
    <sheetView view="pageBreakPreview" topLeftCell="A13" zoomScale="50" zoomScaleNormal="55" zoomScaleSheetLayoutView="50" workbookViewId="0">
      <selection activeCell="C14" sqref="C14:C15"/>
    </sheetView>
  </sheetViews>
  <sheetFormatPr defaultRowHeight="12.75"/>
  <cols>
    <col min="1" max="1" width="94.5703125" customWidth="1"/>
    <col min="2" max="2" width="29.85546875" customWidth="1"/>
    <col min="3" max="3" width="14.85546875" customWidth="1"/>
    <col min="4" max="4" width="12" customWidth="1"/>
    <col min="5" max="5" width="14.85546875" customWidth="1"/>
    <col min="6" max="6" width="12.42578125" customWidth="1"/>
    <col min="7" max="7" width="4.5703125" customWidth="1"/>
    <col min="8" max="8" width="91.28515625" customWidth="1"/>
    <col min="9" max="9" width="27.42578125" customWidth="1"/>
    <col min="10" max="10" width="14.140625" customWidth="1"/>
    <col min="11" max="11" width="11.42578125" customWidth="1"/>
    <col min="12" max="12" width="14.5703125" customWidth="1"/>
    <col min="13" max="13" width="11" customWidth="1"/>
    <col min="234" max="235" width="7" customWidth="1"/>
    <col min="236" max="236" width="11.42578125" customWidth="1"/>
    <col min="237" max="237" width="8.85546875" bestFit="1" customWidth="1"/>
    <col min="238" max="238" width="12" customWidth="1"/>
    <col min="239" max="240" width="11.42578125" customWidth="1"/>
    <col min="241" max="241" width="8.85546875" bestFit="1" customWidth="1"/>
    <col min="242" max="242" width="12.7109375" customWidth="1"/>
    <col min="243" max="244" width="11.42578125" customWidth="1"/>
    <col min="245" max="245" width="8.85546875" bestFit="1" customWidth="1"/>
    <col min="246" max="246" width="12.140625" customWidth="1"/>
    <col min="247" max="248" width="11.42578125" customWidth="1"/>
    <col min="249" max="249" width="8.85546875" bestFit="1" customWidth="1"/>
    <col min="250" max="250" width="12" customWidth="1"/>
    <col min="251" max="252" width="11.42578125" customWidth="1"/>
    <col min="253" max="253" width="8.85546875" bestFit="1" customWidth="1"/>
    <col min="254" max="254" width="12.42578125" customWidth="1"/>
    <col min="255" max="256" width="11.42578125" customWidth="1"/>
    <col min="257" max="257" width="9.85546875" customWidth="1"/>
    <col min="258" max="258" width="12.42578125" customWidth="1"/>
    <col min="259" max="260" width="11.42578125" customWidth="1"/>
    <col min="261" max="261" width="8.85546875" bestFit="1" customWidth="1"/>
    <col min="262" max="262" width="12.42578125" customWidth="1"/>
    <col min="263" max="263" width="11.42578125" customWidth="1"/>
    <col min="264" max="264" width="11.28515625" customWidth="1"/>
    <col min="265" max="265" width="11.140625" bestFit="1" customWidth="1"/>
    <col min="490" max="491" width="7" customWidth="1"/>
    <col min="492" max="492" width="11.42578125" customWidth="1"/>
    <col min="493" max="493" width="8.85546875" bestFit="1" customWidth="1"/>
    <col min="494" max="494" width="12" customWidth="1"/>
    <col min="495" max="496" width="11.42578125" customWidth="1"/>
    <col min="497" max="497" width="8.85546875" bestFit="1" customWidth="1"/>
    <col min="498" max="498" width="12.7109375" customWidth="1"/>
    <col min="499" max="500" width="11.42578125" customWidth="1"/>
    <col min="501" max="501" width="8.85546875" bestFit="1" customWidth="1"/>
    <col min="502" max="502" width="12.140625" customWidth="1"/>
    <col min="503" max="504" width="11.42578125" customWidth="1"/>
    <col min="505" max="505" width="8.85546875" bestFit="1" customWidth="1"/>
    <col min="506" max="506" width="12" customWidth="1"/>
    <col min="507" max="508" width="11.42578125" customWidth="1"/>
    <col min="509" max="509" width="8.85546875" bestFit="1" customWidth="1"/>
    <col min="510" max="510" width="12.42578125" customWidth="1"/>
    <col min="511" max="512" width="11.42578125" customWidth="1"/>
    <col min="513" max="513" width="9.85546875" customWidth="1"/>
    <col min="514" max="514" width="12.42578125" customWidth="1"/>
    <col min="515" max="516" width="11.42578125" customWidth="1"/>
    <col min="517" max="517" width="8.85546875" bestFit="1" customWidth="1"/>
    <col min="518" max="518" width="12.42578125" customWidth="1"/>
    <col min="519" max="519" width="11.42578125" customWidth="1"/>
    <col min="520" max="520" width="11.28515625" customWidth="1"/>
    <col min="521" max="521" width="11.140625" bestFit="1" customWidth="1"/>
    <col min="746" max="747" width="7" customWidth="1"/>
    <col min="748" max="748" width="11.42578125" customWidth="1"/>
    <col min="749" max="749" width="8.85546875" bestFit="1" customWidth="1"/>
    <col min="750" max="750" width="12" customWidth="1"/>
    <col min="751" max="752" width="11.42578125" customWidth="1"/>
    <col min="753" max="753" width="8.85546875" bestFit="1" customWidth="1"/>
    <col min="754" max="754" width="12.7109375" customWidth="1"/>
    <col min="755" max="756" width="11.42578125" customWidth="1"/>
    <col min="757" max="757" width="8.85546875" bestFit="1" customWidth="1"/>
    <col min="758" max="758" width="12.140625" customWidth="1"/>
    <col min="759" max="760" width="11.42578125" customWidth="1"/>
    <col min="761" max="761" width="8.85546875" bestFit="1" customWidth="1"/>
    <col min="762" max="762" width="12" customWidth="1"/>
    <col min="763" max="764" width="11.42578125" customWidth="1"/>
    <col min="765" max="765" width="8.85546875" bestFit="1" customWidth="1"/>
    <col min="766" max="766" width="12.42578125" customWidth="1"/>
    <col min="767" max="768" width="11.42578125" customWidth="1"/>
    <col min="769" max="769" width="9.85546875" customWidth="1"/>
    <col min="770" max="770" width="12.42578125" customWidth="1"/>
    <col min="771" max="772" width="11.42578125" customWidth="1"/>
    <col min="773" max="773" width="8.85546875" bestFit="1" customWidth="1"/>
    <col min="774" max="774" width="12.42578125" customWidth="1"/>
    <col min="775" max="775" width="11.42578125" customWidth="1"/>
    <col min="776" max="776" width="11.28515625" customWidth="1"/>
    <col min="777" max="777" width="11.140625" bestFit="1" customWidth="1"/>
    <col min="1002" max="1003" width="7" customWidth="1"/>
    <col min="1004" max="1004" width="11.42578125" customWidth="1"/>
    <col min="1005" max="1005" width="8.85546875" bestFit="1" customWidth="1"/>
    <col min="1006" max="1006" width="12" customWidth="1"/>
    <col min="1007" max="1008" width="11.42578125" customWidth="1"/>
    <col min="1009" max="1009" width="8.85546875" bestFit="1" customWidth="1"/>
    <col min="1010" max="1010" width="12.7109375" customWidth="1"/>
    <col min="1011" max="1012" width="11.42578125" customWidth="1"/>
    <col min="1013" max="1013" width="8.85546875" bestFit="1" customWidth="1"/>
    <col min="1014" max="1014" width="12.140625" customWidth="1"/>
    <col min="1015" max="1016" width="11.42578125" customWidth="1"/>
    <col min="1017" max="1017" width="8.85546875" bestFit="1" customWidth="1"/>
    <col min="1018" max="1018" width="12" customWidth="1"/>
    <col min="1019" max="1020" width="11.42578125" customWidth="1"/>
    <col min="1021" max="1021" width="8.85546875" bestFit="1" customWidth="1"/>
    <col min="1022" max="1022" width="12.42578125" customWidth="1"/>
    <col min="1023" max="1024" width="11.42578125" customWidth="1"/>
    <col min="1025" max="1025" width="9.85546875" customWidth="1"/>
    <col min="1026" max="1026" width="12.42578125" customWidth="1"/>
    <col min="1027" max="1028" width="11.42578125" customWidth="1"/>
    <col min="1029" max="1029" width="8.85546875" bestFit="1" customWidth="1"/>
    <col min="1030" max="1030" width="12.42578125" customWidth="1"/>
    <col min="1031" max="1031" width="11.42578125" customWidth="1"/>
    <col min="1032" max="1032" width="11.28515625" customWidth="1"/>
    <col min="1033" max="1033" width="11.140625" bestFit="1" customWidth="1"/>
    <col min="1258" max="1259" width="7" customWidth="1"/>
    <col min="1260" max="1260" width="11.42578125" customWidth="1"/>
    <col min="1261" max="1261" width="8.85546875" bestFit="1" customWidth="1"/>
    <col min="1262" max="1262" width="12" customWidth="1"/>
    <col min="1263" max="1264" width="11.42578125" customWidth="1"/>
    <col min="1265" max="1265" width="8.85546875" bestFit="1" customWidth="1"/>
    <col min="1266" max="1266" width="12.7109375" customWidth="1"/>
    <col min="1267" max="1268" width="11.42578125" customWidth="1"/>
    <col min="1269" max="1269" width="8.85546875" bestFit="1" customWidth="1"/>
    <col min="1270" max="1270" width="12.140625" customWidth="1"/>
    <col min="1271" max="1272" width="11.42578125" customWidth="1"/>
    <col min="1273" max="1273" width="8.85546875" bestFit="1" customWidth="1"/>
    <col min="1274" max="1274" width="12" customWidth="1"/>
    <col min="1275" max="1276" width="11.42578125" customWidth="1"/>
    <col min="1277" max="1277" width="8.85546875" bestFit="1" customWidth="1"/>
    <col min="1278" max="1278" width="12.42578125" customWidth="1"/>
    <col min="1279" max="1280" width="11.42578125" customWidth="1"/>
    <col min="1281" max="1281" width="9.85546875" customWidth="1"/>
    <col min="1282" max="1282" width="12.42578125" customWidth="1"/>
    <col min="1283" max="1284" width="11.42578125" customWidth="1"/>
    <col min="1285" max="1285" width="8.85546875" bestFit="1" customWidth="1"/>
    <col min="1286" max="1286" width="12.42578125" customWidth="1"/>
    <col min="1287" max="1287" width="11.42578125" customWidth="1"/>
    <col min="1288" max="1288" width="11.28515625" customWidth="1"/>
    <col min="1289" max="1289" width="11.140625" bestFit="1" customWidth="1"/>
    <col min="1514" max="1515" width="7" customWidth="1"/>
    <col min="1516" max="1516" width="11.42578125" customWidth="1"/>
    <col min="1517" max="1517" width="8.85546875" bestFit="1" customWidth="1"/>
    <col min="1518" max="1518" width="12" customWidth="1"/>
    <col min="1519" max="1520" width="11.42578125" customWidth="1"/>
    <col min="1521" max="1521" width="8.85546875" bestFit="1" customWidth="1"/>
    <col min="1522" max="1522" width="12.7109375" customWidth="1"/>
    <col min="1523" max="1524" width="11.42578125" customWidth="1"/>
    <col min="1525" max="1525" width="8.85546875" bestFit="1" customWidth="1"/>
    <col min="1526" max="1526" width="12.140625" customWidth="1"/>
    <col min="1527" max="1528" width="11.42578125" customWidth="1"/>
    <col min="1529" max="1529" width="8.85546875" bestFit="1" customWidth="1"/>
    <col min="1530" max="1530" width="12" customWidth="1"/>
    <col min="1531" max="1532" width="11.42578125" customWidth="1"/>
    <col min="1533" max="1533" width="8.85546875" bestFit="1" customWidth="1"/>
    <col min="1534" max="1534" width="12.42578125" customWidth="1"/>
    <col min="1535" max="1536" width="11.42578125" customWidth="1"/>
    <col min="1537" max="1537" width="9.85546875" customWidth="1"/>
    <col min="1538" max="1538" width="12.42578125" customWidth="1"/>
    <col min="1539" max="1540" width="11.42578125" customWidth="1"/>
    <col min="1541" max="1541" width="8.85546875" bestFit="1" customWidth="1"/>
    <col min="1542" max="1542" width="12.42578125" customWidth="1"/>
    <col min="1543" max="1543" width="11.42578125" customWidth="1"/>
    <col min="1544" max="1544" width="11.28515625" customWidth="1"/>
    <col min="1545" max="1545" width="11.140625" bestFit="1" customWidth="1"/>
    <col min="1770" max="1771" width="7" customWidth="1"/>
    <col min="1772" max="1772" width="11.42578125" customWidth="1"/>
    <col min="1773" max="1773" width="8.85546875" bestFit="1" customWidth="1"/>
    <col min="1774" max="1774" width="12" customWidth="1"/>
    <col min="1775" max="1776" width="11.42578125" customWidth="1"/>
    <col min="1777" max="1777" width="8.85546875" bestFit="1" customWidth="1"/>
    <col min="1778" max="1778" width="12.7109375" customWidth="1"/>
    <col min="1779" max="1780" width="11.42578125" customWidth="1"/>
    <col min="1781" max="1781" width="8.85546875" bestFit="1" customWidth="1"/>
    <col min="1782" max="1782" width="12.140625" customWidth="1"/>
    <col min="1783" max="1784" width="11.42578125" customWidth="1"/>
    <col min="1785" max="1785" width="8.85546875" bestFit="1" customWidth="1"/>
    <col min="1786" max="1786" width="12" customWidth="1"/>
    <col min="1787" max="1788" width="11.42578125" customWidth="1"/>
    <col min="1789" max="1789" width="8.85546875" bestFit="1" customWidth="1"/>
    <col min="1790" max="1790" width="12.42578125" customWidth="1"/>
    <col min="1791" max="1792" width="11.42578125" customWidth="1"/>
    <col min="1793" max="1793" width="9.85546875" customWidth="1"/>
    <col min="1794" max="1794" width="12.42578125" customWidth="1"/>
    <col min="1795" max="1796" width="11.42578125" customWidth="1"/>
    <col min="1797" max="1797" width="8.85546875" bestFit="1" customWidth="1"/>
    <col min="1798" max="1798" width="12.42578125" customWidth="1"/>
    <col min="1799" max="1799" width="11.42578125" customWidth="1"/>
    <col min="1800" max="1800" width="11.28515625" customWidth="1"/>
    <col min="1801" max="1801" width="11.140625" bestFit="1" customWidth="1"/>
    <col min="2026" max="2027" width="7" customWidth="1"/>
    <col min="2028" max="2028" width="11.42578125" customWidth="1"/>
    <col min="2029" max="2029" width="8.85546875" bestFit="1" customWidth="1"/>
    <col min="2030" max="2030" width="12" customWidth="1"/>
    <col min="2031" max="2032" width="11.42578125" customWidth="1"/>
    <col min="2033" max="2033" width="8.85546875" bestFit="1" customWidth="1"/>
    <col min="2034" max="2034" width="12.7109375" customWidth="1"/>
    <col min="2035" max="2036" width="11.42578125" customWidth="1"/>
    <col min="2037" max="2037" width="8.85546875" bestFit="1" customWidth="1"/>
    <col min="2038" max="2038" width="12.140625" customWidth="1"/>
    <col min="2039" max="2040" width="11.42578125" customWidth="1"/>
    <col min="2041" max="2041" width="8.85546875" bestFit="1" customWidth="1"/>
    <col min="2042" max="2042" width="12" customWidth="1"/>
    <col min="2043" max="2044" width="11.42578125" customWidth="1"/>
    <col min="2045" max="2045" width="8.85546875" bestFit="1" customWidth="1"/>
    <col min="2046" max="2046" width="12.42578125" customWidth="1"/>
    <col min="2047" max="2048" width="11.42578125" customWidth="1"/>
    <col min="2049" max="2049" width="9.85546875" customWidth="1"/>
    <col min="2050" max="2050" width="12.42578125" customWidth="1"/>
    <col min="2051" max="2052" width="11.42578125" customWidth="1"/>
    <col min="2053" max="2053" width="8.85546875" bestFit="1" customWidth="1"/>
    <col min="2054" max="2054" width="12.42578125" customWidth="1"/>
    <col min="2055" max="2055" width="11.42578125" customWidth="1"/>
    <col min="2056" max="2056" width="11.28515625" customWidth="1"/>
    <col min="2057" max="2057" width="11.140625" bestFit="1" customWidth="1"/>
    <col min="2282" max="2283" width="7" customWidth="1"/>
    <col min="2284" max="2284" width="11.42578125" customWidth="1"/>
    <col min="2285" max="2285" width="8.85546875" bestFit="1" customWidth="1"/>
    <col min="2286" max="2286" width="12" customWidth="1"/>
    <col min="2287" max="2288" width="11.42578125" customWidth="1"/>
    <col min="2289" max="2289" width="8.85546875" bestFit="1" customWidth="1"/>
    <col min="2290" max="2290" width="12.7109375" customWidth="1"/>
    <col min="2291" max="2292" width="11.42578125" customWidth="1"/>
    <col min="2293" max="2293" width="8.85546875" bestFit="1" customWidth="1"/>
    <col min="2294" max="2294" width="12.140625" customWidth="1"/>
    <col min="2295" max="2296" width="11.42578125" customWidth="1"/>
    <col min="2297" max="2297" width="8.85546875" bestFit="1" customWidth="1"/>
    <col min="2298" max="2298" width="12" customWidth="1"/>
    <col min="2299" max="2300" width="11.42578125" customWidth="1"/>
    <col min="2301" max="2301" width="8.85546875" bestFit="1" customWidth="1"/>
    <col min="2302" max="2302" width="12.42578125" customWidth="1"/>
    <col min="2303" max="2304" width="11.42578125" customWidth="1"/>
    <col min="2305" max="2305" width="9.85546875" customWidth="1"/>
    <col min="2306" max="2306" width="12.42578125" customWidth="1"/>
    <col min="2307" max="2308" width="11.42578125" customWidth="1"/>
    <col min="2309" max="2309" width="8.85546875" bestFit="1" customWidth="1"/>
    <col min="2310" max="2310" width="12.42578125" customWidth="1"/>
    <col min="2311" max="2311" width="11.42578125" customWidth="1"/>
    <col min="2312" max="2312" width="11.28515625" customWidth="1"/>
    <col min="2313" max="2313" width="11.140625" bestFit="1" customWidth="1"/>
    <col min="2538" max="2539" width="7" customWidth="1"/>
    <col min="2540" max="2540" width="11.42578125" customWidth="1"/>
    <col min="2541" max="2541" width="8.85546875" bestFit="1" customWidth="1"/>
    <col min="2542" max="2542" width="12" customWidth="1"/>
    <col min="2543" max="2544" width="11.42578125" customWidth="1"/>
    <col min="2545" max="2545" width="8.85546875" bestFit="1" customWidth="1"/>
    <col min="2546" max="2546" width="12.7109375" customWidth="1"/>
    <col min="2547" max="2548" width="11.42578125" customWidth="1"/>
    <col min="2549" max="2549" width="8.85546875" bestFit="1" customWidth="1"/>
    <col min="2550" max="2550" width="12.140625" customWidth="1"/>
    <col min="2551" max="2552" width="11.42578125" customWidth="1"/>
    <col min="2553" max="2553" width="8.85546875" bestFit="1" customWidth="1"/>
    <col min="2554" max="2554" width="12" customWidth="1"/>
    <col min="2555" max="2556" width="11.42578125" customWidth="1"/>
    <col min="2557" max="2557" width="8.85546875" bestFit="1" customWidth="1"/>
    <col min="2558" max="2558" width="12.42578125" customWidth="1"/>
    <col min="2559" max="2560" width="11.42578125" customWidth="1"/>
    <col min="2561" max="2561" width="9.85546875" customWidth="1"/>
    <col min="2562" max="2562" width="12.42578125" customWidth="1"/>
    <col min="2563" max="2564" width="11.42578125" customWidth="1"/>
    <col min="2565" max="2565" width="8.85546875" bestFit="1" customWidth="1"/>
    <col min="2566" max="2566" width="12.42578125" customWidth="1"/>
    <col min="2567" max="2567" width="11.42578125" customWidth="1"/>
    <col min="2568" max="2568" width="11.28515625" customWidth="1"/>
    <col min="2569" max="2569" width="11.140625" bestFit="1" customWidth="1"/>
    <col min="2794" max="2795" width="7" customWidth="1"/>
    <col min="2796" max="2796" width="11.42578125" customWidth="1"/>
    <col min="2797" max="2797" width="8.85546875" bestFit="1" customWidth="1"/>
    <col min="2798" max="2798" width="12" customWidth="1"/>
    <col min="2799" max="2800" width="11.42578125" customWidth="1"/>
    <col min="2801" max="2801" width="8.85546875" bestFit="1" customWidth="1"/>
    <col min="2802" max="2802" width="12.7109375" customWidth="1"/>
    <col min="2803" max="2804" width="11.42578125" customWidth="1"/>
    <col min="2805" max="2805" width="8.85546875" bestFit="1" customWidth="1"/>
    <col min="2806" max="2806" width="12.140625" customWidth="1"/>
    <col min="2807" max="2808" width="11.42578125" customWidth="1"/>
    <col min="2809" max="2809" width="8.85546875" bestFit="1" customWidth="1"/>
    <col min="2810" max="2810" width="12" customWidth="1"/>
    <col min="2811" max="2812" width="11.42578125" customWidth="1"/>
    <col min="2813" max="2813" width="8.85546875" bestFit="1" customWidth="1"/>
    <col min="2814" max="2814" width="12.42578125" customWidth="1"/>
    <col min="2815" max="2816" width="11.42578125" customWidth="1"/>
    <col min="2817" max="2817" width="9.85546875" customWidth="1"/>
    <col min="2818" max="2818" width="12.42578125" customWidth="1"/>
    <col min="2819" max="2820" width="11.42578125" customWidth="1"/>
    <col min="2821" max="2821" width="8.85546875" bestFit="1" customWidth="1"/>
    <col min="2822" max="2822" width="12.42578125" customWidth="1"/>
    <col min="2823" max="2823" width="11.42578125" customWidth="1"/>
    <col min="2824" max="2824" width="11.28515625" customWidth="1"/>
    <col min="2825" max="2825" width="11.140625" bestFit="1" customWidth="1"/>
    <col min="3050" max="3051" width="7" customWidth="1"/>
    <col min="3052" max="3052" width="11.42578125" customWidth="1"/>
    <col min="3053" max="3053" width="8.85546875" bestFit="1" customWidth="1"/>
    <col min="3054" max="3054" width="12" customWidth="1"/>
    <col min="3055" max="3056" width="11.42578125" customWidth="1"/>
    <col min="3057" max="3057" width="8.85546875" bestFit="1" customWidth="1"/>
    <col min="3058" max="3058" width="12.7109375" customWidth="1"/>
    <col min="3059" max="3060" width="11.42578125" customWidth="1"/>
    <col min="3061" max="3061" width="8.85546875" bestFit="1" customWidth="1"/>
    <col min="3062" max="3062" width="12.140625" customWidth="1"/>
    <col min="3063" max="3064" width="11.42578125" customWidth="1"/>
    <col min="3065" max="3065" width="8.85546875" bestFit="1" customWidth="1"/>
    <col min="3066" max="3066" width="12" customWidth="1"/>
    <col min="3067" max="3068" width="11.42578125" customWidth="1"/>
    <col min="3069" max="3069" width="8.85546875" bestFit="1" customWidth="1"/>
    <col min="3070" max="3070" width="12.42578125" customWidth="1"/>
    <col min="3071" max="3072" width="11.42578125" customWidth="1"/>
    <col min="3073" max="3073" width="9.85546875" customWidth="1"/>
    <col min="3074" max="3074" width="12.42578125" customWidth="1"/>
    <col min="3075" max="3076" width="11.42578125" customWidth="1"/>
    <col min="3077" max="3077" width="8.85546875" bestFit="1" customWidth="1"/>
    <col min="3078" max="3078" width="12.42578125" customWidth="1"/>
    <col min="3079" max="3079" width="11.42578125" customWidth="1"/>
    <col min="3080" max="3080" width="11.28515625" customWidth="1"/>
    <col min="3081" max="3081" width="11.140625" bestFit="1" customWidth="1"/>
    <col min="3306" max="3307" width="7" customWidth="1"/>
    <col min="3308" max="3308" width="11.42578125" customWidth="1"/>
    <col min="3309" max="3309" width="8.85546875" bestFit="1" customWidth="1"/>
    <col min="3310" max="3310" width="12" customWidth="1"/>
    <col min="3311" max="3312" width="11.42578125" customWidth="1"/>
    <col min="3313" max="3313" width="8.85546875" bestFit="1" customWidth="1"/>
    <col min="3314" max="3314" width="12.7109375" customWidth="1"/>
    <col min="3315" max="3316" width="11.42578125" customWidth="1"/>
    <col min="3317" max="3317" width="8.85546875" bestFit="1" customWidth="1"/>
    <col min="3318" max="3318" width="12.140625" customWidth="1"/>
    <col min="3319" max="3320" width="11.42578125" customWidth="1"/>
    <col min="3321" max="3321" width="8.85546875" bestFit="1" customWidth="1"/>
    <col min="3322" max="3322" width="12" customWidth="1"/>
    <col min="3323" max="3324" width="11.42578125" customWidth="1"/>
    <col min="3325" max="3325" width="8.85546875" bestFit="1" customWidth="1"/>
    <col min="3326" max="3326" width="12.42578125" customWidth="1"/>
    <col min="3327" max="3328" width="11.42578125" customWidth="1"/>
    <col min="3329" max="3329" width="9.85546875" customWidth="1"/>
    <col min="3330" max="3330" width="12.42578125" customWidth="1"/>
    <col min="3331" max="3332" width="11.42578125" customWidth="1"/>
    <col min="3333" max="3333" width="8.85546875" bestFit="1" customWidth="1"/>
    <col min="3334" max="3334" width="12.42578125" customWidth="1"/>
    <col min="3335" max="3335" width="11.42578125" customWidth="1"/>
    <col min="3336" max="3336" width="11.28515625" customWidth="1"/>
    <col min="3337" max="3337" width="11.140625" bestFit="1" customWidth="1"/>
    <col min="3562" max="3563" width="7" customWidth="1"/>
    <col min="3564" max="3564" width="11.42578125" customWidth="1"/>
    <col min="3565" max="3565" width="8.85546875" bestFit="1" customWidth="1"/>
    <col min="3566" max="3566" width="12" customWidth="1"/>
    <col min="3567" max="3568" width="11.42578125" customWidth="1"/>
    <col min="3569" max="3569" width="8.85546875" bestFit="1" customWidth="1"/>
    <col min="3570" max="3570" width="12.7109375" customWidth="1"/>
    <col min="3571" max="3572" width="11.42578125" customWidth="1"/>
    <col min="3573" max="3573" width="8.85546875" bestFit="1" customWidth="1"/>
    <col min="3574" max="3574" width="12.140625" customWidth="1"/>
    <col min="3575" max="3576" width="11.42578125" customWidth="1"/>
    <col min="3577" max="3577" width="8.85546875" bestFit="1" customWidth="1"/>
    <col min="3578" max="3578" width="12" customWidth="1"/>
    <col min="3579" max="3580" width="11.42578125" customWidth="1"/>
    <col min="3581" max="3581" width="8.85546875" bestFit="1" customWidth="1"/>
    <col min="3582" max="3582" width="12.42578125" customWidth="1"/>
    <col min="3583" max="3584" width="11.42578125" customWidth="1"/>
    <col min="3585" max="3585" width="9.85546875" customWidth="1"/>
    <col min="3586" max="3586" width="12.42578125" customWidth="1"/>
    <col min="3587" max="3588" width="11.42578125" customWidth="1"/>
    <col min="3589" max="3589" width="8.85546875" bestFit="1" customWidth="1"/>
    <col min="3590" max="3590" width="12.42578125" customWidth="1"/>
    <col min="3591" max="3591" width="11.42578125" customWidth="1"/>
    <col min="3592" max="3592" width="11.28515625" customWidth="1"/>
    <col min="3593" max="3593" width="11.140625" bestFit="1" customWidth="1"/>
    <col min="3818" max="3819" width="7" customWidth="1"/>
    <col min="3820" max="3820" width="11.42578125" customWidth="1"/>
    <col min="3821" max="3821" width="8.85546875" bestFit="1" customWidth="1"/>
    <col min="3822" max="3822" width="12" customWidth="1"/>
    <col min="3823" max="3824" width="11.42578125" customWidth="1"/>
    <col min="3825" max="3825" width="8.85546875" bestFit="1" customWidth="1"/>
    <col min="3826" max="3826" width="12.7109375" customWidth="1"/>
    <col min="3827" max="3828" width="11.42578125" customWidth="1"/>
    <col min="3829" max="3829" width="8.85546875" bestFit="1" customWidth="1"/>
    <col min="3830" max="3830" width="12.140625" customWidth="1"/>
    <col min="3831" max="3832" width="11.42578125" customWidth="1"/>
    <col min="3833" max="3833" width="8.85546875" bestFit="1" customWidth="1"/>
    <col min="3834" max="3834" width="12" customWidth="1"/>
    <col min="3835" max="3836" width="11.42578125" customWidth="1"/>
    <col min="3837" max="3837" width="8.85546875" bestFit="1" customWidth="1"/>
    <col min="3838" max="3838" width="12.42578125" customWidth="1"/>
    <col min="3839" max="3840" width="11.42578125" customWidth="1"/>
    <col min="3841" max="3841" width="9.85546875" customWidth="1"/>
    <col min="3842" max="3842" width="12.42578125" customWidth="1"/>
    <col min="3843" max="3844" width="11.42578125" customWidth="1"/>
    <col min="3845" max="3845" width="8.85546875" bestFit="1" customWidth="1"/>
    <col min="3846" max="3846" width="12.42578125" customWidth="1"/>
    <col min="3847" max="3847" width="11.42578125" customWidth="1"/>
    <col min="3848" max="3848" width="11.28515625" customWidth="1"/>
    <col min="3849" max="3849" width="11.140625" bestFit="1" customWidth="1"/>
    <col min="4074" max="4075" width="7" customWidth="1"/>
    <col min="4076" max="4076" width="11.42578125" customWidth="1"/>
    <col min="4077" max="4077" width="8.85546875" bestFit="1" customWidth="1"/>
    <col min="4078" max="4078" width="12" customWidth="1"/>
    <col min="4079" max="4080" width="11.42578125" customWidth="1"/>
    <col min="4081" max="4081" width="8.85546875" bestFit="1" customWidth="1"/>
    <col min="4082" max="4082" width="12.7109375" customWidth="1"/>
    <col min="4083" max="4084" width="11.42578125" customWidth="1"/>
    <col min="4085" max="4085" width="8.85546875" bestFit="1" customWidth="1"/>
    <col min="4086" max="4086" width="12.140625" customWidth="1"/>
    <col min="4087" max="4088" width="11.42578125" customWidth="1"/>
    <col min="4089" max="4089" width="8.85546875" bestFit="1" customWidth="1"/>
    <col min="4090" max="4090" width="12" customWidth="1"/>
    <col min="4091" max="4092" width="11.42578125" customWidth="1"/>
    <col min="4093" max="4093" width="8.85546875" bestFit="1" customWidth="1"/>
    <col min="4094" max="4094" width="12.42578125" customWidth="1"/>
    <col min="4095" max="4096" width="11.42578125" customWidth="1"/>
    <col min="4097" max="4097" width="9.85546875" customWidth="1"/>
    <col min="4098" max="4098" width="12.42578125" customWidth="1"/>
    <col min="4099" max="4100" width="11.42578125" customWidth="1"/>
    <col min="4101" max="4101" width="8.85546875" bestFit="1" customWidth="1"/>
    <col min="4102" max="4102" width="12.42578125" customWidth="1"/>
    <col min="4103" max="4103" width="11.42578125" customWidth="1"/>
    <col min="4104" max="4104" width="11.28515625" customWidth="1"/>
    <col min="4105" max="4105" width="11.140625" bestFit="1" customWidth="1"/>
    <col min="4330" max="4331" width="7" customWidth="1"/>
    <col min="4332" max="4332" width="11.42578125" customWidth="1"/>
    <col min="4333" max="4333" width="8.85546875" bestFit="1" customWidth="1"/>
    <col min="4334" max="4334" width="12" customWidth="1"/>
    <col min="4335" max="4336" width="11.42578125" customWidth="1"/>
    <col min="4337" max="4337" width="8.85546875" bestFit="1" customWidth="1"/>
    <col min="4338" max="4338" width="12.7109375" customWidth="1"/>
    <col min="4339" max="4340" width="11.42578125" customWidth="1"/>
    <col min="4341" max="4341" width="8.85546875" bestFit="1" customWidth="1"/>
    <col min="4342" max="4342" width="12.140625" customWidth="1"/>
    <col min="4343" max="4344" width="11.42578125" customWidth="1"/>
    <col min="4345" max="4345" width="8.85546875" bestFit="1" customWidth="1"/>
    <col min="4346" max="4346" width="12" customWidth="1"/>
    <col min="4347" max="4348" width="11.42578125" customWidth="1"/>
    <col min="4349" max="4349" width="8.85546875" bestFit="1" customWidth="1"/>
    <col min="4350" max="4350" width="12.42578125" customWidth="1"/>
    <col min="4351" max="4352" width="11.42578125" customWidth="1"/>
    <col min="4353" max="4353" width="9.85546875" customWidth="1"/>
    <col min="4354" max="4354" width="12.42578125" customWidth="1"/>
    <col min="4355" max="4356" width="11.42578125" customWidth="1"/>
    <col min="4357" max="4357" width="8.85546875" bestFit="1" customWidth="1"/>
    <col min="4358" max="4358" width="12.42578125" customWidth="1"/>
    <col min="4359" max="4359" width="11.42578125" customWidth="1"/>
    <col min="4360" max="4360" width="11.28515625" customWidth="1"/>
    <col min="4361" max="4361" width="11.140625" bestFit="1" customWidth="1"/>
    <col min="4586" max="4587" width="7" customWidth="1"/>
    <col min="4588" max="4588" width="11.42578125" customWidth="1"/>
    <col min="4589" max="4589" width="8.85546875" bestFit="1" customWidth="1"/>
    <col min="4590" max="4590" width="12" customWidth="1"/>
    <col min="4591" max="4592" width="11.42578125" customWidth="1"/>
    <col min="4593" max="4593" width="8.85546875" bestFit="1" customWidth="1"/>
    <col min="4594" max="4594" width="12.7109375" customWidth="1"/>
    <col min="4595" max="4596" width="11.42578125" customWidth="1"/>
    <col min="4597" max="4597" width="8.85546875" bestFit="1" customWidth="1"/>
    <col min="4598" max="4598" width="12.140625" customWidth="1"/>
    <col min="4599" max="4600" width="11.42578125" customWidth="1"/>
    <col min="4601" max="4601" width="8.85546875" bestFit="1" customWidth="1"/>
    <col min="4602" max="4602" width="12" customWidth="1"/>
    <col min="4603" max="4604" width="11.42578125" customWidth="1"/>
    <col min="4605" max="4605" width="8.85546875" bestFit="1" customWidth="1"/>
    <col min="4606" max="4606" width="12.42578125" customWidth="1"/>
    <col min="4607" max="4608" width="11.42578125" customWidth="1"/>
    <col min="4609" max="4609" width="9.85546875" customWidth="1"/>
    <col min="4610" max="4610" width="12.42578125" customWidth="1"/>
    <col min="4611" max="4612" width="11.42578125" customWidth="1"/>
    <col min="4613" max="4613" width="8.85546875" bestFit="1" customWidth="1"/>
    <col min="4614" max="4614" width="12.42578125" customWidth="1"/>
    <col min="4615" max="4615" width="11.42578125" customWidth="1"/>
    <col min="4616" max="4616" width="11.28515625" customWidth="1"/>
    <col min="4617" max="4617" width="11.140625" bestFit="1" customWidth="1"/>
    <col min="4842" max="4843" width="7" customWidth="1"/>
    <col min="4844" max="4844" width="11.42578125" customWidth="1"/>
    <col min="4845" max="4845" width="8.85546875" bestFit="1" customWidth="1"/>
    <col min="4846" max="4846" width="12" customWidth="1"/>
    <col min="4847" max="4848" width="11.42578125" customWidth="1"/>
    <col min="4849" max="4849" width="8.85546875" bestFit="1" customWidth="1"/>
    <col min="4850" max="4850" width="12.7109375" customWidth="1"/>
    <col min="4851" max="4852" width="11.42578125" customWidth="1"/>
    <col min="4853" max="4853" width="8.85546875" bestFit="1" customWidth="1"/>
    <col min="4854" max="4854" width="12.140625" customWidth="1"/>
    <col min="4855" max="4856" width="11.42578125" customWidth="1"/>
    <col min="4857" max="4857" width="8.85546875" bestFit="1" customWidth="1"/>
    <col min="4858" max="4858" width="12" customWidth="1"/>
    <col min="4859" max="4860" width="11.42578125" customWidth="1"/>
    <col min="4861" max="4861" width="8.85546875" bestFit="1" customWidth="1"/>
    <col min="4862" max="4862" width="12.42578125" customWidth="1"/>
    <col min="4863" max="4864" width="11.42578125" customWidth="1"/>
    <col min="4865" max="4865" width="9.85546875" customWidth="1"/>
    <col min="4866" max="4866" width="12.42578125" customWidth="1"/>
    <col min="4867" max="4868" width="11.42578125" customWidth="1"/>
    <col min="4869" max="4869" width="8.85546875" bestFit="1" customWidth="1"/>
    <col min="4870" max="4870" width="12.42578125" customWidth="1"/>
    <col min="4871" max="4871" width="11.42578125" customWidth="1"/>
    <col min="4872" max="4872" width="11.28515625" customWidth="1"/>
    <col min="4873" max="4873" width="11.140625" bestFit="1" customWidth="1"/>
    <col min="5098" max="5099" width="7" customWidth="1"/>
    <col min="5100" max="5100" width="11.42578125" customWidth="1"/>
    <col min="5101" max="5101" width="8.85546875" bestFit="1" customWidth="1"/>
    <col min="5102" max="5102" width="12" customWidth="1"/>
    <col min="5103" max="5104" width="11.42578125" customWidth="1"/>
    <col min="5105" max="5105" width="8.85546875" bestFit="1" customWidth="1"/>
    <col min="5106" max="5106" width="12.7109375" customWidth="1"/>
    <col min="5107" max="5108" width="11.42578125" customWidth="1"/>
    <col min="5109" max="5109" width="8.85546875" bestFit="1" customWidth="1"/>
    <col min="5110" max="5110" width="12.140625" customWidth="1"/>
    <col min="5111" max="5112" width="11.42578125" customWidth="1"/>
    <col min="5113" max="5113" width="8.85546875" bestFit="1" customWidth="1"/>
    <col min="5114" max="5114" width="12" customWidth="1"/>
    <col min="5115" max="5116" width="11.42578125" customWidth="1"/>
    <col min="5117" max="5117" width="8.85546875" bestFit="1" customWidth="1"/>
    <col min="5118" max="5118" width="12.42578125" customWidth="1"/>
    <col min="5119" max="5120" width="11.42578125" customWidth="1"/>
    <col min="5121" max="5121" width="9.85546875" customWidth="1"/>
    <col min="5122" max="5122" width="12.42578125" customWidth="1"/>
    <col min="5123" max="5124" width="11.42578125" customWidth="1"/>
    <col min="5125" max="5125" width="8.85546875" bestFit="1" customWidth="1"/>
    <col min="5126" max="5126" width="12.42578125" customWidth="1"/>
    <col min="5127" max="5127" width="11.42578125" customWidth="1"/>
    <col min="5128" max="5128" width="11.28515625" customWidth="1"/>
    <col min="5129" max="5129" width="11.140625" bestFit="1" customWidth="1"/>
    <col min="5354" max="5355" width="7" customWidth="1"/>
    <col min="5356" max="5356" width="11.42578125" customWidth="1"/>
    <col min="5357" max="5357" width="8.85546875" bestFit="1" customWidth="1"/>
    <col min="5358" max="5358" width="12" customWidth="1"/>
    <col min="5359" max="5360" width="11.42578125" customWidth="1"/>
    <col min="5361" max="5361" width="8.85546875" bestFit="1" customWidth="1"/>
    <col min="5362" max="5362" width="12.7109375" customWidth="1"/>
    <col min="5363" max="5364" width="11.42578125" customWidth="1"/>
    <col min="5365" max="5365" width="8.85546875" bestFit="1" customWidth="1"/>
    <col min="5366" max="5366" width="12.140625" customWidth="1"/>
    <col min="5367" max="5368" width="11.42578125" customWidth="1"/>
    <col min="5369" max="5369" width="8.85546875" bestFit="1" customWidth="1"/>
    <col min="5370" max="5370" width="12" customWidth="1"/>
    <col min="5371" max="5372" width="11.42578125" customWidth="1"/>
    <col min="5373" max="5373" width="8.85546875" bestFit="1" customWidth="1"/>
    <col min="5374" max="5374" width="12.42578125" customWidth="1"/>
    <col min="5375" max="5376" width="11.42578125" customWidth="1"/>
    <col min="5377" max="5377" width="9.85546875" customWidth="1"/>
    <col min="5378" max="5378" width="12.42578125" customWidth="1"/>
    <col min="5379" max="5380" width="11.42578125" customWidth="1"/>
    <col min="5381" max="5381" width="8.85546875" bestFit="1" customWidth="1"/>
    <col min="5382" max="5382" width="12.42578125" customWidth="1"/>
    <col min="5383" max="5383" width="11.42578125" customWidth="1"/>
    <col min="5384" max="5384" width="11.28515625" customWidth="1"/>
    <col min="5385" max="5385" width="11.140625" bestFit="1" customWidth="1"/>
    <col min="5610" max="5611" width="7" customWidth="1"/>
    <col min="5612" max="5612" width="11.42578125" customWidth="1"/>
    <col min="5613" max="5613" width="8.85546875" bestFit="1" customWidth="1"/>
    <col min="5614" max="5614" width="12" customWidth="1"/>
    <col min="5615" max="5616" width="11.42578125" customWidth="1"/>
    <col min="5617" max="5617" width="8.85546875" bestFit="1" customWidth="1"/>
    <col min="5618" max="5618" width="12.7109375" customWidth="1"/>
    <col min="5619" max="5620" width="11.42578125" customWidth="1"/>
    <col min="5621" max="5621" width="8.85546875" bestFit="1" customWidth="1"/>
    <col min="5622" max="5622" width="12.140625" customWidth="1"/>
    <col min="5623" max="5624" width="11.42578125" customWidth="1"/>
    <col min="5625" max="5625" width="8.85546875" bestFit="1" customWidth="1"/>
    <col min="5626" max="5626" width="12" customWidth="1"/>
    <col min="5627" max="5628" width="11.42578125" customWidth="1"/>
    <col min="5629" max="5629" width="8.85546875" bestFit="1" customWidth="1"/>
    <col min="5630" max="5630" width="12.42578125" customWidth="1"/>
    <col min="5631" max="5632" width="11.42578125" customWidth="1"/>
    <col min="5633" max="5633" width="9.85546875" customWidth="1"/>
    <col min="5634" max="5634" width="12.42578125" customWidth="1"/>
    <col min="5635" max="5636" width="11.42578125" customWidth="1"/>
    <col min="5637" max="5637" width="8.85546875" bestFit="1" customWidth="1"/>
    <col min="5638" max="5638" width="12.42578125" customWidth="1"/>
    <col min="5639" max="5639" width="11.42578125" customWidth="1"/>
    <col min="5640" max="5640" width="11.28515625" customWidth="1"/>
    <col min="5641" max="5641" width="11.140625" bestFit="1" customWidth="1"/>
    <col min="5866" max="5867" width="7" customWidth="1"/>
    <col min="5868" max="5868" width="11.42578125" customWidth="1"/>
    <col min="5869" max="5869" width="8.85546875" bestFit="1" customWidth="1"/>
    <col min="5870" max="5870" width="12" customWidth="1"/>
    <col min="5871" max="5872" width="11.42578125" customWidth="1"/>
    <col min="5873" max="5873" width="8.85546875" bestFit="1" customWidth="1"/>
    <col min="5874" max="5874" width="12.7109375" customWidth="1"/>
    <col min="5875" max="5876" width="11.42578125" customWidth="1"/>
    <col min="5877" max="5877" width="8.85546875" bestFit="1" customWidth="1"/>
    <col min="5878" max="5878" width="12.140625" customWidth="1"/>
    <col min="5879" max="5880" width="11.42578125" customWidth="1"/>
    <col min="5881" max="5881" width="8.85546875" bestFit="1" customWidth="1"/>
    <col min="5882" max="5882" width="12" customWidth="1"/>
    <col min="5883" max="5884" width="11.42578125" customWidth="1"/>
    <col min="5885" max="5885" width="8.85546875" bestFit="1" customWidth="1"/>
    <col min="5886" max="5886" width="12.42578125" customWidth="1"/>
    <col min="5887" max="5888" width="11.42578125" customWidth="1"/>
    <col min="5889" max="5889" width="9.85546875" customWidth="1"/>
    <col min="5890" max="5890" width="12.42578125" customWidth="1"/>
    <col min="5891" max="5892" width="11.42578125" customWidth="1"/>
    <col min="5893" max="5893" width="8.85546875" bestFit="1" customWidth="1"/>
    <col min="5894" max="5894" width="12.42578125" customWidth="1"/>
    <col min="5895" max="5895" width="11.42578125" customWidth="1"/>
    <col min="5896" max="5896" width="11.28515625" customWidth="1"/>
    <col min="5897" max="5897" width="11.140625" bestFit="1" customWidth="1"/>
    <col min="6122" max="6123" width="7" customWidth="1"/>
    <col min="6124" max="6124" width="11.42578125" customWidth="1"/>
    <col min="6125" max="6125" width="8.85546875" bestFit="1" customWidth="1"/>
    <col min="6126" max="6126" width="12" customWidth="1"/>
    <col min="6127" max="6128" width="11.42578125" customWidth="1"/>
    <col min="6129" max="6129" width="8.85546875" bestFit="1" customWidth="1"/>
    <col min="6130" max="6130" width="12.7109375" customWidth="1"/>
    <col min="6131" max="6132" width="11.42578125" customWidth="1"/>
    <col min="6133" max="6133" width="8.85546875" bestFit="1" customWidth="1"/>
    <col min="6134" max="6134" width="12.140625" customWidth="1"/>
    <col min="6135" max="6136" width="11.42578125" customWidth="1"/>
    <col min="6137" max="6137" width="8.85546875" bestFit="1" customWidth="1"/>
    <col min="6138" max="6138" width="12" customWidth="1"/>
    <col min="6139" max="6140" width="11.42578125" customWidth="1"/>
    <col min="6141" max="6141" width="8.85546875" bestFit="1" customWidth="1"/>
    <col min="6142" max="6142" width="12.42578125" customWidth="1"/>
    <col min="6143" max="6144" width="11.42578125" customWidth="1"/>
    <col min="6145" max="6145" width="9.85546875" customWidth="1"/>
    <col min="6146" max="6146" width="12.42578125" customWidth="1"/>
    <col min="6147" max="6148" width="11.42578125" customWidth="1"/>
    <col min="6149" max="6149" width="8.85546875" bestFit="1" customWidth="1"/>
    <col min="6150" max="6150" width="12.42578125" customWidth="1"/>
    <col min="6151" max="6151" width="11.42578125" customWidth="1"/>
    <col min="6152" max="6152" width="11.28515625" customWidth="1"/>
    <col min="6153" max="6153" width="11.140625" bestFit="1" customWidth="1"/>
    <col min="6378" max="6379" width="7" customWidth="1"/>
    <col min="6380" max="6380" width="11.42578125" customWidth="1"/>
    <col min="6381" max="6381" width="8.85546875" bestFit="1" customWidth="1"/>
    <col min="6382" max="6382" width="12" customWidth="1"/>
    <col min="6383" max="6384" width="11.42578125" customWidth="1"/>
    <col min="6385" max="6385" width="8.85546875" bestFit="1" customWidth="1"/>
    <col min="6386" max="6386" width="12.7109375" customWidth="1"/>
    <col min="6387" max="6388" width="11.42578125" customWidth="1"/>
    <col min="6389" max="6389" width="8.85546875" bestFit="1" customWidth="1"/>
    <col min="6390" max="6390" width="12.140625" customWidth="1"/>
    <col min="6391" max="6392" width="11.42578125" customWidth="1"/>
    <col min="6393" max="6393" width="8.85546875" bestFit="1" customWidth="1"/>
    <col min="6394" max="6394" width="12" customWidth="1"/>
    <col min="6395" max="6396" width="11.42578125" customWidth="1"/>
    <col min="6397" max="6397" width="8.85546875" bestFit="1" customWidth="1"/>
    <col min="6398" max="6398" width="12.42578125" customWidth="1"/>
    <col min="6399" max="6400" width="11.42578125" customWidth="1"/>
    <col min="6401" max="6401" width="9.85546875" customWidth="1"/>
    <col min="6402" max="6402" width="12.42578125" customWidth="1"/>
    <col min="6403" max="6404" width="11.42578125" customWidth="1"/>
    <col min="6405" max="6405" width="8.85546875" bestFit="1" customWidth="1"/>
    <col min="6406" max="6406" width="12.42578125" customWidth="1"/>
    <col min="6407" max="6407" width="11.42578125" customWidth="1"/>
    <col min="6408" max="6408" width="11.28515625" customWidth="1"/>
    <col min="6409" max="6409" width="11.140625" bestFit="1" customWidth="1"/>
    <col min="6634" max="6635" width="7" customWidth="1"/>
    <col min="6636" max="6636" width="11.42578125" customWidth="1"/>
    <col min="6637" max="6637" width="8.85546875" bestFit="1" customWidth="1"/>
    <col min="6638" max="6638" width="12" customWidth="1"/>
    <col min="6639" max="6640" width="11.42578125" customWidth="1"/>
    <col min="6641" max="6641" width="8.85546875" bestFit="1" customWidth="1"/>
    <col min="6642" max="6642" width="12.7109375" customWidth="1"/>
    <col min="6643" max="6644" width="11.42578125" customWidth="1"/>
    <col min="6645" max="6645" width="8.85546875" bestFit="1" customWidth="1"/>
    <col min="6646" max="6646" width="12.140625" customWidth="1"/>
    <col min="6647" max="6648" width="11.42578125" customWidth="1"/>
    <col min="6649" max="6649" width="8.85546875" bestFit="1" customWidth="1"/>
    <col min="6650" max="6650" width="12" customWidth="1"/>
    <col min="6651" max="6652" width="11.42578125" customWidth="1"/>
    <col min="6653" max="6653" width="8.85546875" bestFit="1" customWidth="1"/>
    <col min="6654" max="6654" width="12.42578125" customWidth="1"/>
    <col min="6655" max="6656" width="11.42578125" customWidth="1"/>
    <col min="6657" max="6657" width="9.85546875" customWidth="1"/>
    <col min="6658" max="6658" width="12.42578125" customWidth="1"/>
    <col min="6659" max="6660" width="11.42578125" customWidth="1"/>
    <col min="6661" max="6661" width="8.85546875" bestFit="1" customWidth="1"/>
    <col min="6662" max="6662" width="12.42578125" customWidth="1"/>
    <col min="6663" max="6663" width="11.42578125" customWidth="1"/>
    <col min="6664" max="6664" width="11.28515625" customWidth="1"/>
    <col min="6665" max="6665" width="11.140625" bestFit="1" customWidth="1"/>
    <col min="6890" max="6891" width="7" customWidth="1"/>
    <col min="6892" max="6892" width="11.42578125" customWidth="1"/>
    <col min="6893" max="6893" width="8.85546875" bestFit="1" customWidth="1"/>
    <col min="6894" max="6894" width="12" customWidth="1"/>
    <col min="6895" max="6896" width="11.42578125" customWidth="1"/>
    <col min="6897" max="6897" width="8.85546875" bestFit="1" customWidth="1"/>
    <col min="6898" max="6898" width="12.7109375" customWidth="1"/>
    <col min="6899" max="6900" width="11.42578125" customWidth="1"/>
    <col min="6901" max="6901" width="8.85546875" bestFit="1" customWidth="1"/>
    <col min="6902" max="6902" width="12.140625" customWidth="1"/>
    <col min="6903" max="6904" width="11.42578125" customWidth="1"/>
    <col min="6905" max="6905" width="8.85546875" bestFit="1" customWidth="1"/>
    <col min="6906" max="6906" width="12" customWidth="1"/>
    <col min="6907" max="6908" width="11.42578125" customWidth="1"/>
    <col min="6909" max="6909" width="8.85546875" bestFit="1" customWidth="1"/>
    <col min="6910" max="6910" width="12.42578125" customWidth="1"/>
    <col min="6911" max="6912" width="11.42578125" customWidth="1"/>
    <col min="6913" max="6913" width="9.85546875" customWidth="1"/>
    <col min="6914" max="6914" width="12.42578125" customWidth="1"/>
    <col min="6915" max="6916" width="11.42578125" customWidth="1"/>
    <col min="6917" max="6917" width="8.85546875" bestFit="1" customWidth="1"/>
    <col min="6918" max="6918" width="12.42578125" customWidth="1"/>
    <col min="6919" max="6919" width="11.42578125" customWidth="1"/>
    <col min="6920" max="6920" width="11.28515625" customWidth="1"/>
    <col min="6921" max="6921" width="11.140625" bestFit="1" customWidth="1"/>
    <col min="7146" max="7147" width="7" customWidth="1"/>
    <col min="7148" max="7148" width="11.42578125" customWidth="1"/>
    <col min="7149" max="7149" width="8.85546875" bestFit="1" customWidth="1"/>
    <col min="7150" max="7150" width="12" customWidth="1"/>
    <col min="7151" max="7152" width="11.42578125" customWidth="1"/>
    <col min="7153" max="7153" width="8.85546875" bestFit="1" customWidth="1"/>
    <col min="7154" max="7154" width="12.7109375" customWidth="1"/>
    <col min="7155" max="7156" width="11.42578125" customWidth="1"/>
    <col min="7157" max="7157" width="8.85546875" bestFit="1" customWidth="1"/>
    <col min="7158" max="7158" width="12.140625" customWidth="1"/>
    <col min="7159" max="7160" width="11.42578125" customWidth="1"/>
    <col min="7161" max="7161" width="8.85546875" bestFit="1" customWidth="1"/>
    <col min="7162" max="7162" width="12" customWidth="1"/>
    <col min="7163" max="7164" width="11.42578125" customWidth="1"/>
    <col min="7165" max="7165" width="8.85546875" bestFit="1" customWidth="1"/>
    <col min="7166" max="7166" width="12.42578125" customWidth="1"/>
    <col min="7167" max="7168" width="11.42578125" customWidth="1"/>
    <col min="7169" max="7169" width="9.85546875" customWidth="1"/>
    <col min="7170" max="7170" width="12.42578125" customWidth="1"/>
    <col min="7171" max="7172" width="11.42578125" customWidth="1"/>
    <col min="7173" max="7173" width="8.85546875" bestFit="1" customWidth="1"/>
    <col min="7174" max="7174" width="12.42578125" customWidth="1"/>
    <col min="7175" max="7175" width="11.42578125" customWidth="1"/>
    <col min="7176" max="7176" width="11.28515625" customWidth="1"/>
    <col min="7177" max="7177" width="11.140625" bestFit="1" customWidth="1"/>
    <col min="7402" max="7403" width="7" customWidth="1"/>
    <col min="7404" max="7404" width="11.42578125" customWidth="1"/>
    <col min="7405" max="7405" width="8.85546875" bestFit="1" customWidth="1"/>
    <col min="7406" max="7406" width="12" customWidth="1"/>
    <col min="7407" max="7408" width="11.42578125" customWidth="1"/>
    <col min="7409" max="7409" width="8.85546875" bestFit="1" customWidth="1"/>
    <col min="7410" max="7410" width="12.7109375" customWidth="1"/>
    <col min="7411" max="7412" width="11.42578125" customWidth="1"/>
    <col min="7413" max="7413" width="8.85546875" bestFit="1" customWidth="1"/>
    <col min="7414" max="7414" width="12.140625" customWidth="1"/>
    <col min="7415" max="7416" width="11.42578125" customWidth="1"/>
    <col min="7417" max="7417" width="8.85546875" bestFit="1" customWidth="1"/>
    <col min="7418" max="7418" width="12" customWidth="1"/>
    <col min="7419" max="7420" width="11.42578125" customWidth="1"/>
    <col min="7421" max="7421" width="8.85546875" bestFit="1" customWidth="1"/>
    <col min="7422" max="7422" width="12.42578125" customWidth="1"/>
    <col min="7423" max="7424" width="11.42578125" customWidth="1"/>
    <col min="7425" max="7425" width="9.85546875" customWidth="1"/>
    <col min="7426" max="7426" width="12.42578125" customWidth="1"/>
    <col min="7427" max="7428" width="11.42578125" customWidth="1"/>
    <col min="7429" max="7429" width="8.85546875" bestFit="1" customWidth="1"/>
    <col min="7430" max="7430" width="12.42578125" customWidth="1"/>
    <col min="7431" max="7431" width="11.42578125" customWidth="1"/>
    <col min="7432" max="7432" width="11.28515625" customWidth="1"/>
    <col min="7433" max="7433" width="11.140625" bestFit="1" customWidth="1"/>
    <col min="7658" max="7659" width="7" customWidth="1"/>
    <col min="7660" max="7660" width="11.42578125" customWidth="1"/>
    <col min="7661" max="7661" width="8.85546875" bestFit="1" customWidth="1"/>
    <col min="7662" max="7662" width="12" customWidth="1"/>
    <col min="7663" max="7664" width="11.42578125" customWidth="1"/>
    <col min="7665" max="7665" width="8.85546875" bestFit="1" customWidth="1"/>
    <col min="7666" max="7666" width="12.7109375" customWidth="1"/>
    <col min="7667" max="7668" width="11.42578125" customWidth="1"/>
    <col min="7669" max="7669" width="8.85546875" bestFit="1" customWidth="1"/>
    <col min="7670" max="7670" width="12.140625" customWidth="1"/>
    <col min="7671" max="7672" width="11.42578125" customWidth="1"/>
    <col min="7673" max="7673" width="8.85546875" bestFit="1" customWidth="1"/>
    <col min="7674" max="7674" width="12" customWidth="1"/>
    <col min="7675" max="7676" width="11.42578125" customWidth="1"/>
    <col min="7677" max="7677" width="8.85546875" bestFit="1" customWidth="1"/>
    <col min="7678" max="7678" width="12.42578125" customWidth="1"/>
    <col min="7679" max="7680" width="11.42578125" customWidth="1"/>
    <col min="7681" max="7681" width="9.85546875" customWidth="1"/>
    <col min="7682" max="7682" width="12.42578125" customWidth="1"/>
    <col min="7683" max="7684" width="11.42578125" customWidth="1"/>
    <col min="7685" max="7685" width="8.85546875" bestFit="1" customWidth="1"/>
    <col min="7686" max="7686" width="12.42578125" customWidth="1"/>
    <col min="7687" max="7687" width="11.42578125" customWidth="1"/>
    <col min="7688" max="7688" width="11.28515625" customWidth="1"/>
    <col min="7689" max="7689" width="11.140625" bestFit="1" customWidth="1"/>
    <col min="7914" max="7915" width="7" customWidth="1"/>
    <col min="7916" max="7916" width="11.42578125" customWidth="1"/>
    <col min="7917" max="7917" width="8.85546875" bestFit="1" customWidth="1"/>
    <col min="7918" max="7918" width="12" customWidth="1"/>
    <col min="7919" max="7920" width="11.42578125" customWidth="1"/>
    <col min="7921" max="7921" width="8.85546875" bestFit="1" customWidth="1"/>
    <col min="7922" max="7922" width="12.7109375" customWidth="1"/>
    <col min="7923" max="7924" width="11.42578125" customWidth="1"/>
    <col min="7925" max="7925" width="8.85546875" bestFit="1" customWidth="1"/>
    <col min="7926" max="7926" width="12.140625" customWidth="1"/>
    <col min="7927" max="7928" width="11.42578125" customWidth="1"/>
    <col min="7929" max="7929" width="8.85546875" bestFit="1" customWidth="1"/>
    <col min="7930" max="7930" width="12" customWidth="1"/>
    <col min="7931" max="7932" width="11.42578125" customWidth="1"/>
    <col min="7933" max="7933" width="8.85546875" bestFit="1" customWidth="1"/>
    <col min="7934" max="7934" width="12.42578125" customWidth="1"/>
    <col min="7935" max="7936" width="11.42578125" customWidth="1"/>
    <col min="7937" max="7937" width="9.85546875" customWidth="1"/>
    <col min="7938" max="7938" width="12.42578125" customWidth="1"/>
    <col min="7939" max="7940" width="11.42578125" customWidth="1"/>
    <col min="7941" max="7941" width="8.85546875" bestFit="1" customWidth="1"/>
    <col min="7942" max="7942" width="12.42578125" customWidth="1"/>
    <col min="7943" max="7943" width="11.42578125" customWidth="1"/>
    <col min="7944" max="7944" width="11.28515625" customWidth="1"/>
    <col min="7945" max="7945" width="11.140625" bestFit="1" customWidth="1"/>
    <col min="8170" max="8171" width="7" customWidth="1"/>
    <col min="8172" max="8172" width="11.42578125" customWidth="1"/>
    <col min="8173" max="8173" width="8.85546875" bestFit="1" customWidth="1"/>
    <col min="8174" max="8174" width="12" customWidth="1"/>
    <col min="8175" max="8176" width="11.42578125" customWidth="1"/>
    <col min="8177" max="8177" width="8.85546875" bestFit="1" customWidth="1"/>
    <col min="8178" max="8178" width="12.7109375" customWidth="1"/>
    <col min="8179" max="8180" width="11.42578125" customWidth="1"/>
    <col min="8181" max="8181" width="8.85546875" bestFit="1" customWidth="1"/>
    <col min="8182" max="8182" width="12.140625" customWidth="1"/>
    <col min="8183" max="8184" width="11.42578125" customWidth="1"/>
    <col min="8185" max="8185" width="8.85546875" bestFit="1" customWidth="1"/>
    <col min="8186" max="8186" width="12" customWidth="1"/>
    <col min="8187" max="8188" width="11.42578125" customWidth="1"/>
    <col min="8189" max="8189" width="8.85546875" bestFit="1" customWidth="1"/>
    <col min="8190" max="8190" width="12.42578125" customWidth="1"/>
    <col min="8191" max="8192" width="11.42578125" customWidth="1"/>
    <col min="8193" max="8193" width="9.85546875" customWidth="1"/>
    <col min="8194" max="8194" width="12.42578125" customWidth="1"/>
    <col min="8195" max="8196" width="11.42578125" customWidth="1"/>
    <col min="8197" max="8197" width="8.85546875" bestFit="1" customWidth="1"/>
    <col min="8198" max="8198" width="12.42578125" customWidth="1"/>
    <col min="8199" max="8199" width="11.42578125" customWidth="1"/>
    <col min="8200" max="8200" width="11.28515625" customWidth="1"/>
    <col min="8201" max="8201" width="11.140625" bestFit="1" customWidth="1"/>
    <col min="8426" max="8427" width="7" customWidth="1"/>
    <col min="8428" max="8428" width="11.42578125" customWidth="1"/>
    <col min="8429" max="8429" width="8.85546875" bestFit="1" customWidth="1"/>
    <col min="8430" max="8430" width="12" customWidth="1"/>
    <col min="8431" max="8432" width="11.42578125" customWidth="1"/>
    <col min="8433" max="8433" width="8.85546875" bestFit="1" customWidth="1"/>
    <col min="8434" max="8434" width="12.7109375" customWidth="1"/>
    <col min="8435" max="8436" width="11.42578125" customWidth="1"/>
    <col min="8437" max="8437" width="8.85546875" bestFit="1" customWidth="1"/>
    <col min="8438" max="8438" width="12.140625" customWidth="1"/>
    <col min="8439" max="8440" width="11.42578125" customWidth="1"/>
    <col min="8441" max="8441" width="8.85546875" bestFit="1" customWidth="1"/>
    <col min="8442" max="8442" width="12" customWidth="1"/>
    <col min="8443" max="8444" width="11.42578125" customWidth="1"/>
    <col min="8445" max="8445" width="8.85546875" bestFit="1" customWidth="1"/>
    <col min="8446" max="8446" width="12.42578125" customWidth="1"/>
    <col min="8447" max="8448" width="11.42578125" customWidth="1"/>
    <col min="8449" max="8449" width="9.85546875" customWidth="1"/>
    <col min="8450" max="8450" width="12.42578125" customWidth="1"/>
    <col min="8451" max="8452" width="11.42578125" customWidth="1"/>
    <col min="8453" max="8453" width="8.85546875" bestFit="1" customWidth="1"/>
    <col min="8454" max="8454" width="12.42578125" customWidth="1"/>
    <col min="8455" max="8455" width="11.42578125" customWidth="1"/>
    <col min="8456" max="8456" width="11.28515625" customWidth="1"/>
    <col min="8457" max="8457" width="11.140625" bestFit="1" customWidth="1"/>
    <col min="8682" max="8683" width="7" customWidth="1"/>
    <col min="8684" max="8684" width="11.42578125" customWidth="1"/>
    <col min="8685" max="8685" width="8.85546875" bestFit="1" customWidth="1"/>
    <col min="8686" max="8686" width="12" customWidth="1"/>
    <col min="8687" max="8688" width="11.42578125" customWidth="1"/>
    <col min="8689" max="8689" width="8.85546875" bestFit="1" customWidth="1"/>
    <col min="8690" max="8690" width="12.7109375" customWidth="1"/>
    <col min="8691" max="8692" width="11.42578125" customWidth="1"/>
    <col min="8693" max="8693" width="8.85546875" bestFit="1" customWidth="1"/>
    <col min="8694" max="8694" width="12.140625" customWidth="1"/>
    <col min="8695" max="8696" width="11.42578125" customWidth="1"/>
    <col min="8697" max="8697" width="8.85546875" bestFit="1" customWidth="1"/>
    <col min="8698" max="8698" width="12" customWidth="1"/>
    <col min="8699" max="8700" width="11.42578125" customWidth="1"/>
    <col min="8701" max="8701" width="8.85546875" bestFit="1" customWidth="1"/>
    <col min="8702" max="8702" width="12.42578125" customWidth="1"/>
    <col min="8703" max="8704" width="11.42578125" customWidth="1"/>
    <col min="8705" max="8705" width="9.85546875" customWidth="1"/>
    <col min="8706" max="8706" width="12.42578125" customWidth="1"/>
    <col min="8707" max="8708" width="11.42578125" customWidth="1"/>
    <col min="8709" max="8709" width="8.85546875" bestFit="1" customWidth="1"/>
    <col min="8710" max="8710" width="12.42578125" customWidth="1"/>
    <col min="8711" max="8711" width="11.42578125" customWidth="1"/>
    <col min="8712" max="8712" width="11.28515625" customWidth="1"/>
    <col min="8713" max="8713" width="11.140625" bestFit="1" customWidth="1"/>
    <col min="8938" max="8939" width="7" customWidth="1"/>
    <col min="8940" max="8940" width="11.42578125" customWidth="1"/>
    <col min="8941" max="8941" width="8.85546875" bestFit="1" customWidth="1"/>
    <col min="8942" max="8942" width="12" customWidth="1"/>
    <col min="8943" max="8944" width="11.42578125" customWidth="1"/>
    <col min="8945" max="8945" width="8.85546875" bestFit="1" customWidth="1"/>
    <col min="8946" max="8946" width="12.7109375" customWidth="1"/>
    <col min="8947" max="8948" width="11.42578125" customWidth="1"/>
    <col min="8949" max="8949" width="8.85546875" bestFit="1" customWidth="1"/>
    <col min="8950" max="8950" width="12.140625" customWidth="1"/>
    <col min="8951" max="8952" width="11.42578125" customWidth="1"/>
    <col min="8953" max="8953" width="8.85546875" bestFit="1" customWidth="1"/>
    <col min="8954" max="8954" width="12" customWidth="1"/>
    <col min="8955" max="8956" width="11.42578125" customWidth="1"/>
    <col min="8957" max="8957" width="8.85546875" bestFit="1" customWidth="1"/>
    <col min="8958" max="8958" width="12.42578125" customWidth="1"/>
    <col min="8959" max="8960" width="11.42578125" customWidth="1"/>
    <col min="8961" max="8961" width="9.85546875" customWidth="1"/>
    <col min="8962" max="8962" width="12.42578125" customWidth="1"/>
    <col min="8963" max="8964" width="11.42578125" customWidth="1"/>
    <col min="8965" max="8965" width="8.85546875" bestFit="1" customWidth="1"/>
    <col min="8966" max="8966" width="12.42578125" customWidth="1"/>
    <col min="8967" max="8967" width="11.42578125" customWidth="1"/>
    <col min="8968" max="8968" width="11.28515625" customWidth="1"/>
    <col min="8969" max="8969" width="11.140625" bestFit="1" customWidth="1"/>
    <col min="9194" max="9195" width="7" customWidth="1"/>
    <col min="9196" max="9196" width="11.42578125" customWidth="1"/>
    <col min="9197" max="9197" width="8.85546875" bestFit="1" customWidth="1"/>
    <col min="9198" max="9198" width="12" customWidth="1"/>
    <col min="9199" max="9200" width="11.42578125" customWidth="1"/>
    <col min="9201" max="9201" width="8.85546875" bestFit="1" customWidth="1"/>
    <col min="9202" max="9202" width="12.7109375" customWidth="1"/>
    <col min="9203" max="9204" width="11.42578125" customWidth="1"/>
    <col min="9205" max="9205" width="8.85546875" bestFit="1" customWidth="1"/>
    <col min="9206" max="9206" width="12.140625" customWidth="1"/>
    <col min="9207" max="9208" width="11.42578125" customWidth="1"/>
    <col min="9209" max="9209" width="8.85546875" bestFit="1" customWidth="1"/>
    <col min="9210" max="9210" width="12" customWidth="1"/>
    <col min="9211" max="9212" width="11.42578125" customWidth="1"/>
    <col min="9213" max="9213" width="8.85546875" bestFit="1" customWidth="1"/>
    <col min="9214" max="9214" width="12.42578125" customWidth="1"/>
    <col min="9215" max="9216" width="11.42578125" customWidth="1"/>
    <col min="9217" max="9217" width="9.85546875" customWidth="1"/>
    <col min="9218" max="9218" width="12.42578125" customWidth="1"/>
    <col min="9219" max="9220" width="11.42578125" customWidth="1"/>
    <col min="9221" max="9221" width="8.85546875" bestFit="1" customWidth="1"/>
    <col min="9222" max="9222" width="12.42578125" customWidth="1"/>
    <col min="9223" max="9223" width="11.42578125" customWidth="1"/>
    <col min="9224" max="9224" width="11.28515625" customWidth="1"/>
    <col min="9225" max="9225" width="11.140625" bestFit="1" customWidth="1"/>
    <col min="9450" max="9451" width="7" customWidth="1"/>
    <col min="9452" max="9452" width="11.42578125" customWidth="1"/>
    <col min="9453" max="9453" width="8.85546875" bestFit="1" customWidth="1"/>
    <col min="9454" max="9454" width="12" customWidth="1"/>
    <col min="9455" max="9456" width="11.42578125" customWidth="1"/>
    <col min="9457" max="9457" width="8.85546875" bestFit="1" customWidth="1"/>
    <col min="9458" max="9458" width="12.7109375" customWidth="1"/>
    <col min="9459" max="9460" width="11.42578125" customWidth="1"/>
    <col min="9461" max="9461" width="8.85546875" bestFit="1" customWidth="1"/>
    <col min="9462" max="9462" width="12.140625" customWidth="1"/>
    <col min="9463" max="9464" width="11.42578125" customWidth="1"/>
    <col min="9465" max="9465" width="8.85546875" bestFit="1" customWidth="1"/>
    <col min="9466" max="9466" width="12" customWidth="1"/>
    <col min="9467" max="9468" width="11.42578125" customWidth="1"/>
    <col min="9469" max="9469" width="8.85546875" bestFit="1" customWidth="1"/>
    <col min="9470" max="9470" width="12.42578125" customWidth="1"/>
    <col min="9471" max="9472" width="11.42578125" customWidth="1"/>
    <col min="9473" max="9473" width="9.85546875" customWidth="1"/>
    <col min="9474" max="9474" width="12.42578125" customWidth="1"/>
    <col min="9475" max="9476" width="11.42578125" customWidth="1"/>
    <col min="9477" max="9477" width="8.85546875" bestFit="1" customWidth="1"/>
    <col min="9478" max="9478" width="12.42578125" customWidth="1"/>
    <col min="9479" max="9479" width="11.42578125" customWidth="1"/>
    <col min="9480" max="9480" width="11.28515625" customWidth="1"/>
    <col min="9481" max="9481" width="11.140625" bestFit="1" customWidth="1"/>
    <col min="9706" max="9707" width="7" customWidth="1"/>
    <col min="9708" max="9708" width="11.42578125" customWidth="1"/>
    <col min="9709" max="9709" width="8.85546875" bestFit="1" customWidth="1"/>
    <col min="9710" max="9710" width="12" customWidth="1"/>
    <col min="9711" max="9712" width="11.42578125" customWidth="1"/>
    <col min="9713" max="9713" width="8.85546875" bestFit="1" customWidth="1"/>
    <col min="9714" max="9714" width="12.7109375" customWidth="1"/>
    <col min="9715" max="9716" width="11.42578125" customWidth="1"/>
    <col min="9717" max="9717" width="8.85546875" bestFit="1" customWidth="1"/>
    <col min="9718" max="9718" width="12.140625" customWidth="1"/>
    <col min="9719" max="9720" width="11.42578125" customWidth="1"/>
    <col min="9721" max="9721" width="8.85546875" bestFit="1" customWidth="1"/>
    <col min="9722" max="9722" width="12" customWidth="1"/>
    <col min="9723" max="9724" width="11.42578125" customWidth="1"/>
    <col min="9725" max="9725" width="8.85546875" bestFit="1" customWidth="1"/>
    <col min="9726" max="9726" width="12.42578125" customWidth="1"/>
    <col min="9727" max="9728" width="11.42578125" customWidth="1"/>
    <col min="9729" max="9729" width="9.85546875" customWidth="1"/>
    <col min="9730" max="9730" width="12.42578125" customWidth="1"/>
    <col min="9731" max="9732" width="11.42578125" customWidth="1"/>
    <col min="9733" max="9733" width="8.85546875" bestFit="1" customWidth="1"/>
    <col min="9734" max="9734" width="12.42578125" customWidth="1"/>
    <col min="9735" max="9735" width="11.42578125" customWidth="1"/>
    <col min="9736" max="9736" width="11.28515625" customWidth="1"/>
    <col min="9737" max="9737" width="11.140625" bestFit="1" customWidth="1"/>
    <col min="9962" max="9963" width="7" customWidth="1"/>
    <col min="9964" max="9964" width="11.42578125" customWidth="1"/>
    <col min="9965" max="9965" width="8.85546875" bestFit="1" customWidth="1"/>
    <col min="9966" max="9966" width="12" customWidth="1"/>
    <col min="9967" max="9968" width="11.42578125" customWidth="1"/>
    <col min="9969" max="9969" width="8.85546875" bestFit="1" customWidth="1"/>
    <col min="9970" max="9970" width="12.7109375" customWidth="1"/>
    <col min="9971" max="9972" width="11.42578125" customWidth="1"/>
    <col min="9973" max="9973" width="8.85546875" bestFit="1" customWidth="1"/>
    <col min="9974" max="9974" width="12.140625" customWidth="1"/>
    <col min="9975" max="9976" width="11.42578125" customWidth="1"/>
    <col min="9977" max="9977" width="8.85546875" bestFit="1" customWidth="1"/>
    <col min="9978" max="9978" width="12" customWidth="1"/>
    <col min="9979" max="9980" width="11.42578125" customWidth="1"/>
    <col min="9981" max="9981" width="8.85546875" bestFit="1" customWidth="1"/>
    <col min="9982" max="9982" width="12.42578125" customWidth="1"/>
    <col min="9983" max="9984" width="11.42578125" customWidth="1"/>
    <col min="9985" max="9985" width="9.85546875" customWidth="1"/>
    <col min="9986" max="9986" width="12.42578125" customWidth="1"/>
    <col min="9987" max="9988" width="11.42578125" customWidth="1"/>
    <col min="9989" max="9989" width="8.85546875" bestFit="1" customWidth="1"/>
    <col min="9990" max="9990" width="12.42578125" customWidth="1"/>
    <col min="9991" max="9991" width="11.42578125" customWidth="1"/>
    <col min="9992" max="9992" width="11.28515625" customWidth="1"/>
    <col min="9993" max="9993" width="11.140625" bestFit="1" customWidth="1"/>
    <col min="10218" max="10219" width="7" customWidth="1"/>
    <col min="10220" max="10220" width="11.42578125" customWidth="1"/>
    <col min="10221" max="10221" width="8.85546875" bestFit="1" customWidth="1"/>
    <col min="10222" max="10222" width="12" customWidth="1"/>
    <col min="10223" max="10224" width="11.42578125" customWidth="1"/>
    <col min="10225" max="10225" width="8.85546875" bestFit="1" customWidth="1"/>
    <col min="10226" max="10226" width="12.7109375" customWidth="1"/>
    <col min="10227" max="10228" width="11.42578125" customWidth="1"/>
    <col min="10229" max="10229" width="8.85546875" bestFit="1" customWidth="1"/>
    <col min="10230" max="10230" width="12.140625" customWidth="1"/>
    <col min="10231" max="10232" width="11.42578125" customWidth="1"/>
    <col min="10233" max="10233" width="8.85546875" bestFit="1" customWidth="1"/>
    <col min="10234" max="10234" width="12" customWidth="1"/>
    <col min="10235" max="10236" width="11.42578125" customWidth="1"/>
    <col min="10237" max="10237" width="8.85546875" bestFit="1" customWidth="1"/>
    <col min="10238" max="10238" width="12.42578125" customWidth="1"/>
    <col min="10239" max="10240" width="11.42578125" customWidth="1"/>
    <col min="10241" max="10241" width="9.85546875" customWidth="1"/>
    <col min="10242" max="10242" width="12.42578125" customWidth="1"/>
    <col min="10243" max="10244" width="11.42578125" customWidth="1"/>
    <col min="10245" max="10245" width="8.85546875" bestFit="1" customWidth="1"/>
    <col min="10246" max="10246" width="12.42578125" customWidth="1"/>
    <col min="10247" max="10247" width="11.42578125" customWidth="1"/>
    <col min="10248" max="10248" width="11.28515625" customWidth="1"/>
    <col min="10249" max="10249" width="11.140625" bestFit="1" customWidth="1"/>
    <col min="10474" max="10475" width="7" customWidth="1"/>
    <col min="10476" max="10476" width="11.42578125" customWidth="1"/>
    <col min="10477" max="10477" width="8.85546875" bestFit="1" customWidth="1"/>
    <col min="10478" max="10478" width="12" customWidth="1"/>
    <col min="10479" max="10480" width="11.42578125" customWidth="1"/>
    <col min="10481" max="10481" width="8.85546875" bestFit="1" customWidth="1"/>
    <col min="10482" max="10482" width="12.7109375" customWidth="1"/>
    <col min="10483" max="10484" width="11.42578125" customWidth="1"/>
    <col min="10485" max="10485" width="8.85546875" bestFit="1" customWidth="1"/>
    <col min="10486" max="10486" width="12.140625" customWidth="1"/>
    <col min="10487" max="10488" width="11.42578125" customWidth="1"/>
    <col min="10489" max="10489" width="8.85546875" bestFit="1" customWidth="1"/>
    <col min="10490" max="10490" width="12" customWidth="1"/>
    <col min="10491" max="10492" width="11.42578125" customWidth="1"/>
    <col min="10493" max="10493" width="8.85546875" bestFit="1" customWidth="1"/>
    <col min="10494" max="10494" width="12.42578125" customWidth="1"/>
    <col min="10495" max="10496" width="11.42578125" customWidth="1"/>
    <col min="10497" max="10497" width="9.85546875" customWidth="1"/>
    <col min="10498" max="10498" width="12.42578125" customWidth="1"/>
    <col min="10499" max="10500" width="11.42578125" customWidth="1"/>
    <col min="10501" max="10501" width="8.85546875" bestFit="1" customWidth="1"/>
    <col min="10502" max="10502" width="12.42578125" customWidth="1"/>
    <col min="10503" max="10503" width="11.42578125" customWidth="1"/>
    <col min="10504" max="10504" width="11.28515625" customWidth="1"/>
    <col min="10505" max="10505" width="11.140625" bestFit="1" customWidth="1"/>
    <col min="10730" max="10731" width="7" customWidth="1"/>
    <col min="10732" max="10732" width="11.42578125" customWidth="1"/>
    <col min="10733" max="10733" width="8.85546875" bestFit="1" customWidth="1"/>
    <col min="10734" max="10734" width="12" customWidth="1"/>
    <col min="10735" max="10736" width="11.42578125" customWidth="1"/>
    <col min="10737" max="10737" width="8.85546875" bestFit="1" customWidth="1"/>
    <col min="10738" max="10738" width="12.7109375" customWidth="1"/>
    <col min="10739" max="10740" width="11.42578125" customWidth="1"/>
    <col min="10741" max="10741" width="8.85546875" bestFit="1" customWidth="1"/>
    <col min="10742" max="10742" width="12.140625" customWidth="1"/>
    <col min="10743" max="10744" width="11.42578125" customWidth="1"/>
    <col min="10745" max="10745" width="8.85546875" bestFit="1" customWidth="1"/>
    <col min="10746" max="10746" width="12" customWidth="1"/>
    <col min="10747" max="10748" width="11.42578125" customWidth="1"/>
    <col min="10749" max="10749" width="8.85546875" bestFit="1" customWidth="1"/>
    <col min="10750" max="10750" width="12.42578125" customWidth="1"/>
    <col min="10751" max="10752" width="11.42578125" customWidth="1"/>
    <col min="10753" max="10753" width="9.85546875" customWidth="1"/>
    <col min="10754" max="10754" width="12.42578125" customWidth="1"/>
    <col min="10755" max="10756" width="11.42578125" customWidth="1"/>
    <col min="10757" max="10757" width="8.85546875" bestFit="1" customWidth="1"/>
    <col min="10758" max="10758" width="12.42578125" customWidth="1"/>
    <col min="10759" max="10759" width="11.42578125" customWidth="1"/>
    <col min="10760" max="10760" width="11.28515625" customWidth="1"/>
    <col min="10761" max="10761" width="11.140625" bestFit="1" customWidth="1"/>
    <col min="10986" max="10987" width="7" customWidth="1"/>
    <col min="10988" max="10988" width="11.42578125" customWidth="1"/>
    <col min="10989" max="10989" width="8.85546875" bestFit="1" customWidth="1"/>
    <col min="10990" max="10990" width="12" customWidth="1"/>
    <col min="10991" max="10992" width="11.42578125" customWidth="1"/>
    <col min="10993" max="10993" width="8.85546875" bestFit="1" customWidth="1"/>
    <col min="10994" max="10994" width="12.7109375" customWidth="1"/>
    <col min="10995" max="10996" width="11.42578125" customWidth="1"/>
    <col min="10997" max="10997" width="8.85546875" bestFit="1" customWidth="1"/>
    <col min="10998" max="10998" width="12.140625" customWidth="1"/>
    <col min="10999" max="11000" width="11.42578125" customWidth="1"/>
    <col min="11001" max="11001" width="8.85546875" bestFit="1" customWidth="1"/>
    <col min="11002" max="11002" width="12" customWidth="1"/>
    <col min="11003" max="11004" width="11.42578125" customWidth="1"/>
    <col min="11005" max="11005" width="8.85546875" bestFit="1" customWidth="1"/>
    <col min="11006" max="11006" width="12.42578125" customWidth="1"/>
    <col min="11007" max="11008" width="11.42578125" customWidth="1"/>
    <col min="11009" max="11009" width="9.85546875" customWidth="1"/>
    <col min="11010" max="11010" width="12.42578125" customWidth="1"/>
    <col min="11011" max="11012" width="11.42578125" customWidth="1"/>
    <col min="11013" max="11013" width="8.85546875" bestFit="1" customWidth="1"/>
    <col min="11014" max="11014" width="12.42578125" customWidth="1"/>
    <col min="11015" max="11015" width="11.42578125" customWidth="1"/>
    <col min="11016" max="11016" width="11.28515625" customWidth="1"/>
    <col min="11017" max="11017" width="11.140625" bestFit="1" customWidth="1"/>
    <col min="11242" max="11243" width="7" customWidth="1"/>
    <col min="11244" max="11244" width="11.42578125" customWidth="1"/>
    <col min="11245" max="11245" width="8.85546875" bestFit="1" customWidth="1"/>
    <col min="11246" max="11246" width="12" customWidth="1"/>
    <col min="11247" max="11248" width="11.42578125" customWidth="1"/>
    <col min="11249" max="11249" width="8.85546875" bestFit="1" customWidth="1"/>
    <col min="11250" max="11250" width="12.7109375" customWidth="1"/>
    <col min="11251" max="11252" width="11.42578125" customWidth="1"/>
    <col min="11253" max="11253" width="8.85546875" bestFit="1" customWidth="1"/>
    <col min="11254" max="11254" width="12.140625" customWidth="1"/>
    <col min="11255" max="11256" width="11.42578125" customWidth="1"/>
    <col min="11257" max="11257" width="8.85546875" bestFit="1" customWidth="1"/>
    <col min="11258" max="11258" width="12" customWidth="1"/>
    <col min="11259" max="11260" width="11.42578125" customWidth="1"/>
    <col min="11261" max="11261" width="8.85546875" bestFit="1" customWidth="1"/>
    <col min="11262" max="11262" width="12.42578125" customWidth="1"/>
    <col min="11263" max="11264" width="11.42578125" customWidth="1"/>
    <col min="11265" max="11265" width="9.85546875" customWidth="1"/>
    <col min="11266" max="11266" width="12.42578125" customWidth="1"/>
    <col min="11267" max="11268" width="11.42578125" customWidth="1"/>
    <col min="11269" max="11269" width="8.85546875" bestFit="1" customWidth="1"/>
    <col min="11270" max="11270" width="12.42578125" customWidth="1"/>
    <col min="11271" max="11271" width="11.42578125" customWidth="1"/>
    <col min="11272" max="11272" width="11.28515625" customWidth="1"/>
    <col min="11273" max="11273" width="11.140625" bestFit="1" customWidth="1"/>
    <col min="11498" max="11499" width="7" customWidth="1"/>
    <col min="11500" max="11500" width="11.42578125" customWidth="1"/>
    <col min="11501" max="11501" width="8.85546875" bestFit="1" customWidth="1"/>
    <col min="11502" max="11502" width="12" customWidth="1"/>
    <col min="11503" max="11504" width="11.42578125" customWidth="1"/>
    <col min="11505" max="11505" width="8.85546875" bestFit="1" customWidth="1"/>
    <col min="11506" max="11506" width="12.7109375" customWidth="1"/>
    <col min="11507" max="11508" width="11.42578125" customWidth="1"/>
    <col min="11509" max="11509" width="8.85546875" bestFit="1" customWidth="1"/>
    <col min="11510" max="11510" width="12.140625" customWidth="1"/>
    <col min="11511" max="11512" width="11.42578125" customWidth="1"/>
    <col min="11513" max="11513" width="8.85546875" bestFit="1" customWidth="1"/>
    <col min="11514" max="11514" width="12" customWidth="1"/>
    <col min="11515" max="11516" width="11.42578125" customWidth="1"/>
    <col min="11517" max="11517" width="8.85546875" bestFit="1" customWidth="1"/>
    <col min="11518" max="11518" width="12.42578125" customWidth="1"/>
    <col min="11519" max="11520" width="11.42578125" customWidth="1"/>
    <col min="11521" max="11521" width="9.85546875" customWidth="1"/>
    <col min="11522" max="11522" width="12.42578125" customWidth="1"/>
    <col min="11523" max="11524" width="11.42578125" customWidth="1"/>
    <col min="11525" max="11525" width="8.85546875" bestFit="1" customWidth="1"/>
    <col min="11526" max="11526" width="12.42578125" customWidth="1"/>
    <col min="11527" max="11527" width="11.42578125" customWidth="1"/>
    <col min="11528" max="11528" width="11.28515625" customWidth="1"/>
    <col min="11529" max="11529" width="11.140625" bestFit="1" customWidth="1"/>
    <col min="11754" max="11755" width="7" customWidth="1"/>
    <col min="11756" max="11756" width="11.42578125" customWidth="1"/>
    <col min="11757" max="11757" width="8.85546875" bestFit="1" customWidth="1"/>
    <col min="11758" max="11758" width="12" customWidth="1"/>
    <col min="11759" max="11760" width="11.42578125" customWidth="1"/>
    <col min="11761" max="11761" width="8.85546875" bestFit="1" customWidth="1"/>
    <col min="11762" max="11762" width="12.7109375" customWidth="1"/>
    <col min="11763" max="11764" width="11.42578125" customWidth="1"/>
    <col min="11765" max="11765" width="8.85546875" bestFit="1" customWidth="1"/>
    <col min="11766" max="11766" width="12.140625" customWidth="1"/>
    <col min="11767" max="11768" width="11.42578125" customWidth="1"/>
    <col min="11769" max="11769" width="8.85546875" bestFit="1" customWidth="1"/>
    <col min="11770" max="11770" width="12" customWidth="1"/>
    <col min="11771" max="11772" width="11.42578125" customWidth="1"/>
    <col min="11773" max="11773" width="8.85546875" bestFit="1" customWidth="1"/>
    <col min="11774" max="11774" width="12.42578125" customWidth="1"/>
    <col min="11775" max="11776" width="11.42578125" customWidth="1"/>
    <col min="11777" max="11777" width="9.85546875" customWidth="1"/>
    <col min="11778" max="11778" width="12.42578125" customWidth="1"/>
    <col min="11779" max="11780" width="11.42578125" customWidth="1"/>
    <col min="11781" max="11781" width="8.85546875" bestFit="1" customWidth="1"/>
    <col min="11782" max="11782" width="12.42578125" customWidth="1"/>
    <col min="11783" max="11783" width="11.42578125" customWidth="1"/>
    <col min="11784" max="11784" width="11.28515625" customWidth="1"/>
    <col min="11785" max="11785" width="11.140625" bestFit="1" customWidth="1"/>
    <col min="12010" max="12011" width="7" customWidth="1"/>
    <col min="12012" max="12012" width="11.42578125" customWidth="1"/>
    <col min="12013" max="12013" width="8.85546875" bestFit="1" customWidth="1"/>
    <col min="12014" max="12014" width="12" customWidth="1"/>
    <col min="12015" max="12016" width="11.42578125" customWidth="1"/>
    <col min="12017" max="12017" width="8.85546875" bestFit="1" customWidth="1"/>
    <col min="12018" max="12018" width="12.7109375" customWidth="1"/>
    <col min="12019" max="12020" width="11.42578125" customWidth="1"/>
    <col min="12021" max="12021" width="8.85546875" bestFit="1" customWidth="1"/>
    <col min="12022" max="12022" width="12.140625" customWidth="1"/>
    <col min="12023" max="12024" width="11.42578125" customWidth="1"/>
    <col min="12025" max="12025" width="8.85546875" bestFit="1" customWidth="1"/>
    <col min="12026" max="12026" width="12" customWidth="1"/>
    <col min="12027" max="12028" width="11.42578125" customWidth="1"/>
    <col min="12029" max="12029" width="8.85546875" bestFit="1" customWidth="1"/>
    <col min="12030" max="12030" width="12.42578125" customWidth="1"/>
    <col min="12031" max="12032" width="11.42578125" customWidth="1"/>
    <col min="12033" max="12033" width="9.85546875" customWidth="1"/>
    <col min="12034" max="12034" width="12.42578125" customWidth="1"/>
    <col min="12035" max="12036" width="11.42578125" customWidth="1"/>
    <col min="12037" max="12037" width="8.85546875" bestFit="1" customWidth="1"/>
    <col min="12038" max="12038" width="12.42578125" customWidth="1"/>
    <col min="12039" max="12039" width="11.42578125" customWidth="1"/>
    <col min="12040" max="12040" width="11.28515625" customWidth="1"/>
    <col min="12041" max="12041" width="11.140625" bestFit="1" customWidth="1"/>
    <col min="12266" max="12267" width="7" customWidth="1"/>
    <col min="12268" max="12268" width="11.42578125" customWidth="1"/>
    <col min="12269" max="12269" width="8.85546875" bestFit="1" customWidth="1"/>
    <col min="12270" max="12270" width="12" customWidth="1"/>
    <col min="12271" max="12272" width="11.42578125" customWidth="1"/>
    <col min="12273" max="12273" width="8.85546875" bestFit="1" customWidth="1"/>
    <col min="12274" max="12274" width="12.7109375" customWidth="1"/>
    <col min="12275" max="12276" width="11.42578125" customWidth="1"/>
    <col min="12277" max="12277" width="8.85546875" bestFit="1" customWidth="1"/>
    <col min="12278" max="12278" width="12.140625" customWidth="1"/>
    <col min="12279" max="12280" width="11.42578125" customWidth="1"/>
    <col min="12281" max="12281" width="8.85546875" bestFit="1" customWidth="1"/>
    <col min="12282" max="12282" width="12" customWidth="1"/>
    <col min="12283" max="12284" width="11.42578125" customWidth="1"/>
    <col min="12285" max="12285" width="8.85546875" bestFit="1" customWidth="1"/>
    <col min="12286" max="12286" width="12.42578125" customWidth="1"/>
    <col min="12287" max="12288" width="11.42578125" customWidth="1"/>
    <col min="12289" max="12289" width="9.85546875" customWidth="1"/>
    <col min="12290" max="12290" width="12.42578125" customWidth="1"/>
    <col min="12291" max="12292" width="11.42578125" customWidth="1"/>
    <col min="12293" max="12293" width="8.85546875" bestFit="1" customWidth="1"/>
    <col min="12294" max="12294" width="12.42578125" customWidth="1"/>
    <col min="12295" max="12295" width="11.42578125" customWidth="1"/>
    <col min="12296" max="12296" width="11.28515625" customWidth="1"/>
    <col min="12297" max="12297" width="11.140625" bestFit="1" customWidth="1"/>
    <col min="12522" max="12523" width="7" customWidth="1"/>
    <col min="12524" max="12524" width="11.42578125" customWidth="1"/>
    <col min="12525" max="12525" width="8.85546875" bestFit="1" customWidth="1"/>
    <col min="12526" max="12526" width="12" customWidth="1"/>
    <col min="12527" max="12528" width="11.42578125" customWidth="1"/>
    <col min="12529" max="12529" width="8.85546875" bestFit="1" customWidth="1"/>
    <col min="12530" max="12530" width="12.7109375" customWidth="1"/>
    <col min="12531" max="12532" width="11.42578125" customWidth="1"/>
    <col min="12533" max="12533" width="8.85546875" bestFit="1" customWidth="1"/>
    <col min="12534" max="12534" width="12.140625" customWidth="1"/>
    <col min="12535" max="12536" width="11.42578125" customWidth="1"/>
    <col min="12537" max="12537" width="8.85546875" bestFit="1" customWidth="1"/>
    <col min="12538" max="12538" width="12" customWidth="1"/>
    <col min="12539" max="12540" width="11.42578125" customWidth="1"/>
    <col min="12541" max="12541" width="8.85546875" bestFit="1" customWidth="1"/>
    <col min="12542" max="12542" width="12.42578125" customWidth="1"/>
    <col min="12543" max="12544" width="11.42578125" customWidth="1"/>
    <col min="12545" max="12545" width="9.85546875" customWidth="1"/>
    <col min="12546" max="12546" width="12.42578125" customWidth="1"/>
    <col min="12547" max="12548" width="11.42578125" customWidth="1"/>
    <col min="12549" max="12549" width="8.85546875" bestFit="1" customWidth="1"/>
    <col min="12550" max="12550" width="12.42578125" customWidth="1"/>
    <col min="12551" max="12551" width="11.42578125" customWidth="1"/>
    <col min="12552" max="12552" width="11.28515625" customWidth="1"/>
    <col min="12553" max="12553" width="11.140625" bestFit="1" customWidth="1"/>
    <col min="12778" max="12779" width="7" customWidth="1"/>
    <col min="12780" max="12780" width="11.42578125" customWidth="1"/>
    <col min="12781" max="12781" width="8.85546875" bestFit="1" customWidth="1"/>
    <col min="12782" max="12782" width="12" customWidth="1"/>
    <col min="12783" max="12784" width="11.42578125" customWidth="1"/>
    <col min="12785" max="12785" width="8.85546875" bestFit="1" customWidth="1"/>
    <col min="12786" max="12786" width="12.7109375" customWidth="1"/>
    <col min="12787" max="12788" width="11.42578125" customWidth="1"/>
    <col min="12789" max="12789" width="8.85546875" bestFit="1" customWidth="1"/>
    <col min="12790" max="12790" width="12.140625" customWidth="1"/>
    <col min="12791" max="12792" width="11.42578125" customWidth="1"/>
    <col min="12793" max="12793" width="8.85546875" bestFit="1" customWidth="1"/>
    <col min="12794" max="12794" width="12" customWidth="1"/>
    <col min="12795" max="12796" width="11.42578125" customWidth="1"/>
    <col min="12797" max="12797" width="8.85546875" bestFit="1" customWidth="1"/>
    <col min="12798" max="12798" width="12.42578125" customWidth="1"/>
    <col min="12799" max="12800" width="11.42578125" customWidth="1"/>
    <col min="12801" max="12801" width="9.85546875" customWidth="1"/>
    <col min="12802" max="12802" width="12.42578125" customWidth="1"/>
    <col min="12803" max="12804" width="11.42578125" customWidth="1"/>
    <col min="12805" max="12805" width="8.85546875" bestFit="1" customWidth="1"/>
    <col min="12806" max="12806" width="12.42578125" customWidth="1"/>
    <col min="12807" max="12807" width="11.42578125" customWidth="1"/>
    <col min="12808" max="12808" width="11.28515625" customWidth="1"/>
    <col min="12809" max="12809" width="11.140625" bestFit="1" customWidth="1"/>
    <col min="13034" max="13035" width="7" customWidth="1"/>
    <col min="13036" max="13036" width="11.42578125" customWidth="1"/>
    <col min="13037" max="13037" width="8.85546875" bestFit="1" customWidth="1"/>
    <col min="13038" max="13038" width="12" customWidth="1"/>
    <col min="13039" max="13040" width="11.42578125" customWidth="1"/>
    <col min="13041" max="13041" width="8.85546875" bestFit="1" customWidth="1"/>
    <col min="13042" max="13042" width="12.7109375" customWidth="1"/>
    <col min="13043" max="13044" width="11.42578125" customWidth="1"/>
    <col min="13045" max="13045" width="8.85546875" bestFit="1" customWidth="1"/>
    <col min="13046" max="13046" width="12.140625" customWidth="1"/>
    <col min="13047" max="13048" width="11.42578125" customWidth="1"/>
    <col min="13049" max="13049" width="8.85546875" bestFit="1" customWidth="1"/>
    <col min="13050" max="13050" width="12" customWidth="1"/>
    <col min="13051" max="13052" width="11.42578125" customWidth="1"/>
    <col min="13053" max="13053" width="8.85546875" bestFit="1" customWidth="1"/>
    <col min="13054" max="13054" width="12.42578125" customWidth="1"/>
    <col min="13055" max="13056" width="11.42578125" customWidth="1"/>
    <col min="13057" max="13057" width="9.85546875" customWidth="1"/>
    <col min="13058" max="13058" width="12.42578125" customWidth="1"/>
    <col min="13059" max="13060" width="11.42578125" customWidth="1"/>
    <col min="13061" max="13061" width="8.85546875" bestFit="1" customWidth="1"/>
    <col min="13062" max="13062" width="12.42578125" customWidth="1"/>
    <col min="13063" max="13063" width="11.42578125" customWidth="1"/>
    <col min="13064" max="13064" width="11.28515625" customWidth="1"/>
    <col min="13065" max="13065" width="11.140625" bestFit="1" customWidth="1"/>
    <col min="13290" max="13291" width="7" customWidth="1"/>
    <col min="13292" max="13292" width="11.42578125" customWidth="1"/>
    <col min="13293" max="13293" width="8.85546875" bestFit="1" customWidth="1"/>
    <col min="13294" max="13294" width="12" customWidth="1"/>
    <col min="13295" max="13296" width="11.42578125" customWidth="1"/>
    <col min="13297" max="13297" width="8.85546875" bestFit="1" customWidth="1"/>
    <col min="13298" max="13298" width="12.7109375" customWidth="1"/>
    <col min="13299" max="13300" width="11.42578125" customWidth="1"/>
    <col min="13301" max="13301" width="8.85546875" bestFit="1" customWidth="1"/>
    <col min="13302" max="13302" width="12.140625" customWidth="1"/>
    <col min="13303" max="13304" width="11.42578125" customWidth="1"/>
    <col min="13305" max="13305" width="8.85546875" bestFit="1" customWidth="1"/>
    <col min="13306" max="13306" width="12" customWidth="1"/>
    <col min="13307" max="13308" width="11.42578125" customWidth="1"/>
    <col min="13309" max="13309" width="8.85546875" bestFit="1" customWidth="1"/>
    <col min="13310" max="13310" width="12.42578125" customWidth="1"/>
    <col min="13311" max="13312" width="11.42578125" customWidth="1"/>
    <col min="13313" max="13313" width="9.85546875" customWidth="1"/>
    <col min="13314" max="13314" width="12.42578125" customWidth="1"/>
    <col min="13315" max="13316" width="11.42578125" customWidth="1"/>
    <col min="13317" max="13317" width="8.85546875" bestFit="1" customWidth="1"/>
    <col min="13318" max="13318" width="12.42578125" customWidth="1"/>
    <col min="13319" max="13319" width="11.42578125" customWidth="1"/>
    <col min="13320" max="13320" width="11.28515625" customWidth="1"/>
    <col min="13321" max="13321" width="11.140625" bestFit="1" customWidth="1"/>
    <col min="13546" max="13547" width="7" customWidth="1"/>
    <col min="13548" max="13548" width="11.42578125" customWidth="1"/>
    <col min="13549" max="13549" width="8.85546875" bestFit="1" customWidth="1"/>
    <col min="13550" max="13550" width="12" customWidth="1"/>
    <col min="13551" max="13552" width="11.42578125" customWidth="1"/>
    <col min="13553" max="13553" width="8.85546875" bestFit="1" customWidth="1"/>
    <col min="13554" max="13554" width="12.7109375" customWidth="1"/>
    <col min="13555" max="13556" width="11.42578125" customWidth="1"/>
    <col min="13557" max="13557" width="8.85546875" bestFit="1" customWidth="1"/>
    <col min="13558" max="13558" width="12.140625" customWidth="1"/>
    <col min="13559" max="13560" width="11.42578125" customWidth="1"/>
    <col min="13561" max="13561" width="8.85546875" bestFit="1" customWidth="1"/>
    <col min="13562" max="13562" width="12" customWidth="1"/>
    <col min="13563" max="13564" width="11.42578125" customWidth="1"/>
    <col min="13565" max="13565" width="8.85546875" bestFit="1" customWidth="1"/>
    <col min="13566" max="13566" width="12.42578125" customWidth="1"/>
    <col min="13567" max="13568" width="11.42578125" customWidth="1"/>
    <col min="13569" max="13569" width="9.85546875" customWidth="1"/>
    <col min="13570" max="13570" width="12.42578125" customWidth="1"/>
    <col min="13571" max="13572" width="11.42578125" customWidth="1"/>
    <col min="13573" max="13573" width="8.85546875" bestFit="1" customWidth="1"/>
    <col min="13574" max="13574" width="12.42578125" customWidth="1"/>
    <col min="13575" max="13575" width="11.42578125" customWidth="1"/>
    <col min="13576" max="13576" width="11.28515625" customWidth="1"/>
    <col min="13577" max="13577" width="11.140625" bestFit="1" customWidth="1"/>
    <col min="13802" max="13803" width="7" customWidth="1"/>
    <col min="13804" max="13804" width="11.42578125" customWidth="1"/>
    <col min="13805" max="13805" width="8.85546875" bestFit="1" customWidth="1"/>
    <col min="13806" max="13806" width="12" customWidth="1"/>
    <col min="13807" max="13808" width="11.42578125" customWidth="1"/>
    <col min="13809" max="13809" width="8.85546875" bestFit="1" customWidth="1"/>
    <col min="13810" max="13810" width="12.7109375" customWidth="1"/>
    <col min="13811" max="13812" width="11.42578125" customWidth="1"/>
    <col min="13813" max="13813" width="8.85546875" bestFit="1" customWidth="1"/>
    <col min="13814" max="13814" width="12.140625" customWidth="1"/>
    <col min="13815" max="13816" width="11.42578125" customWidth="1"/>
    <col min="13817" max="13817" width="8.85546875" bestFit="1" customWidth="1"/>
    <col min="13818" max="13818" width="12" customWidth="1"/>
    <col min="13819" max="13820" width="11.42578125" customWidth="1"/>
    <col min="13821" max="13821" width="8.85546875" bestFit="1" customWidth="1"/>
    <col min="13822" max="13822" width="12.42578125" customWidth="1"/>
    <col min="13823" max="13824" width="11.42578125" customWidth="1"/>
    <col min="13825" max="13825" width="9.85546875" customWidth="1"/>
    <col min="13826" max="13826" width="12.42578125" customWidth="1"/>
    <col min="13827" max="13828" width="11.42578125" customWidth="1"/>
    <col min="13829" max="13829" width="8.85546875" bestFit="1" customWidth="1"/>
    <col min="13830" max="13830" width="12.42578125" customWidth="1"/>
    <col min="13831" max="13831" width="11.42578125" customWidth="1"/>
    <col min="13832" max="13832" width="11.28515625" customWidth="1"/>
    <col min="13833" max="13833" width="11.140625" bestFit="1" customWidth="1"/>
    <col min="14058" max="14059" width="7" customWidth="1"/>
    <col min="14060" max="14060" width="11.42578125" customWidth="1"/>
    <col min="14061" max="14061" width="8.85546875" bestFit="1" customWidth="1"/>
    <col min="14062" max="14062" width="12" customWidth="1"/>
    <col min="14063" max="14064" width="11.42578125" customWidth="1"/>
    <col min="14065" max="14065" width="8.85546875" bestFit="1" customWidth="1"/>
    <col min="14066" max="14066" width="12.7109375" customWidth="1"/>
    <col min="14067" max="14068" width="11.42578125" customWidth="1"/>
    <col min="14069" max="14069" width="8.85546875" bestFit="1" customWidth="1"/>
    <col min="14070" max="14070" width="12.140625" customWidth="1"/>
    <col min="14071" max="14072" width="11.42578125" customWidth="1"/>
    <col min="14073" max="14073" width="8.85546875" bestFit="1" customWidth="1"/>
    <col min="14074" max="14074" width="12" customWidth="1"/>
    <col min="14075" max="14076" width="11.42578125" customWidth="1"/>
    <col min="14077" max="14077" width="8.85546875" bestFit="1" customWidth="1"/>
    <col min="14078" max="14078" width="12.42578125" customWidth="1"/>
    <col min="14079" max="14080" width="11.42578125" customWidth="1"/>
    <col min="14081" max="14081" width="9.85546875" customWidth="1"/>
    <col min="14082" max="14082" width="12.42578125" customWidth="1"/>
    <col min="14083" max="14084" width="11.42578125" customWidth="1"/>
    <col min="14085" max="14085" width="8.85546875" bestFit="1" customWidth="1"/>
    <col min="14086" max="14086" width="12.42578125" customWidth="1"/>
    <col min="14087" max="14087" width="11.42578125" customWidth="1"/>
    <col min="14088" max="14088" width="11.28515625" customWidth="1"/>
    <col min="14089" max="14089" width="11.140625" bestFit="1" customWidth="1"/>
    <col min="14314" max="14315" width="7" customWidth="1"/>
    <col min="14316" max="14316" width="11.42578125" customWidth="1"/>
    <col min="14317" max="14317" width="8.85546875" bestFit="1" customWidth="1"/>
    <col min="14318" max="14318" width="12" customWidth="1"/>
    <col min="14319" max="14320" width="11.42578125" customWidth="1"/>
    <col min="14321" max="14321" width="8.85546875" bestFit="1" customWidth="1"/>
    <col min="14322" max="14322" width="12.7109375" customWidth="1"/>
    <col min="14323" max="14324" width="11.42578125" customWidth="1"/>
    <col min="14325" max="14325" width="8.85546875" bestFit="1" customWidth="1"/>
    <col min="14326" max="14326" width="12.140625" customWidth="1"/>
    <col min="14327" max="14328" width="11.42578125" customWidth="1"/>
    <col min="14329" max="14329" width="8.85546875" bestFit="1" customWidth="1"/>
    <col min="14330" max="14330" width="12" customWidth="1"/>
    <col min="14331" max="14332" width="11.42578125" customWidth="1"/>
    <col min="14333" max="14333" width="8.85546875" bestFit="1" customWidth="1"/>
    <col min="14334" max="14334" width="12.42578125" customWidth="1"/>
    <col min="14335" max="14336" width="11.42578125" customWidth="1"/>
    <col min="14337" max="14337" width="9.85546875" customWidth="1"/>
    <col min="14338" max="14338" width="12.42578125" customWidth="1"/>
    <col min="14339" max="14340" width="11.42578125" customWidth="1"/>
    <col min="14341" max="14341" width="8.85546875" bestFit="1" customWidth="1"/>
    <col min="14342" max="14342" width="12.42578125" customWidth="1"/>
    <col min="14343" max="14343" width="11.42578125" customWidth="1"/>
    <col min="14344" max="14344" width="11.28515625" customWidth="1"/>
    <col min="14345" max="14345" width="11.140625" bestFit="1" customWidth="1"/>
    <col min="14570" max="14571" width="7" customWidth="1"/>
    <col min="14572" max="14572" width="11.42578125" customWidth="1"/>
    <col min="14573" max="14573" width="8.85546875" bestFit="1" customWidth="1"/>
    <col min="14574" max="14574" width="12" customWidth="1"/>
    <col min="14575" max="14576" width="11.42578125" customWidth="1"/>
    <col min="14577" max="14577" width="8.85546875" bestFit="1" customWidth="1"/>
    <col min="14578" max="14578" width="12.7109375" customWidth="1"/>
    <col min="14579" max="14580" width="11.42578125" customWidth="1"/>
    <col min="14581" max="14581" width="8.85546875" bestFit="1" customWidth="1"/>
    <col min="14582" max="14582" width="12.140625" customWidth="1"/>
    <col min="14583" max="14584" width="11.42578125" customWidth="1"/>
    <col min="14585" max="14585" width="8.85546875" bestFit="1" customWidth="1"/>
    <col min="14586" max="14586" width="12" customWidth="1"/>
    <col min="14587" max="14588" width="11.42578125" customWidth="1"/>
    <col min="14589" max="14589" width="8.85546875" bestFit="1" customWidth="1"/>
    <col min="14590" max="14590" width="12.42578125" customWidth="1"/>
    <col min="14591" max="14592" width="11.42578125" customWidth="1"/>
    <col min="14593" max="14593" width="9.85546875" customWidth="1"/>
    <col min="14594" max="14594" width="12.42578125" customWidth="1"/>
    <col min="14595" max="14596" width="11.42578125" customWidth="1"/>
    <col min="14597" max="14597" width="8.85546875" bestFit="1" customWidth="1"/>
    <col min="14598" max="14598" width="12.42578125" customWidth="1"/>
    <col min="14599" max="14599" width="11.42578125" customWidth="1"/>
    <col min="14600" max="14600" width="11.28515625" customWidth="1"/>
    <col min="14601" max="14601" width="11.140625" bestFit="1" customWidth="1"/>
    <col min="14826" max="14827" width="7" customWidth="1"/>
    <col min="14828" max="14828" width="11.42578125" customWidth="1"/>
    <col min="14829" max="14829" width="8.85546875" bestFit="1" customWidth="1"/>
    <col min="14830" max="14830" width="12" customWidth="1"/>
    <col min="14831" max="14832" width="11.42578125" customWidth="1"/>
    <col min="14833" max="14833" width="8.85546875" bestFit="1" customWidth="1"/>
    <col min="14834" max="14834" width="12.7109375" customWidth="1"/>
    <col min="14835" max="14836" width="11.42578125" customWidth="1"/>
    <col min="14837" max="14837" width="8.85546875" bestFit="1" customWidth="1"/>
    <col min="14838" max="14838" width="12.140625" customWidth="1"/>
    <col min="14839" max="14840" width="11.42578125" customWidth="1"/>
    <col min="14841" max="14841" width="8.85546875" bestFit="1" customWidth="1"/>
    <col min="14842" max="14842" width="12" customWidth="1"/>
    <col min="14843" max="14844" width="11.42578125" customWidth="1"/>
    <col min="14845" max="14845" width="8.85546875" bestFit="1" customWidth="1"/>
    <col min="14846" max="14846" width="12.42578125" customWidth="1"/>
    <col min="14847" max="14848" width="11.42578125" customWidth="1"/>
    <col min="14849" max="14849" width="9.85546875" customWidth="1"/>
    <col min="14850" max="14850" width="12.42578125" customWidth="1"/>
    <col min="14851" max="14852" width="11.42578125" customWidth="1"/>
    <col min="14853" max="14853" width="8.85546875" bestFit="1" customWidth="1"/>
    <col min="14854" max="14854" width="12.42578125" customWidth="1"/>
    <col min="14855" max="14855" width="11.42578125" customWidth="1"/>
    <col min="14856" max="14856" width="11.28515625" customWidth="1"/>
    <col min="14857" max="14857" width="11.140625" bestFit="1" customWidth="1"/>
    <col min="15082" max="15083" width="7" customWidth="1"/>
    <col min="15084" max="15084" width="11.42578125" customWidth="1"/>
    <col min="15085" max="15085" width="8.85546875" bestFit="1" customWidth="1"/>
    <col min="15086" max="15086" width="12" customWidth="1"/>
    <col min="15087" max="15088" width="11.42578125" customWidth="1"/>
    <col min="15089" max="15089" width="8.85546875" bestFit="1" customWidth="1"/>
    <col min="15090" max="15090" width="12.7109375" customWidth="1"/>
    <col min="15091" max="15092" width="11.42578125" customWidth="1"/>
    <col min="15093" max="15093" width="8.85546875" bestFit="1" customWidth="1"/>
    <col min="15094" max="15094" width="12.140625" customWidth="1"/>
    <col min="15095" max="15096" width="11.42578125" customWidth="1"/>
    <col min="15097" max="15097" width="8.85546875" bestFit="1" customWidth="1"/>
    <col min="15098" max="15098" width="12" customWidth="1"/>
    <col min="15099" max="15100" width="11.42578125" customWidth="1"/>
    <col min="15101" max="15101" width="8.85546875" bestFit="1" customWidth="1"/>
    <col min="15102" max="15102" width="12.42578125" customWidth="1"/>
    <col min="15103" max="15104" width="11.42578125" customWidth="1"/>
    <col min="15105" max="15105" width="9.85546875" customWidth="1"/>
    <col min="15106" max="15106" width="12.42578125" customWidth="1"/>
    <col min="15107" max="15108" width="11.42578125" customWidth="1"/>
    <col min="15109" max="15109" width="8.85546875" bestFit="1" customWidth="1"/>
    <col min="15110" max="15110" width="12.42578125" customWidth="1"/>
    <col min="15111" max="15111" width="11.42578125" customWidth="1"/>
    <col min="15112" max="15112" width="11.28515625" customWidth="1"/>
    <col min="15113" max="15113" width="11.140625" bestFit="1" customWidth="1"/>
    <col min="15338" max="15339" width="7" customWidth="1"/>
    <col min="15340" max="15340" width="11.42578125" customWidth="1"/>
    <col min="15341" max="15341" width="8.85546875" bestFit="1" customWidth="1"/>
    <col min="15342" max="15342" width="12" customWidth="1"/>
    <col min="15343" max="15344" width="11.42578125" customWidth="1"/>
    <col min="15345" max="15345" width="8.85546875" bestFit="1" customWidth="1"/>
    <col min="15346" max="15346" width="12.7109375" customWidth="1"/>
    <col min="15347" max="15348" width="11.42578125" customWidth="1"/>
    <col min="15349" max="15349" width="8.85546875" bestFit="1" customWidth="1"/>
    <col min="15350" max="15350" width="12.140625" customWidth="1"/>
    <col min="15351" max="15352" width="11.42578125" customWidth="1"/>
    <col min="15353" max="15353" width="8.85546875" bestFit="1" customWidth="1"/>
    <col min="15354" max="15354" width="12" customWidth="1"/>
    <col min="15355" max="15356" width="11.42578125" customWidth="1"/>
    <col min="15357" max="15357" width="8.85546875" bestFit="1" customWidth="1"/>
    <col min="15358" max="15358" width="12.42578125" customWidth="1"/>
    <col min="15359" max="15360" width="11.42578125" customWidth="1"/>
    <col min="15361" max="15361" width="9.85546875" customWidth="1"/>
    <col min="15362" max="15362" width="12.42578125" customWidth="1"/>
    <col min="15363" max="15364" width="11.42578125" customWidth="1"/>
    <col min="15365" max="15365" width="8.85546875" bestFit="1" customWidth="1"/>
    <col min="15366" max="15366" width="12.42578125" customWidth="1"/>
    <col min="15367" max="15367" width="11.42578125" customWidth="1"/>
    <col min="15368" max="15368" width="11.28515625" customWidth="1"/>
    <col min="15369" max="15369" width="11.140625" bestFit="1" customWidth="1"/>
    <col min="15594" max="15595" width="7" customWidth="1"/>
    <col min="15596" max="15596" width="11.42578125" customWidth="1"/>
    <col min="15597" max="15597" width="8.85546875" bestFit="1" customWidth="1"/>
    <col min="15598" max="15598" width="12" customWidth="1"/>
    <col min="15599" max="15600" width="11.42578125" customWidth="1"/>
    <col min="15601" max="15601" width="8.85546875" bestFit="1" customWidth="1"/>
    <col min="15602" max="15602" width="12.7109375" customWidth="1"/>
    <col min="15603" max="15604" width="11.42578125" customWidth="1"/>
    <col min="15605" max="15605" width="8.85546875" bestFit="1" customWidth="1"/>
    <col min="15606" max="15606" width="12.140625" customWidth="1"/>
    <col min="15607" max="15608" width="11.42578125" customWidth="1"/>
    <col min="15609" max="15609" width="8.85546875" bestFit="1" customWidth="1"/>
    <col min="15610" max="15610" width="12" customWidth="1"/>
    <col min="15611" max="15612" width="11.42578125" customWidth="1"/>
    <col min="15613" max="15613" width="8.85546875" bestFit="1" customWidth="1"/>
    <col min="15614" max="15614" width="12.42578125" customWidth="1"/>
    <col min="15615" max="15616" width="11.42578125" customWidth="1"/>
    <col min="15617" max="15617" width="9.85546875" customWidth="1"/>
    <col min="15618" max="15618" width="12.42578125" customWidth="1"/>
    <col min="15619" max="15620" width="11.42578125" customWidth="1"/>
    <col min="15621" max="15621" width="8.85546875" bestFit="1" customWidth="1"/>
    <col min="15622" max="15622" width="12.42578125" customWidth="1"/>
    <col min="15623" max="15623" width="11.42578125" customWidth="1"/>
    <col min="15624" max="15624" width="11.28515625" customWidth="1"/>
    <col min="15625" max="15625" width="11.140625" bestFit="1" customWidth="1"/>
    <col min="15850" max="15851" width="7" customWidth="1"/>
    <col min="15852" max="15852" width="11.42578125" customWidth="1"/>
    <col min="15853" max="15853" width="8.85546875" bestFit="1" customWidth="1"/>
    <col min="15854" max="15854" width="12" customWidth="1"/>
    <col min="15855" max="15856" width="11.42578125" customWidth="1"/>
    <col min="15857" max="15857" width="8.85546875" bestFit="1" customWidth="1"/>
    <col min="15858" max="15858" width="12.7109375" customWidth="1"/>
    <col min="15859" max="15860" width="11.42578125" customWidth="1"/>
    <col min="15861" max="15861" width="8.85546875" bestFit="1" customWidth="1"/>
    <col min="15862" max="15862" width="12.140625" customWidth="1"/>
    <col min="15863" max="15864" width="11.42578125" customWidth="1"/>
    <col min="15865" max="15865" width="8.85546875" bestFit="1" customWidth="1"/>
    <col min="15866" max="15866" width="12" customWidth="1"/>
    <col min="15867" max="15868" width="11.42578125" customWidth="1"/>
    <col min="15869" max="15869" width="8.85546875" bestFit="1" customWidth="1"/>
    <col min="15870" max="15870" width="12.42578125" customWidth="1"/>
    <col min="15871" max="15872" width="11.42578125" customWidth="1"/>
    <col min="15873" max="15873" width="9.85546875" customWidth="1"/>
    <col min="15874" max="15874" width="12.42578125" customWidth="1"/>
    <col min="15875" max="15876" width="11.42578125" customWidth="1"/>
    <col min="15877" max="15877" width="8.85546875" bestFit="1" customWidth="1"/>
    <col min="15878" max="15878" width="12.42578125" customWidth="1"/>
    <col min="15879" max="15879" width="11.42578125" customWidth="1"/>
    <col min="15880" max="15880" width="11.28515625" customWidth="1"/>
    <col min="15881" max="15881" width="11.140625" bestFit="1" customWidth="1"/>
    <col min="16106" max="16107" width="7" customWidth="1"/>
    <col min="16108" max="16108" width="11.42578125" customWidth="1"/>
    <col min="16109" max="16109" width="8.85546875" bestFit="1" customWidth="1"/>
    <col min="16110" max="16110" width="12" customWidth="1"/>
    <col min="16111" max="16112" width="11.42578125" customWidth="1"/>
    <col min="16113" max="16113" width="8.85546875" bestFit="1" customWidth="1"/>
    <col min="16114" max="16114" width="12.7109375" customWidth="1"/>
    <col min="16115" max="16116" width="11.42578125" customWidth="1"/>
    <col min="16117" max="16117" width="8.85546875" bestFit="1" customWidth="1"/>
    <col min="16118" max="16118" width="12.140625" customWidth="1"/>
    <col min="16119" max="16120" width="11.42578125" customWidth="1"/>
    <col min="16121" max="16121" width="8.85546875" bestFit="1" customWidth="1"/>
    <col min="16122" max="16122" width="12" customWidth="1"/>
    <col min="16123" max="16124" width="11.42578125" customWidth="1"/>
    <col min="16125" max="16125" width="8.85546875" bestFit="1" customWidth="1"/>
    <col min="16126" max="16126" width="12.42578125" customWidth="1"/>
    <col min="16127" max="16128" width="11.42578125" customWidth="1"/>
    <col min="16129" max="16129" width="9.85546875" customWidth="1"/>
    <col min="16130" max="16130" width="12.42578125" customWidth="1"/>
    <col min="16131" max="16132" width="11.42578125" customWidth="1"/>
    <col min="16133" max="16133" width="8.85546875" bestFit="1" customWidth="1"/>
    <col min="16134" max="16134" width="12.42578125" customWidth="1"/>
    <col min="16135" max="16135" width="11.42578125" customWidth="1"/>
    <col min="16136" max="16136" width="11.28515625" customWidth="1"/>
    <col min="16137" max="16137" width="11.140625" bestFit="1" customWidth="1"/>
  </cols>
  <sheetData>
    <row r="1" spans="1:13" s="54" customFormat="1" ht="30">
      <c r="A1" s="932" t="s">
        <v>116</v>
      </c>
      <c r="B1" s="932"/>
      <c r="C1" s="932"/>
      <c r="D1" s="932"/>
      <c r="E1" s="932"/>
      <c r="F1" s="932"/>
      <c r="G1" s="932"/>
      <c r="H1" s="932"/>
      <c r="I1" s="53"/>
      <c r="J1" s="53"/>
    </row>
    <row r="2" spans="1:13" s="54" customFormat="1" ht="26.25">
      <c r="A2" s="1112" t="s">
        <v>8</v>
      </c>
      <c r="B2" s="1112"/>
      <c r="C2" s="1112"/>
      <c r="D2" s="1112"/>
      <c r="E2" s="1112"/>
      <c r="F2" s="1112"/>
      <c r="G2" s="1112"/>
      <c r="H2" s="1112"/>
      <c r="I2" s="56"/>
      <c r="J2" s="56"/>
      <c r="K2" s="56"/>
    </row>
    <row r="3" spans="1:13" s="54" customFormat="1" ht="26.25">
      <c r="A3" s="1113" t="e">
        <f>#REF!</f>
        <v>#REF!</v>
      </c>
      <c r="B3" s="1113"/>
      <c r="C3" s="1113"/>
      <c r="D3" s="1113"/>
      <c r="E3" s="1113"/>
      <c r="F3" s="1113"/>
      <c r="G3" s="1113"/>
      <c r="H3" s="1113"/>
      <c r="I3" s="57"/>
      <c r="J3" s="57"/>
      <c r="K3" s="57"/>
    </row>
    <row r="4" spans="1:13" s="54" customFormat="1" ht="26.25">
      <c r="B4" s="147"/>
      <c r="C4" s="147"/>
      <c r="D4" s="672"/>
      <c r="E4" s="570"/>
      <c r="F4" s="673"/>
      <c r="G4" s="464"/>
      <c r="H4" s="511" t="e">
        <f>#REF!</f>
        <v>#REF!</v>
      </c>
    </row>
    <row r="5" spans="1:13" s="62" customFormat="1" ht="33.75" customHeight="1">
      <c r="A5" s="241" t="e">
        <f>#REF!</f>
        <v>#REF!</v>
      </c>
    </row>
    <row r="6" spans="1:13" s="62" customFormat="1" ht="33.75" customHeight="1">
      <c r="A6" s="148" t="e">
        <f>#REF!</f>
        <v>#REF!</v>
      </c>
    </row>
    <row r="7" spans="1:13" s="62" customFormat="1" ht="27.75" customHeight="1" thickBot="1">
      <c r="A7" s="501" t="s">
        <v>388</v>
      </c>
    </row>
    <row r="8" spans="1:13" ht="34.5" customHeight="1" thickBot="1">
      <c r="A8" s="1050" t="s">
        <v>247</v>
      </c>
      <c r="B8" s="1051"/>
      <c r="C8" s="1051"/>
      <c r="D8" s="1051"/>
      <c r="E8" s="1051"/>
      <c r="F8" s="1052"/>
      <c r="H8" s="1050" t="s">
        <v>119</v>
      </c>
      <c r="I8" s="1051"/>
      <c r="J8" s="1051"/>
      <c r="K8" s="1051"/>
      <c r="L8" s="1051"/>
      <c r="M8" s="1052"/>
    </row>
    <row r="9" spans="1:13" ht="50.25" customHeight="1" thickBot="1">
      <c r="A9" s="491" t="s">
        <v>19</v>
      </c>
      <c r="B9" s="671" t="s">
        <v>94</v>
      </c>
      <c r="C9" s="467" t="s">
        <v>86</v>
      </c>
      <c r="D9" s="354" t="s">
        <v>82</v>
      </c>
      <c r="E9" s="355" t="s">
        <v>87</v>
      </c>
      <c r="F9" s="604" t="s">
        <v>381</v>
      </c>
      <c r="H9" s="356" t="s">
        <v>19</v>
      </c>
      <c r="I9" s="671" t="s">
        <v>94</v>
      </c>
      <c r="J9" s="481" t="s">
        <v>86</v>
      </c>
      <c r="K9" s="360" t="s">
        <v>82</v>
      </c>
      <c r="L9" s="361" t="s">
        <v>87</v>
      </c>
      <c r="M9" s="604" t="s">
        <v>381</v>
      </c>
    </row>
    <row r="10" spans="1:13" s="670" customFormat="1" ht="62.25" customHeight="1">
      <c r="A10" s="1085" t="s">
        <v>341</v>
      </c>
      <c r="B10" s="471" t="s">
        <v>28</v>
      </c>
      <c r="C10" s="1057">
        <f>CEILING(20976,10)+2</f>
        <v>20982</v>
      </c>
      <c r="D10" s="1059">
        <v>0.25</v>
      </c>
      <c r="E10" s="1061">
        <f>(C10*(1-D10))</f>
        <v>15736.5</v>
      </c>
      <c r="F10" s="1053">
        <f>E10*2%</f>
        <v>314.73</v>
      </c>
      <c r="H10" s="668" t="s">
        <v>447</v>
      </c>
      <c r="I10" s="483" t="s">
        <v>25</v>
      </c>
      <c r="J10" s="480">
        <v>32982</v>
      </c>
      <c r="K10" s="150">
        <v>0.25</v>
      </c>
      <c r="L10" s="71">
        <f>(J10*(1-K10))</f>
        <v>24736.5</v>
      </c>
      <c r="M10" s="644">
        <f>L10*2%</f>
        <v>494.73</v>
      </c>
    </row>
    <row r="11" spans="1:13" s="670" customFormat="1" ht="54.75" customHeight="1" thickBot="1">
      <c r="A11" s="1086"/>
      <c r="B11" s="472" t="s">
        <v>22</v>
      </c>
      <c r="C11" s="1058"/>
      <c r="D11" s="1060"/>
      <c r="E11" s="1062"/>
      <c r="F11" s="1054"/>
      <c r="H11" s="669" t="s">
        <v>448</v>
      </c>
      <c r="I11" s="476" t="s">
        <v>25</v>
      </c>
      <c r="J11" s="469">
        <v>53382</v>
      </c>
      <c r="K11" s="151">
        <v>0.25</v>
      </c>
      <c r="L11" s="74">
        <f t="shared" ref="L11:L29" si="0">(J11*(1-K11))</f>
        <v>40036.5</v>
      </c>
      <c r="M11" s="643">
        <f t="shared" ref="M11" si="1">L11*2%</f>
        <v>800.73</v>
      </c>
    </row>
    <row r="12" spans="1:13" s="35" customFormat="1" ht="42.75" customHeight="1">
      <c r="A12" s="1087" t="s">
        <v>342</v>
      </c>
      <c r="B12" s="473" t="s">
        <v>28</v>
      </c>
      <c r="C12" s="1058">
        <f>CEILING(22323,10)+2</f>
        <v>22332</v>
      </c>
      <c r="D12" s="1060">
        <v>0.25</v>
      </c>
      <c r="E12" s="1062">
        <f>(C12*(1-D12))</f>
        <v>16749</v>
      </c>
      <c r="F12" s="1054">
        <f>E12*2%</f>
        <v>334.98</v>
      </c>
      <c r="H12" s="1085" t="s">
        <v>450</v>
      </c>
      <c r="I12" s="483" t="s">
        <v>24</v>
      </c>
      <c r="J12" s="480">
        <v>29661</v>
      </c>
      <c r="K12" s="150">
        <v>0.25</v>
      </c>
      <c r="L12" s="71">
        <f t="shared" si="0"/>
        <v>22245.75</v>
      </c>
      <c r="M12" s="644">
        <f>L12*1%</f>
        <v>222.45750000000001</v>
      </c>
    </row>
    <row r="13" spans="1:13" s="35" customFormat="1" ht="36.75" customHeight="1" thickBot="1">
      <c r="A13" s="1088"/>
      <c r="B13" s="474" t="s">
        <v>22</v>
      </c>
      <c r="C13" s="1063"/>
      <c r="D13" s="1064"/>
      <c r="E13" s="1065"/>
      <c r="F13" s="1078"/>
      <c r="H13" s="1088"/>
      <c r="I13" s="472" t="s">
        <v>25</v>
      </c>
      <c r="J13" s="647">
        <v>30311</v>
      </c>
      <c r="K13" s="645">
        <v>0.25</v>
      </c>
      <c r="L13" s="646">
        <f t="shared" si="0"/>
        <v>22733.25</v>
      </c>
      <c r="M13" s="643">
        <f>L13*1%</f>
        <v>227.33250000000001</v>
      </c>
    </row>
    <row r="14" spans="1:13" s="35" customFormat="1" ht="35.25" customHeight="1" thickBot="1">
      <c r="A14" s="1089" t="s">
        <v>384</v>
      </c>
      <c r="B14" s="471" t="s">
        <v>28</v>
      </c>
      <c r="C14" s="1057">
        <f>CEILING(C10+16954,10)+2</f>
        <v>37942</v>
      </c>
      <c r="D14" s="1059">
        <v>0.25</v>
      </c>
      <c r="E14" s="1061">
        <f t="shared" ref="E14" si="2">(C14*(1-D14))</f>
        <v>28456.5</v>
      </c>
      <c r="F14" s="1053">
        <f>E14*2%</f>
        <v>569.13</v>
      </c>
      <c r="H14" s="1118"/>
      <c r="I14" s="484" t="s">
        <v>26</v>
      </c>
      <c r="J14" s="470">
        <v>31781</v>
      </c>
      <c r="K14" s="149">
        <v>0.25</v>
      </c>
      <c r="L14" s="79">
        <f t="shared" si="0"/>
        <v>23835.75</v>
      </c>
      <c r="M14" s="648">
        <f>L14*1%</f>
        <v>238.35750000000002</v>
      </c>
    </row>
    <row r="15" spans="1:13" s="35" customFormat="1" ht="35.25" customHeight="1">
      <c r="A15" s="1079"/>
      <c r="B15" s="472" t="s">
        <v>22</v>
      </c>
      <c r="C15" s="1058"/>
      <c r="D15" s="1060"/>
      <c r="E15" s="1062"/>
      <c r="F15" s="1054"/>
      <c r="H15" s="1085" t="s">
        <v>451</v>
      </c>
      <c r="I15" s="483" t="s">
        <v>24</v>
      </c>
      <c r="J15" s="480">
        <v>24321</v>
      </c>
      <c r="K15" s="150">
        <v>0.25</v>
      </c>
      <c r="L15" s="357">
        <f t="shared" si="0"/>
        <v>18240.75</v>
      </c>
      <c r="M15" s="644">
        <f>L15*1%</f>
        <v>182.4075</v>
      </c>
    </row>
    <row r="16" spans="1:13" s="35" customFormat="1" ht="33.75" customHeight="1">
      <c r="A16" s="1079" t="s">
        <v>385</v>
      </c>
      <c r="B16" s="472" t="s">
        <v>28</v>
      </c>
      <c r="C16" s="1058">
        <f>CEILING(C12+16954,10)+2</f>
        <v>39292</v>
      </c>
      <c r="D16" s="1060">
        <v>0.25</v>
      </c>
      <c r="E16" s="1062">
        <f t="shared" ref="E16" si="3">(C16*(1-D16))</f>
        <v>29469</v>
      </c>
      <c r="F16" s="1054">
        <f>E16*2%</f>
        <v>589.38</v>
      </c>
      <c r="H16" s="1088"/>
      <c r="I16" s="472" t="s">
        <v>25</v>
      </c>
      <c r="J16" s="647">
        <v>24981</v>
      </c>
      <c r="K16" s="645">
        <v>0.25</v>
      </c>
      <c r="L16" s="358">
        <f t="shared" si="0"/>
        <v>18735.75</v>
      </c>
      <c r="M16" s="362">
        <f t="shared" ref="M16:M29" si="4">L16*1%</f>
        <v>187.35750000000002</v>
      </c>
    </row>
    <row r="17" spans="1:13" s="35" customFormat="1" ht="35.25" customHeight="1" thickBot="1">
      <c r="A17" s="1080"/>
      <c r="B17" s="475" t="s">
        <v>22</v>
      </c>
      <c r="C17" s="1081"/>
      <c r="D17" s="1082"/>
      <c r="E17" s="1083"/>
      <c r="F17" s="1084"/>
      <c r="H17" s="1088"/>
      <c r="I17" s="485" t="s">
        <v>26</v>
      </c>
      <c r="J17" s="482">
        <v>25131</v>
      </c>
      <c r="K17" s="212">
        <v>0.25</v>
      </c>
      <c r="L17" s="352">
        <f t="shared" si="0"/>
        <v>18848.25</v>
      </c>
      <c r="M17" s="363">
        <f t="shared" si="4"/>
        <v>188.48250000000002</v>
      </c>
    </row>
    <row r="18" spans="1:13" s="35" customFormat="1" ht="32.25" customHeight="1">
      <c r="A18" s="1055" t="s">
        <v>79</v>
      </c>
      <c r="B18" s="471" t="s">
        <v>28</v>
      </c>
      <c r="C18" s="480">
        <f>'тумбочки,банкетки,столики и ОР'!C28</f>
        <v>3062</v>
      </c>
      <c r="D18" s="150">
        <v>0</v>
      </c>
      <c r="E18" s="71">
        <f>(C18*(1-D18))</f>
        <v>3062</v>
      </c>
      <c r="F18" s="489">
        <f>E18*2%</f>
        <v>61.24</v>
      </c>
      <c r="H18" s="1089" t="s">
        <v>452</v>
      </c>
      <c r="I18" s="483" t="s">
        <v>24</v>
      </c>
      <c r="J18" s="480">
        <v>24321</v>
      </c>
      <c r="K18" s="150">
        <f>K12</f>
        <v>0.25</v>
      </c>
      <c r="L18" s="71">
        <f t="shared" si="0"/>
        <v>18240.75</v>
      </c>
      <c r="M18" s="644">
        <f t="shared" si="4"/>
        <v>182.4075</v>
      </c>
    </row>
    <row r="19" spans="1:13" s="35" customFormat="1" ht="33.75" customHeight="1" thickBot="1">
      <c r="A19" s="1056"/>
      <c r="B19" s="475" t="s">
        <v>22</v>
      </c>
      <c r="C19" s="470">
        <f>'тумбочки,банкетки,столики и ОР'!G28</f>
        <v>3172</v>
      </c>
      <c r="D19" s="149">
        <v>0</v>
      </c>
      <c r="E19" s="79">
        <f>(C19*(1-D19))</f>
        <v>3172</v>
      </c>
      <c r="F19" s="490">
        <f>E19*2%</f>
        <v>63.440000000000005</v>
      </c>
      <c r="H19" s="1079"/>
      <c r="I19" s="472" t="s">
        <v>25</v>
      </c>
      <c r="J19" s="647">
        <v>24981</v>
      </c>
      <c r="K19" s="645">
        <f>K13</f>
        <v>0.25</v>
      </c>
      <c r="L19" s="646">
        <f t="shared" si="0"/>
        <v>18735.75</v>
      </c>
      <c r="M19" s="643">
        <f t="shared" si="4"/>
        <v>187.35750000000002</v>
      </c>
    </row>
    <row r="20" spans="1:13" s="35" customFormat="1" ht="24" thickBot="1">
      <c r="A20" s="478" t="s">
        <v>339</v>
      </c>
      <c r="B20" s="479"/>
      <c r="C20" s="468">
        <f>CEILING(11759,10)+2</f>
        <v>11762</v>
      </c>
      <c r="D20" s="466">
        <v>0.2</v>
      </c>
      <c r="E20" s="191">
        <f>(C20*(1-D20))</f>
        <v>9409.6</v>
      </c>
      <c r="F20" s="362">
        <f t="shared" ref="F20:F21" si="5">E20*2%</f>
        <v>188.19200000000001</v>
      </c>
      <c r="H20" s="1080"/>
      <c r="I20" s="484" t="s">
        <v>26</v>
      </c>
      <c r="J20" s="470">
        <v>25131</v>
      </c>
      <c r="K20" s="149">
        <f>K14</f>
        <v>0.25</v>
      </c>
      <c r="L20" s="79">
        <f t="shared" si="0"/>
        <v>18848.25</v>
      </c>
      <c r="M20" s="648">
        <f t="shared" si="4"/>
        <v>188.48250000000002</v>
      </c>
    </row>
    <row r="21" spans="1:13" s="35" customFormat="1" ht="24" thickBot="1">
      <c r="A21" s="492" t="s">
        <v>340</v>
      </c>
      <c r="B21" s="477"/>
      <c r="C21" s="470">
        <f>CEILING(14006,10)+2</f>
        <v>14012</v>
      </c>
      <c r="D21" s="149">
        <v>0.2</v>
      </c>
      <c r="E21" s="79">
        <f>(C21*(1-D21))</f>
        <v>11209.6</v>
      </c>
      <c r="F21" s="490">
        <f t="shared" si="5"/>
        <v>224.19200000000001</v>
      </c>
      <c r="H21" s="1089" t="s">
        <v>453</v>
      </c>
      <c r="I21" s="483" t="s">
        <v>24</v>
      </c>
      <c r="J21" s="480">
        <v>50061</v>
      </c>
      <c r="K21" s="150">
        <v>0.25</v>
      </c>
      <c r="L21" s="71">
        <f t="shared" si="0"/>
        <v>37545.75</v>
      </c>
      <c r="M21" s="644">
        <f t="shared" si="4"/>
        <v>375.45749999999998</v>
      </c>
    </row>
    <row r="22" spans="1:13" ht="24" customHeight="1" thickBot="1">
      <c r="H22" s="1079"/>
      <c r="I22" s="472" t="s">
        <v>25</v>
      </c>
      <c r="J22" s="647">
        <v>50711</v>
      </c>
      <c r="K22" s="645">
        <v>0.25</v>
      </c>
      <c r="L22" s="646">
        <f t="shared" si="0"/>
        <v>38033.25</v>
      </c>
      <c r="M22" s="643">
        <f t="shared" si="4"/>
        <v>380.33249999999998</v>
      </c>
    </row>
    <row r="23" spans="1:13" ht="34.5" customHeight="1" thickBot="1">
      <c r="A23" s="1050" t="s">
        <v>446</v>
      </c>
      <c r="B23" s="1051"/>
      <c r="C23" s="1051"/>
      <c r="D23" s="1051"/>
      <c r="E23" s="1051"/>
      <c r="F23" s="1052"/>
      <c r="H23" s="1080"/>
      <c r="I23" s="484" t="s">
        <v>26</v>
      </c>
      <c r="J23" s="470">
        <v>55061</v>
      </c>
      <c r="K23" s="149">
        <v>0.25</v>
      </c>
      <c r="L23" s="79">
        <f t="shared" si="0"/>
        <v>41295.75</v>
      </c>
      <c r="M23" s="648">
        <f t="shared" si="4"/>
        <v>412.95749999999998</v>
      </c>
    </row>
    <row r="24" spans="1:13" ht="51.75" customHeight="1" thickBot="1">
      <c r="A24" s="356" t="s">
        <v>19</v>
      </c>
      <c r="B24" s="671" t="s">
        <v>94</v>
      </c>
      <c r="C24" s="481" t="s">
        <v>86</v>
      </c>
      <c r="D24" s="360" t="s">
        <v>82</v>
      </c>
      <c r="E24" s="361" t="s">
        <v>87</v>
      </c>
      <c r="F24" s="604" t="s">
        <v>381</v>
      </c>
      <c r="H24" s="1089" t="s">
        <v>454</v>
      </c>
      <c r="I24" s="483" t="s">
        <v>24</v>
      </c>
      <c r="J24" s="480">
        <v>44721</v>
      </c>
      <c r="K24" s="150">
        <v>0.25</v>
      </c>
      <c r="L24" s="71">
        <f t="shared" si="0"/>
        <v>33540.75</v>
      </c>
      <c r="M24" s="644">
        <f t="shared" si="4"/>
        <v>335.40750000000003</v>
      </c>
    </row>
    <row r="25" spans="1:13" s="35" customFormat="1" ht="39" customHeight="1">
      <c r="A25" s="1119" t="s">
        <v>445</v>
      </c>
      <c r="B25" s="1121" t="s">
        <v>25</v>
      </c>
      <c r="C25" s="1057">
        <f>CEILING(25400,10+1)</f>
        <v>25410</v>
      </c>
      <c r="D25" s="1059">
        <v>0.35</v>
      </c>
      <c r="E25" s="1061">
        <f>(C25*(1-D25))</f>
        <v>16516.5</v>
      </c>
      <c r="F25" s="1053">
        <f>E25*1%</f>
        <v>165.16499999999999</v>
      </c>
      <c r="H25" s="1079"/>
      <c r="I25" s="472" t="s">
        <v>25</v>
      </c>
      <c r="J25" s="647">
        <v>45381</v>
      </c>
      <c r="K25" s="645">
        <v>0.25</v>
      </c>
      <c r="L25" s="646">
        <f t="shared" si="0"/>
        <v>34035.75</v>
      </c>
      <c r="M25" s="643">
        <f t="shared" si="4"/>
        <v>340.35750000000002</v>
      </c>
    </row>
    <row r="26" spans="1:13" s="35" customFormat="1" ht="40.5" customHeight="1" thickBot="1">
      <c r="A26" s="1120"/>
      <c r="B26" s="1122"/>
      <c r="C26" s="1058"/>
      <c r="D26" s="1060"/>
      <c r="E26" s="1062"/>
      <c r="F26" s="1054"/>
      <c r="H26" s="1080"/>
      <c r="I26" s="484" t="s">
        <v>26</v>
      </c>
      <c r="J26" s="470">
        <v>48411</v>
      </c>
      <c r="K26" s="149">
        <v>0.25</v>
      </c>
      <c r="L26" s="79">
        <f t="shared" si="0"/>
        <v>36308.25</v>
      </c>
      <c r="M26" s="648">
        <f t="shared" si="4"/>
        <v>363.08249999999998</v>
      </c>
    </row>
    <row r="27" spans="1:13" s="35" customFormat="1" ht="20.25" customHeight="1">
      <c r="A27" s="1044" t="s">
        <v>122</v>
      </c>
      <c r="B27" s="1093" t="s">
        <v>25</v>
      </c>
      <c r="C27" s="1094">
        <f>'тумбочки,банкетки,столики и ОР'!O28</f>
        <v>3802</v>
      </c>
      <c r="D27" s="1095">
        <v>0.35</v>
      </c>
      <c r="E27" s="1096">
        <f t="shared" ref="E27" si="6">(C27*(1-D27))</f>
        <v>2471.3000000000002</v>
      </c>
      <c r="F27" s="1078">
        <f t="shared" ref="F27" si="7">E27*2%</f>
        <v>49.426000000000002</v>
      </c>
      <c r="H27" s="1089" t="s">
        <v>455</v>
      </c>
      <c r="I27" s="483" t="s">
        <v>24</v>
      </c>
      <c r="J27" s="480">
        <v>44721</v>
      </c>
      <c r="K27" s="150">
        <v>0.25</v>
      </c>
      <c r="L27" s="71">
        <f t="shared" si="0"/>
        <v>33540.75</v>
      </c>
      <c r="M27" s="644">
        <f t="shared" si="4"/>
        <v>335.40750000000003</v>
      </c>
    </row>
    <row r="28" spans="1:13" s="35" customFormat="1" ht="20.25" customHeight="1">
      <c r="A28" s="1045"/>
      <c r="B28" s="1067"/>
      <c r="C28" s="1070"/>
      <c r="D28" s="1073"/>
      <c r="E28" s="1076"/>
      <c r="F28" s="1091"/>
      <c r="H28" s="1079"/>
      <c r="I28" s="472" t="s">
        <v>25</v>
      </c>
      <c r="J28" s="647">
        <v>45381</v>
      </c>
      <c r="K28" s="645">
        <v>0.25</v>
      </c>
      <c r="L28" s="646">
        <f t="shared" si="0"/>
        <v>34035.75</v>
      </c>
      <c r="M28" s="643">
        <f t="shared" si="4"/>
        <v>340.35750000000002</v>
      </c>
    </row>
    <row r="29" spans="1:13" s="35" customFormat="1" ht="21" customHeight="1" thickBot="1">
      <c r="A29" s="1046"/>
      <c r="B29" s="1068"/>
      <c r="C29" s="1071"/>
      <c r="D29" s="1074"/>
      <c r="E29" s="1077"/>
      <c r="F29" s="1092"/>
      <c r="H29" s="1080"/>
      <c r="I29" s="484" t="s">
        <v>26</v>
      </c>
      <c r="J29" s="470">
        <v>48411</v>
      </c>
      <c r="K29" s="149">
        <v>0.25</v>
      </c>
      <c r="L29" s="79">
        <f t="shared" si="0"/>
        <v>36308.25</v>
      </c>
      <c r="M29" s="648">
        <f t="shared" si="4"/>
        <v>363.08249999999998</v>
      </c>
    </row>
    <row r="30" spans="1:13" s="35" customFormat="1" ht="23.25">
      <c r="A30" s="1047" t="s">
        <v>449</v>
      </c>
      <c r="B30" s="1066" t="s">
        <v>25</v>
      </c>
      <c r="C30" s="1069">
        <f>CEILING(C25+C27,10)+1</f>
        <v>29221</v>
      </c>
      <c r="D30" s="1072">
        <v>0.35</v>
      </c>
      <c r="E30" s="1075">
        <f t="shared" ref="E30" si="8">(C30*(1-D30))</f>
        <v>18993.650000000001</v>
      </c>
      <c r="F30" s="1090">
        <f>E30*1%</f>
        <v>189.93650000000002</v>
      </c>
      <c r="H30" s="217" t="s">
        <v>120</v>
      </c>
      <c r="I30" s="483" t="s">
        <v>24</v>
      </c>
      <c r="J30" s="480">
        <f>'тумбочки,банкетки,столики и ОР'!K28</f>
        <v>3642</v>
      </c>
      <c r="K30" s="150">
        <v>0</v>
      </c>
      <c r="L30" s="357">
        <f t="shared" ref="L30:L32" si="9">ROUND(J30*(1-K30),0)</f>
        <v>3642</v>
      </c>
      <c r="M30" s="644">
        <f t="shared" ref="M30:M32" si="10">L30*2%</f>
        <v>72.84</v>
      </c>
    </row>
    <row r="31" spans="1:13" s="35" customFormat="1" ht="23.25">
      <c r="A31" s="1048"/>
      <c r="B31" s="1067"/>
      <c r="C31" s="1070"/>
      <c r="D31" s="1073"/>
      <c r="E31" s="1076"/>
      <c r="F31" s="1091"/>
      <c r="H31" s="218" t="s">
        <v>118</v>
      </c>
      <c r="I31" s="476" t="s">
        <v>25</v>
      </c>
      <c r="J31" s="469">
        <f>'тумбочки,банкетки,столики и ОР'!O28</f>
        <v>3802</v>
      </c>
      <c r="K31" s="151">
        <v>0</v>
      </c>
      <c r="L31" s="353">
        <f t="shared" si="9"/>
        <v>3802</v>
      </c>
      <c r="M31" s="362">
        <f t="shared" si="10"/>
        <v>76.040000000000006</v>
      </c>
    </row>
    <row r="32" spans="1:13" s="35" customFormat="1" ht="24" thickBot="1">
      <c r="A32" s="1049"/>
      <c r="B32" s="1068"/>
      <c r="C32" s="1071"/>
      <c r="D32" s="1074"/>
      <c r="E32" s="1077"/>
      <c r="F32" s="1092"/>
      <c r="H32" s="219" t="s">
        <v>121</v>
      </c>
      <c r="I32" s="484" t="s">
        <v>26</v>
      </c>
      <c r="J32" s="470">
        <f>'тумбочки,банкетки,столики и ОР'!Q28</f>
        <v>4652</v>
      </c>
      <c r="K32" s="149">
        <v>0</v>
      </c>
      <c r="L32" s="359">
        <f t="shared" si="9"/>
        <v>4652</v>
      </c>
      <c r="M32" s="364">
        <f t="shared" si="10"/>
        <v>93.04</v>
      </c>
    </row>
    <row r="33" spans="1:13" s="35" customFormat="1" ht="36" customHeight="1" thickBot="1">
      <c r="A33" s="1050" t="s">
        <v>446</v>
      </c>
      <c r="B33" s="1051"/>
      <c r="C33" s="1051"/>
      <c r="D33" s="1051"/>
      <c r="E33" s="1051"/>
      <c r="F33" s="1052"/>
    </row>
    <row r="34" spans="1:13" s="35" customFormat="1" ht="18.75" customHeight="1">
      <c r="A34" s="1100" t="s">
        <v>19</v>
      </c>
      <c r="B34" s="1101"/>
      <c r="C34" s="1104" t="s">
        <v>86</v>
      </c>
      <c r="D34" s="1106" t="s">
        <v>82</v>
      </c>
      <c r="E34" s="1108" t="s">
        <v>87</v>
      </c>
      <c r="F34" s="1110" t="s">
        <v>381</v>
      </c>
      <c r="H34" s="1099" t="s">
        <v>456</v>
      </c>
      <c r="I34" s="1099"/>
      <c r="J34" s="1099"/>
      <c r="K34" s="1099"/>
      <c r="L34" s="1099"/>
      <c r="M34" s="1099"/>
    </row>
    <row r="35" spans="1:13" s="35" customFormat="1" ht="21" customHeight="1" thickBot="1">
      <c r="A35" s="1102"/>
      <c r="B35" s="1103"/>
      <c r="C35" s="1105"/>
      <c r="D35" s="1107"/>
      <c r="E35" s="1109"/>
      <c r="F35" s="1111"/>
      <c r="H35" s="1099"/>
      <c r="I35" s="1099"/>
      <c r="J35" s="1099"/>
      <c r="K35" s="1099"/>
      <c r="L35" s="1099"/>
      <c r="M35" s="1099"/>
    </row>
    <row r="36" spans="1:13" s="35" customFormat="1" ht="27" customHeight="1">
      <c r="A36" s="1114" t="s">
        <v>244</v>
      </c>
      <c r="B36" s="1115"/>
      <c r="C36" s="487">
        <f>CEILING(7802,10)+1</f>
        <v>7811</v>
      </c>
      <c r="D36" s="365">
        <v>0.35</v>
      </c>
      <c r="E36" s="366">
        <f>(C36*(1-D36))</f>
        <v>5077.1500000000005</v>
      </c>
      <c r="F36" s="367">
        <f>E36*1%</f>
        <v>50.771500000000003</v>
      </c>
      <c r="H36" s="1099"/>
      <c r="I36" s="1099"/>
      <c r="J36" s="1099"/>
      <c r="K36" s="1099"/>
      <c r="L36" s="1099"/>
      <c r="M36" s="1099"/>
    </row>
    <row r="37" spans="1:13" s="35" customFormat="1" ht="27" customHeight="1">
      <c r="A37" s="1116" t="s">
        <v>100</v>
      </c>
      <c r="B37" s="1117"/>
      <c r="C37" s="486">
        <f t="shared" ref="C37:C38" si="11">CEILING(7802,10)+1</f>
        <v>7811</v>
      </c>
      <c r="D37" s="152">
        <v>0.35</v>
      </c>
      <c r="E37" s="160">
        <f t="shared" ref="E37:E38" si="12">(C37*(1-D37))</f>
        <v>5077.1500000000005</v>
      </c>
      <c r="F37" s="368">
        <f t="shared" ref="F37:F38" si="13">E37*1%</f>
        <v>50.771500000000003</v>
      </c>
      <c r="H37" s="1099" t="s">
        <v>457</v>
      </c>
      <c r="I37" s="1099"/>
      <c r="J37" s="1099"/>
      <c r="K37" s="1099"/>
      <c r="L37" s="1099"/>
      <c r="M37" s="1099"/>
    </row>
    <row r="38" spans="1:13" s="35" customFormat="1" ht="27" customHeight="1" thickBot="1">
      <c r="A38" s="1097" t="s">
        <v>245</v>
      </c>
      <c r="B38" s="1098"/>
      <c r="C38" s="488">
        <f t="shared" si="11"/>
        <v>7811</v>
      </c>
      <c r="D38" s="153">
        <f>D36</f>
        <v>0.35</v>
      </c>
      <c r="E38" s="369">
        <f t="shared" si="12"/>
        <v>5077.1500000000005</v>
      </c>
      <c r="F38" s="370">
        <f t="shared" si="13"/>
        <v>50.771500000000003</v>
      </c>
      <c r="H38" s="1099"/>
      <c r="I38" s="1099"/>
      <c r="J38" s="1099"/>
      <c r="K38" s="1099"/>
      <c r="L38" s="1099"/>
      <c r="M38" s="1099"/>
    </row>
  </sheetData>
  <sheetProtection autoFilter="0" pivotTables="0"/>
  <mergeCells count="62">
    <mergeCell ref="A1:H1"/>
    <mergeCell ref="A2:H2"/>
    <mergeCell ref="A3:H3"/>
    <mergeCell ref="A36:B36"/>
    <mergeCell ref="A37:B37"/>
    <mergeCell ref="H12:H14"/>
    <mergeCell ref="H15:H17"/>
    <mergeCell ref="H18:H20"/>
    <mergeCell ref="H21:H23"/>
    <mergeCell ref="H24:H26"/>
    <mergeCell ref="H27:H29"/>
    <mergeCell ref="A25:A26"/>
    <mergeCell ref="B25:B26"/>
    <mergeCell ref="C25:C26"/>
    <mergeCell ref="D25:D26"/>
    <mergeCell ref="E25:E26"/>
    <mergeCell ref="A38:B38"/>
    <mergeCell ref="H37:M38"/>
    <mergeCell ref="H34:M36"/>
    <mergeCell ref="A33:F33"/>
    <mergeCell ref="A34:B35"/>
    <mergeCell ref="C34:C35"/>
    <mergeCell ref="D34:D35"/>
    <mergeCell ref="E34:E35"/>
    <mergeCell ref="F34:F35"/>
    <mergeCell ref="F30:F32"/>
    <mergeCell ref="F25:F26"/>
    <mergeCell ref="B27:B29"/>
    <mergeCell ref="C27:C29"/>
    <mergeCell ref="D27:D29"/>
    <mergeCell ref="E27:E29"/>
    <mergeCell ref="F27:F29"/>
    <mergeCell ref="H8:M8"/>
    <mergeCell ref="F12:F13"/>
    <mergeCell ref="F14:F15"/>
    <mergeCell ref="A23:F23"/>
    <mergeCell ref="D14:D15"/>
    <mergeCell ref="E14:E15"/>
    <mergeCell ref="A16:A17"/>
    <mergeCell ref="C16:C17"/>
    <mergeCell ref="D16:D17"/>
    <mergeCell ref="E16:E17"/>
    <mergeCell ref="F16:F17"/>
    <mergeCell ref="A10:A11"/>
    <mergeCell ref="A12:A13"/>
    <mergeCell ref="A14:A15"/>
    <mergeCell ref="A27:A29"/>
    <mergeCell ref="A30:A32"/>
    <mergeCell ref="A8:F8"/>
    <mergeCell ref="F10:F11"/>
    <mergeCell ref="A18:A19"/>
    <mergeCell ref="C10:C11"/>
    <mergeCell ref="D10:D11"/>
    <mergeCell ref="E10:E11"/>
    <mergeCell ref="C12:C13"/>
    <mergeCell ref="D12:D13"/>
    <mergeCell ref="E12:E13"/>
    <mergeCell ref="C14:C15"/>
    <mergeCell ref="B30:B32"/>
    <mergeCell ref="C30:C32"/>
    <mergeCell ref="D30:D32"/>
    <mergeCell ref="E30:E32"/>
  </mergeCells>
  <pageMargins left="0.39370078740157483" right="0.39370078740157483" top="0.39370078740157483" bottom="0.39370078740157483" header="0.31496062992125984" footer="0.23622047244094491"/>
  <pageSetup paperSize="9" scale="40" orientation="landscape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C00000"/>
  </sheetPr>
  <dimension ref="A1:Z28"/>
  <sheetViews>
    <sheetView view="pageBreakPreview" zoomScale="48" zoomScaleNormal="70" zoomScaleSheetLayoutView="48" workbookViewId="0">
      <selection activeCell="M27" sqref="M27"/>
    </sheetView>
  </sheetViews>
  <sheetFormatPr defaultRowHeight="12.75"/>
  <cols>
    <col min="1" max="1" width="16.5703125" style="739" customWidth="1"/>
    <col min="2" max="2" width="6.140625" style="739" customWidth="1"/>
    <col min="3" max="3" width="12.28515625" style="739" customWidth="1"/>
    <col min="4" max="4" width="10.42578125" style="739" customWidth="1"/>
    <col min="5" max="5" width="12.28515625" style="739" customWidth="1"/>
    <col min="6" max="8" width="12.140625" style="739" customWidth="1"/>
    <col min="9" max="9" width="11.7109375" style="739" customWidth="1"/>
    <col min="10" max="10" width="10.140625" style="739" customWidth="1"/>
    <col min="11" max="11" width="12" style="739" customWidth="1"/>
    <col min="12" max="13" width="12.140625" style="739" customWidth="1"/>
    <col min="14" max="14" width="12.42578125" style="739" customWidth="1"/>
    <col min="15" max="15" width="12" style="739" customWidth="1"/>
    <col min="16" max="16" width="10.140625" style="739" customWidth="1"/>
    <col min="17" max="17" width="12.28515625" style="739" customWidth="1"/>
    <col min="18" max="19" width="12.140625" style="739" customWidth="1"/>
    <col min="20" max="20" width="12.5703125" style="739" customWidth="1"/>
    <col min="21" max="21" width="12.85546875" style="739" customWidth="1"/>
    <col min="22" max="22" width="10.140625" style="739" customWidth="1"/>
    <col min="23" max="23" width="12.85546875" style="739" customWidth="1"/>
    <col min="24" max="25" width="12.140625" style="739" customWidth="1"/>
    <col min="26" max="26" width="12.85546875" style="739" customWidth="1"/>
    <col min="27" max="235" width="9.140625" style="739"/>
    <col min="236" max="236" width="15" style="739" customWidth="1"/>
    <col min="237" max="237" width="12.85546875" style="739" customWidth="1"/>
    <col min="238" max="238" width="9.28515625" style="739" customWidth="1"/>
    <col min="239" max="239" width="8.85546875" style="739" bestFit="1" customWidth="1"/>
    <col min="240" max="240" width="9.28515625" style="739" customWidth="1"/>
    <col min="241" max="241" width="11.28515625" style="739" customWidth="1"/>
    <col min="242" max="242" width="9.28515625" style="739" customWidth="1"/>
    <col min="243" max="243" width="8.85546875" style="739" bestFit="1" customWidth="1"/>
    <col min="244" max="244" width="9.28515625" style="739" customWidth="1"/>
    <col min="245" max="245" width="11.7109375" style="739" customWidth="1"/>
    <col min="246" max="246" width="9.28515625" style="739" customWidth="1"/>
    <col min="247" max="247" width="8.85546875" style="739" bestFit="1" customWidth="1"/>
    <col min="248" max="248" width="9.28515625" style="739" customWidth="1"/>
    <col min="249" max="249" width="10.7109375" style="739" customWidth="1"/>
    <col min="250" max="250" width="9.28515625" style="739" customWidth="1"/>
    <col min="251" max="251" width="8.85546875" style="739" bestFit="1" customWidth="1"/>
    <col min="252" max="252" width="9.28515625" style="739" customWidth="1"/>
    <col min="253" max="253" width="11.5703125" style="739" customWidth="1"/>
    <col min="254" max="254" width="10" style="739" customWidth="1"/>
    <col min="255" max="255" width="8.85546875" style="739" bestFit="1" customWidth="1"/>
    <col min="256" max="256" width="9.28515625" style="739" customWidth="1"/>
    <col min="257" max="257" width="11.42578125" style="739" customWidth="1"/>
    <col min="258" max="258" width="15" style="739" customWidth="1"/>
    <col min="259" max="259" width="12.85546875" style="739" customWidth="1"/>
    <col min="260" max="260" width="10" style="739" customWidth="1"/>
    <col min="261" max="261" width="8.85546875" style="739" customWidth="1"/>
    <col min="262" max="262" width="10" style="739" customWidth="1"/>
    <col min="263" max="263" width="11.42578125" style="739" customWidth="1"/>
    <col min="264" max="264" width="10" style="739" customWidth="1"/>
    <col min="265" max="265" width="8.85546875" style="739" customWidth="1"/>
    <col min="266" max="266" width="10" style="739" customWidth="1"/>
    <col min="267" max="267" width="11.42578125" style="739" customWidth="1"/>
    <col min="268" max="268" width="10" style="739" customWidth="1"/>
    <col min="269" max="269" width="8.85546875" style="739" customWidth="1"/>
    <col min="270" max="270" width="10" style="739" customWidth="1"/>
    <col min="271" max="271" width="11.42578125" style="739" customWidth="1"/>
    <col min="272" max="272" width="10" style="739" customWidth="1"/>
    <col min="273" max="273" width="8.85546875" style="739" customWidth="1"/>
    <col min="274" max="274" width="10" style="739" customWidth="1"/>
    <col min="275" max="275" width="11.42578125" style="739" customWidth="1"/>
    <col min="276" max="276" width="10" style="739" customWidth="1"/>
    <col min="277" max="277" width="8.85546875" style="739" customWidth="1"/>
    <col min="278" max="278" width="10" style="739" customWidth="1"/>
    <col min="279" max="279" width="11.42578125" style="739" customWidth="1"/>
    <col min="280" max="491" width="9.140625" style="739"/>
    <col min="492" max="492" width="15" style="739" customWidth="1"/>
    <col min="493" max="493" width="12.85546875" style="739" customWidth="1"/>
    <col min="494" max="494" width="9.28515625" style="739" customWidth="1"/>
    <col min="495" max="495" width="8.85546875" style="739" bestFit="1" customWidth="1"/>
    <col min="496" max="496" width="9.28515625" style="739" customWidth="1"/>
    <col min="497" max="497" width="11.28515625" style="739" customWidth="1"/>
    <col min="498" max="498" width="9.28515625" style="739" customWidth="1"/>
    <col min="499" max="499" width="8.85546875" style="739" bestFit="1" customWidth="1"/>
    <col min="500" max="500" width="9.28515625" style="739" customWidth="1"/>
    <col min="501" max="501" width="11.7109375" style="739" customWidth="1"/>
    <col min="502" max="502" width="9.28515625" style="739" customWidth="1"/>
    <col min="503" max="503" width="8.85546875" style="739" bestFit="1" customWidth="1"/>
    <col min="504" max="504" width="9.28515625" style="739" customWidth="1"/>
    <col min="505" max="505" width="10.7109375" style="739" customWidth="1"/>
    <col min="506" max="506" width="9.28515625" style="739" customWidth="1"/>
    <col min="507" max="507" width="8.85546875" style="739" bestFit="1" customWidth="1"/>
    <col min="508" max="508" width="9.28515625" style="739" customWidth="1"/>
    <col min="509" max="509" width="11.5703125" style="739" customWidth="1"/>
    <col min="510" max="510" width="10" style="739" customWidth="1"/>
    <col min="511" max="511" width="8.85546875" style="739" bestFit="1" customWidth="1"/>
    <col min="512" max="512" width="9.28515625" style="739" customWidth="1"/>
    <col min="513" max="513" width="11.42578125" style="739" customWidth="1"/>
    <col min="514" max="514" width="15" style="739" customWidth="1"/>
    <col min="515" max="515" width="12.85546875" style="739" customWidth="1"/>
    <col min="516" max="516" width="10" style="739" customWidth="1"/>
    <col min="517" max="517" width="8.85546875" style="739" customWidth="1"/>
    <col min="518" max="518" width="10" style="739" customWidth="1"/>
    <col min="519" max="519" width="11.42578125" style="739" customWidth="1"/>
    <col min="520" max="520" width="10" style="739" customWidth="1"/>
    <col min="521" max="521" width="8.85546875" style="739" customWidth="1"/>
    <col min="522" max="522" width="10" style="739" customWidth="1"/>
    <col min="523" max="523" width="11.42578125" style="739" customWidth="1"/>
    <col min="524" max="524" width="10" style="739" customWidth="1"/>
    <col min="525" max="525" width="8.85546875" style="739" customWidth="1"/>
    <col min="526" max="526" width="10" style="739" customWidth="1"/>
    <col min="527" max="527" width="11.42578125" style="739" customWidth="1"/>
    <col min="528" max="528" width="10" style="739" customWidth="1"/>
    <col min="529" max="529" width="8.85546875" style="739" customWidth="1"/>
    <col min="530" max="530" width="10" style="739" customWidth="1"/>
    <col min="531" max="531" width="11.42578125" style="739" customWidth="1"/>
    <col min="532" max="532" width="10" style="739" customWidth="1"/>
    <col min="533" max="533" width="8.85546875" style="739" customWidth="1"/>
    <col min="534" max="534" width="10" style="739" customWidth="1"/>
    <col min="535" max="535" width="11.42578125" style="739" customWidth="1"/>
    <col min="536" max="747" width="9.140625" style="739"/>
    <col min="748" max="748" width="15" style="739" customWidth="1"/>
    <col min="749" max="749" width="12.85546875" style="739" customWidth="1"/>
    <col min="750" max="750" width="9.28515625" style="739" customWidth="1"/>
    <col min="751" max="751" width="8.85546875" style="739" bestFit="1" customWidth="1"/>
    <col min="752" max="752" width="9.28515625" style="739" customWidth="1"/>
    <col min="753" max="753" width="11.28515625" style="739" customWidth="1"/>
    <col min="754" max="754" width="9.28515625" style="739" customWidth="1"/>
    <col min="755" max="755" width="8.85546875" style="739" bestFit="1" customWidth="1"/>
    <col min="756" max="756" width="9.28515625" style="739" customWidth="1"/>
    <col min="757" max="757" width="11.7109375" style="739" customWidth="1"/>
    <col min="758" max="758" width="9.28515625" style="739" customWidth="1"/>
    <col min="759" max="759" width="8.85546875" style="739" bestFit="1" customWidth="1"/>
    <col min="760" max="760" width="9.28515625" style="739" customWidth="1"/>
    <col min="761" max="761" width="10.7109375" style="739" customWidth="1"/>
    <col min="762" max="762" width="9.28515625" style="739" customWidth="1"/>
    <col min="763" max="763" width="8.85546875" style="739" bestFit="1" customWidth="1"/>
    <col min="764" max="764" width="9.28515625" style="739" customWidth="1"/>
    <col min="765" max="765" width="11.5703125" style="739" customWidth="1"/>
    <col min="766" max="766" width="10" style="739" customWidth="1"/>
    <col min="767" max="767" width="8.85546875" style="739" bestFit="1" customWidth="1"/>
    <col min="768" max="768" width="9.28515625" style="739" customWidth="1"/>
    <col min="769" max="769" width="11.42578125" style="739" customWidth="1"/>
    <col min="770" max="770" width="15" style="739" customWidth="1"/>
    <col min="771" max="771" width="12.85546875" style="739" customWidth="1"/>
    <col min="772" max="772" width="10" style="739" customWidth="1"/>
    <col min="773" max="773" width="8.85546875" style="739" customWidth="1"/>
    <col min="774" max="774" width="10" style="739" customWidth="1"/>
    <col min="775" max="775" width="11.42578125" style="739" customWidth="1"/>
    <col min="776" max="776" width="10" style="739" customWidth="1"/>
    <col min="777" max="777" width="8.85546875" style="739" customWidth="1"/>
    <col min="778" max="778" width="10" style="739" customWidth="1"/>
    <col min="779" max="779" width="11.42578125" style="739" customWidth="1"/>
    <col min="780" max="780" width="10" style="739" customWidth="1"/>
    <col min="781" max="781" width="8.85546875" style="739" customWidth="1"/>
    <col min="782" max="782" width="10" style="739" customWidth="1"/>
    <col min="783" max="783" width="11.42578125" style="739" customWidth="1"/>
    <col min="784" max="784" width="10" style="739" customWidth="1"/>
    <col min="785" max="785" width="8.85546875" style="739" customWidth="1"/>
    <col min="786" max="786" width="10" style="739" customWidth="1"/>
    <col min="787" max="787" width="11.42578125" style="739" customWidth="1"/>
    <col min="788" max="788" width="10" style="739" customWidth="1"/>
    <col min="789" max="789" width="8.85546875" style="739" customWidth="1"/>
    <col min="790" max="790" width="10" style="739" customWidth="1"/>
    <col min="791" max="791" width="11.42578125" style="739" customWidth="1"/>
    <col min="792" max="1003" width="9.140625" style="739"/>
    <col min="1004" max="1004" width="15" style="739" customWidth="1"/>
    <col min="1005" max="1005" width="12.85546875" style="739" customWidth="1"/>
    <col min="1006" max="1006" width="9.28515625" style="739" customWidth="1"/>
    <col min="1007" max="1007" width="8.85546875" style="739" bestFit="1" customWidth="1"/>
    <col min="1008" max="1008" width="9.28515625" style="739" customWidth="1"/>
    <col min="1009" max="1009" width="11.28515625" style="739" customWidth="1"/>
    <col min="1010" max="1010" width="9.28515625" style="739" customWidth="1"/>
    <col min="1011" max="1011" width="8.85546875" style="739" bestFit="1" customWidth="1"/>
    <col min="1012" max="1012" width="9.28515625" style="739" customWidth="1"/>
    <col min="1013" max="1013" width="11.7109375" style="739" customWidth="1"/>
    <col min="1014" max="1014" width="9.28515625" style="739" customWidth="1"/>
    <col min="1015" max="1015" width="8.85546875" style="739" bestFit="1" customWidth="1"/>
    <col min="1016" max="1016" width="9.28515625" style="739" customWidth="1"/>
    <col min="1017" max="1017" width="10.7109375" style="739" customWidth="1"/>
    <col min="1018" max="1018" width="9.28515625" style="739" customWidth="1"/>
    <col min="1019" max="1019" width="8.85546875" style="739" bestFit="1" customWidth="1"/>
    <col min="1020" max="1020" width="9.28515625" style="739" customWidth="1"/>
    <col min="1021" max="1021" width="11.5703125" style="739" customWidth="1"/>
    <col min="1022" max="1022" width="10" style="739" customWidth="1"/>
    <col min="1023" max="1023" width="8.85546875" style="739" bestFit="1" customWidth="1"/>
    <col min="1024" max="1024" width="9.28515625" style="739" customWidth="1"/>
    <col min="1025" max="1025" width="11.42578125" style="739" customWidth="1"/>
    <col min="1026" max="1026" width="15" style="739" customWidth="1"/>
    <col min="1027" max="1027" width="12.85546875" style="739" customWidth="1"/>
    <col min="1028" max="1028" width="10" style="739" customWidth="1"/>
    <col min="1029" max="1029" width="8.85546875" style="739" customWidth="1"/>
    <col min="1030" max="1030" width="10" style="739" customWidth="1"/>
    <col min="1031" max="1031" width="11.42578125" style="739" customWidth="1"/>
    <col min="1032" max="1032" width="10" style="739" customWidth="1"/>
    <col min="1033" max="1033" width="8.85546875" style="739" customWidth="1"/>
    <col min="1034" max="1034" width="10" style="739" customWidth="1"/>
    <col min="1035" max="1035" width="11.42578125" style="739" customWidth="1"/>
    <col min="1036" max="1036" width="10" style="739" customWidth="1"/>
    <col min="1037" max="1037" width="8.85546875" style="739" customWidth="1"/>
    <col min="1038" max="1038" width="10" style="739" customWidth="1"/>
    <col min="1039" max="1039" width="11.42578125" style="739" customWidth="1"/>
    <col min="1040" max="1040" width="10" style="739" customWidth="1"/>
    <col min="1041" max="1041" width="8.85546875" style="739" customWidth="1"/>
    <col min="1042" max="1042" width="10" style="739" customWidth="1"/>
    <col min="1043" max="1043" width="11.42578125" style="739" customWidth="1"/>
    <col min="1044" max="1044" width="10" style="739" customWidth="1"/>
    <col min="1045" max="1045" width="8.85546875" style="739" customWidth="1"/>
    <col min="1046" max="1046" width="10" style="739" customWidth="1"/>
    <col min="1047" max="1047" width="11.42578125" style="739" customWidth="1"/>
    <col min="1048" max="1259" width="9.140625" style="739"/>
    <col min="1260" max="1260" width="15" style="739" customWidth="1"/>
    <col min="1261" max="1261" width="12.85546875" style="739" customWidth="1"/>
    <col min="1262" max="1262" width="9.28515625" style="739" customWidth="1"/>
    <col min="1263" max="1263" width="8.85546875" style="739" bestFit="1" customWidth="1"/>
    <col min="1264" max="1264" width="9.28515625" style="739" customWidth="1"/>
    <col min="1265" max="1265" width="11.28515625" style="739" customWidth="1"/>
    <col min="1266" max="1266" width="9.28515625" style="739" customWidth="1"/>
    <col min="1267" max="1267" width="8.85546875" style="739" bestFit="1" customWidth="1"/>
    <col min="1268" max="1268" width="9.28515625" style="739" customWidth="1"/>
    <col min="1269" max="1269" width="11.7109375" style="739" customWidth="1"/>
    <col min="1270" max="1270" width="9.28515625" style="739" customWidth="1"/>
    <col min="1271" max="1271" width="8.85546875" style="739" bestFit="1" customWidth="1"/>
    <col min="1272" max="1272" width="9.28515625" style="739" customWidth="1"/>
    <col min="1273" max="1273" width="10.7109375" style="739" customWidth="1"/>
    <col min="1274" max="1274" width="9.28515625" style="739" customWidth="1"/>
    <col min="1275" max="1275" width="8.85546875" style="739" bestFit="1" customWidth="1"/>
    <col min="1276" max="1276" width="9.28515625" style="739" customWidth="1"/>
    <col min="1277" max="1277" width="11.5703125" style="739" customWidth="1"/>
    <col min="1278" max="1278" width="10" style="739" customWidth="1"/>
    <col min="1279" max="1279" width="8.85546875" style="739" bestFit="1" customWidth="1"/>
    <col min="1280" max="1280" width="9.28515625" style="739" customWidth="1"/>
    <col min="1281" max="1281" width="11.42578125" style="739" customWidth="1"/>
    <col min="1282" max="1282" width="15" style="739" customWidth="1"/>
    <col min="1283" max="1283" width="12.85546875" style="739" customWidth="1"/>
    <col min="1284" max="1284" width="10" style="739" customWidth="1"/>
    <col min="1285" max="1285" width="8.85546875" style="739" customWidth="1"/>
    <col min="1286" max="1286" width="10" style="739" customWidth="1"/>
    <col min="1287" max="1287" width="11.42578125" style="739" customWidth="1"/>
    <col min="1288" max="1288" width="10" style="739" customWidth="1"/>
    <col min="1289" max="1289" width="8.85546875" style="739" customWidth="1"/>
    <col min="1290" max="1290" width="10" style="739" customWidth="1"/>
    <col min="1291" max="1291" width="11.42578125" style="739" customWidth="1"/>
    <col min="1292" max="1292" width="10" style="739" customWidth="1"/>
    <col min="1293" max="1293" width="8.85546875" style="739" customWidth="1"/>
    <col min="1294" max="1294" width="10" style="739" customWidth="1"/>
    <col min="1295" max="1295" width="11.42578125" style="739" customWidth="1"/>
    <col min="1296" max="1296" width="10" style="739" customWidth="1"/>
    <col min="1297" max="1297" width="8.85546875" style="739" customWidth="1"/>
    <col min="1298" max="1298" width="10" style="739" customWidth="1"/>
    <col min="1299" max="1299" width="11.42578125" style="739" customWidth="1"/>
    <col min="1300" max="1300" width="10" style="739" customWidth="1"/>
    <col min="1301" max="1301" width="8.85546875" style="739" customWidth="1"/>
    <col min="1302" max="1302" width="10" style="739" customWidth="1"/>
    <col min="1303" max="1303" width="11.42578125" style="739" customWidth="1"/>
    <col min="1304" max="1515" width="9.140625" style="739"/>
    <col min="1516" max="1516" width="15" style="739" customWidth="1"/>
    <col min="1517" max="1517" width="12.85546875" style="739" customWidth="1"/>
    <col min="1518" max="1518" width="9.28515625" style="739" customWidth="1"/>
    <col min="1519" max="1519" width="8.85546875" style="739" bestFit="1" customWidth="1"/>
    <col min="1520" max="1520" width="9.28515625" style="739" customWidth="1"/>
    <col min="1521" max="1521" width="11.28515625" style="739" customWidth="1"/>
    <col min="1522" max="1522" width="9.28515625" style="739" customWidth="1"/>
    <col min="1523" max="1523" width="8.85546875" style="739" bestFit="1" customWidth="1"/>
    <col min="1524" max="1524" width="9.28515625" style="739" customWidth="1"/>
    <col min="1525" max="1525" width="11.7109375" style="739" customWidth="1"/>
    <col min="1526" max="1526" width="9.28515625" style="739" customWidth="1"/>
    <col min="1527" max="1527" width="8.85546875" style="739" bestFit="1" customWidth="1"/>
    <col min="1528" max="1528" width="9.28515625" style="739" customWidth="1"/>
    <col min="1529" max="1529" width="10.7109375" style="739" customWidth="1"/>
    <col min="1530" max="1530" width="9.28515625" style="739" customWidth="1"/>
    <col min="1531" max="1531" width="8.85546875" style="739" bestFit="1" customWidth="1"/>
    <col min="1532" max="1532" width="9.28515625" style="739" customWidth="1"/>
    <col min="1533" max="1533" width="11.5703125" style="739" customWidth="1"/>
    <col min="1534" max="1534" width="10" style="739" customWidth="1"/>
    <col min="1535" max="1535" width="8.85546875" style="739" bestFit="1" customWidth="1"/>
    <col min="1536" max="1536" width="9.28515625" style="739" customWidth="1"/>
    <col min="1537" max="1537" width="11.42578125" style="739" customWidth="1"/>
    <col min="1538" max="1538" width="15" style="739" customWidth="1"/>
    <col min="1539" max="1539" width="12.85546875" style="739" customWidth="1"/>
    <col min="1540" max="1540" width="10" style="739" customWidth="1"/>
    <col min="1541" max="1541" width="8.85546875" style="739" customWidth="1"/>
    <col min="1542" max="1542" width="10" style="739" customWidth="1"/>
    <col min="1543" max="1543" width="11.42578125" style="739" customWidth="1"/>
    <col min="1544" max="1544" width="10" style="739" customWidth="1"/>
    <col min="1545" max="1545" width="8.85546875" style="739" customWidth="1"/>
    <col min="1546" max="1546" width="10" style="739" customWidth="1"/>
    <col min="1547" max="1547" width="11.42578125" style="739" customWidth="1"/>
    <col min="1548" max="1548" width="10" style="739" customWidth="1"/>
    <col min="1549" max="1549" width="8.85546875" style="739" customWidth="1"/>
    <col min="1550" max="1550" width="10" style="739" customWidth="1"/>
    <col min="1551" max="1551" width="11.42578125" style="739" customWidth="1"/>
    <col min="1552" max="1552" width="10" style="739" customWidth="1"/>
    <col min="1553" max="1553" width="8.85546875" style="739" customWidth="1"/>
    <col min="1554" max="1554" width="10" style="739" customWidth="1"/>
    <col min="1555" max="1555" width="11.42578125" style="739" customWidth="1"/>
    <col min="1556" max="1556" width="10" style="739" customWidth="1"/>
    <col min="1557" max="1557" width="8.85546875" style="739" customWidth="1"/>
    <col min="1558" max="1558" width="10" style="739" customWidth="1"/>
    <col min="1559" max="1559" width="11.42578125" style="739" customWidth="1"/>
    <col min="1560" max="1771" width="9.140625" style="739"/>
    <col min="1772" max="1772" width="15" style="739" customWidth="1"/>
    <col min="1773" max="1773" width="12.85546875" style="739" customWidth="1"/>
    <col min="1774" max="1774" width="9.28515625" style="739" customWidth="1"/>
    <col min="1775" max="1775" width="8.85546875" style="739" bestFit="1" customWidth="1"/>
    <col min="1776" max="1776" width="9.28515625" style="739" customWidth="1"/>
    <col min="1777" max="1777" width="11.28515625" style="739" customWidth="1"/>
    <col min="1778" max="1778" width="9.28515625" style="739" customWidth="1"/>
    <col min="1779" max="1779" width="8.85546875" style="739" bestFit="1" customWidth="1"/>
    <col min="1780" max="1780" width="9.28515625" style="739" customWidth="1"/>
    <col min="1781" max="1781" width="11.7109375" style="739" customWidth="1"/>
    <col min="1782" max="1782" width="9.28515625" style="739" customWidth="1"/>
    <col min="1783" max="1783" width="8.85546875" style="739" bestFit="1" customWidth="1"/>
    <col min="1784" max="1784" width="9.28515625" style="739" customWidth="1"/>
    <col min="1785" max="1785" width="10.7109375" style="739" customWidth="1"/>
    <col min="1786" max="1786" width="9.28515625" style="739" customWidth="1"/>
    <col min="1787" max="1787" width="8.85546875" style="739" bestFit="1" customWidth="1"/>
    <col min="1788" max="1788" width="9.28515625" style="739" customWidth="1"/>
    <col min="1789" max="1789" width="11.5703125" style="739" customWidth="1"/>
    <col min="1790" max="1790" width="10" style="739" customWidth="1"/>
    <col min="1791" max="1791" width="8.85546875" style="739" bestFit="1" customWidth="1"/>
    <col min="1792" max="1792" width="9.28515625" style="739" customWidth="1"/>
    <col min="1793" max="1793" width="11.42578125" style="739" customWidth="1"/>
    <col min="1794" max="1794" width="15" style="739" customWidth="1"/>
    <col min="1795" max="1795" width="12.85546875" style="739" customWidth="1"/>
    <col min="1796" max="1796" width="10" style="739" customWidth="1"/>
    <col min="1797" max="1797" width="8.85546875" style="739" customWidth="1"/>
    <col min="1798" max="1798" width="10" style="739" customWidth="1"/>
    <col min="1799" max="1799" width="11.42578125" style="739" customWidth="1"/>
    <col min="1800" max="1800" width="10" style="739" customWidth="1"/>
    <col min="1801" max="1801" width="8.85546875" style="739" customWidth="1"/>
    <col min="1802" max="1802" width="10" style="739" customWidth="1"/>
    <col min="1803" max="1803" width="11.42578125" style="739" customWidth="1"/>
    <col min="1804" max="1804" width="10" style="739" customWidth="1"/>
    <col min="1805" max="1805" width="8.85546875" style="739" customWidth="1"/>
    <col min="1806" max="1806" width="10" style="739" customWidth="1"/>
    <col min="1807" max="1807" width="11.42578125" style="739" customWidth="1"/>
    <col min="1808" max="1808" width="10" style="739" customWidth="1"/>
    <col min="1809" max="1809" width="8.85546875" style="739" customWidth="1"/>
    <col min="1810" max="1810" width="10" style="739" customWidth="1"/>
    <col min="1811" max="1811" width="11.42578125" style="739" customWidth="1"/>
    <col min="1812" max="1812" width="10" style="739" customWidth="1"/>
    <col min="1813" max="1813" width="8.85546875" style="739" customWidth="1"/>
    <col min="1814" max="1814" width="10" style="739" customWidth="1"/>
    <col min="1815" max="1815" width="11.42578125" style="739" customWidth="1"/>
    <col min="1816" max="2027" width="9.140625" style="739"/>
    <col min="2028" max="2028" width="15" style="739" customWidth="1"/>
    <col min="2029" max="2029" width="12.85546875" style="739" customWidth="1"/>
    <col min="2030" max="2030" width="9.28515625" style="739" customWidth="1"/>
    <col min="2031" max="2031" width="8.85546875" style="739" bestFit="1" customWidth="1"/>
    <col min="2032" max="2032" width="9.28515625" style="739" customWidth="1"/>
    <col min="2033" max="2033" width="11.28515625" style="739" customWidth="1"/>
    <col min="2034" max="2034" width="9.28515625" style="739" customWidth="1"/>
    <col min="2035" max="2035" width="8.85546875" style="739" bestFit="1" customWidth="1"/>
    <col min="2036" max="2036" width="9.28515625" style="739" customWidth="1"/>
    <col min="2037" max="2037" width="11.7109375" style="739" customWidth="1"/>
    <col min="2038" max="2038" width="9.28515625" style="739" customWidth="1"/>
    <col min="2039" max="2039" width="8.85546875" style="739" bestFit="1" customWidth="1"/>
    <col min="2040" max="2040" width="9.28515625" style="739" customWidth="1"/>
    <col min="2041" max="2041" width="10.7109375" style="739" customWidth="1"/>
    <col min="2042" max="2042" width="9.28515625" style="739" customWidth="1"/>
    <col min="2043" max="2043" width="8.85546875" style="739" bestFit="1" customWidth="1"/>
    <col min="2044" max="2044" width="9.28515625" style="739" customWidth="1"/>
    <col min="2045" max="2045" width="11.5703125" style="739" customWidth="1"/>
    <col min="2046" max="2046" width="10" style="739" customWidth="1"/>
    <col min="2047" max="2047" width="8.85546875" style="739" bestFit="1" customWidth="1"/>
    <col min="2048" max="2048" width="9.28515625" style="739" customWidth="1"/>
    <col min="2049" max="2049" width="11.42578125" style="739" customWidth="1"/>
    <col min="2050" max="2050" width="15" style="739" customWidth="1"/>
    <col min="2051" max="2051" width="12.85546875" style="739" customWidth="1"/>
    <col min="2052" max="2052" width="10" style="739" customWidth="1"/>
    <col min="2053" max="2053" width="8.85546875" style="739" customWidth="1"/>
    <col min="2054" max="2054" width="10" style="739" customWidth="1"/>
    <col min="2055" max="2055" width="11.42578125" style="739" customWidth="1"/>
    <col min="2056" max="2056" width="10" style="739" customWidth="1"/>
    <col min="2057" max="2057" width="8.85546875" style="739" customWidth="1"/>
    <col min="2058" max="2058" width="10" style="739" customWidth="1"/>
    <col min="2059" max="2059" width="11.42578125" style="739" customWidth="1"/>
    <col min="2060" max="2060" width="10" style="739" customWidth="1"/>
    <col min="2061" max="2061" width="8.85546875" style="739" customWidth="1"/>
    <col min="2062" max="2062" width="10" style="739" customWidth="1"/>
    <col min="2063" max="2063" width="11.42578125" style="739" customWidth="1"/>
    <col min="2064" max="2064" width="10" style="739" customWidth="1"/>
    <col min="2065" max="2065" width="8.85546875" style="739" customWidth="1"/>
    <col min="2066" max="2066" width="10" style="739" customWidth="1"/>
    <col min="2067" max="2067" width="11.42578125" style="739" customWidth="1"/>
    <col min="2068" max="2068" width="10" style="739" customWidth="1"/>
    <col min="2069" max="2069" width="8.85546875" style="739" customWidth="1"/>
    <col min="2070" max="2070" width="10" style="739" customWidth="1"/>
    <col min="2071" max="2071" width="11.42578125" style="739" customWidth="1"/>
    <col min="2072" max="2283" width="9.140625" style="739"/>
    <col min="2284" max="2284" width="15" style="739" customWidth="1"/>
    <col min="2285" max="2285" width="12.85546875" style="739" customWidth="1"/>
    <col min="2286" max="2286" width="9.28515625" style="739" customWidth="1"/>
    <col min="2287" max="2287" width="8.85546875" style="739" bestFit="1" customWidth="1"/>
    <col min="2288" max="2288" width="9.28515625" style="739" customWidth="1"/>
    <col min="2289" max="2289" width="11.28515625" style="739" customWidth="1"/>
    <col min="2290" max="2290" width="9.28515625" style="739" customWidth="1"/>
    <col min="2291" max="2291" width="8.85546875" style="739" bestFit="1" customWidth="1"/>
    <col min="2292" max="2292" width="9.28515625" style="739" customWidth="1"/>
    <col min="2293" max="2293" width="11.7109375" style="739" customWidth="1"/>
    <col min="2294" max="2294" width="9.28515625" style="739" customWidth="1"/>
    <col min="2295" max="2295" width="8.85546875" style="739" bestFit="1" customWidth="1"/>
    <col min="2296" max="2296" width="9.28515625" style="739" customWidth="1"/>
    <col min="2297" max="2297" width="10.7109375" style="739" customWidth="1"/>
    <col min="2298" max="2298" width="9.28515625" style="739" customWidth="1"/>
    <col min="2299" max="2299" width="8.85546875" style="739" bestFit="1" customWidth="1"/>
    <col min="2300" max="2300" width="9.28515625" style="739" customWidth="1"/>
    <col min="2301" max="2301" width="11.5703125" style="739" customWidth="1"/>
    <col min="2302" max="2302" width="10" style="739" customWidth="1"/>
    <col min="2303" max="2303" width="8.85546875" style="739" bestFit="1" customWidth="1"/>
    <col min="2304" max="2304" width="9.28515625" style="739" customWidth="1"/>
    <col min="2305" max="2305" width="11.42578125" style="739" customWidth="1"/>
    <col min="2306" max="2306" width="15" style="739" customWidth="1"/>
    <col min="2307" max="2307" width="12.85546875" style="739" customWidth="1"/>
    <col min="2308" max="2308" width="10" style="739" customWidth="1"/>
    <col min="2309" max="2309" width="8.85546875" style="739" customWidth="1"/>
    <col min="2310" max="2310" width="10" style="739" customWidth="1"/>
    <col min="2311" max="2311" width="11.42578125" style="739" customWidth="1"/>
    <col min="2312" max="2312" width="10" style="739" customWidth="1"/>
    <col min="2313" max="2313" width="8.85546875" style="739" customWidth="1"/>
    <col min="2314" max="2314" width="10" style="739" customWidth="1"/>
    <col min="2315" max="2315" width="11.42578125" style="739" customWidth="1"/>
    <col min="2316" max="2316" width="10" style="739" customWidth="1"/>
    <col min="2317" max="2317" width="8.85546875" style="739" customWidth="1"/>
    <col min="2318" max="2318" width="10" style="739" customWidth="1"/>
    <col min="2319" max="2319" width="11.42578125" style="739" customWidth="1"/>
    <col min="2320" max="2320" width="10" style="739" customWidth="1"/>
    <col min="2321" max="2321" width="8.85546875" style="739" customWidth="1"/>
    <col min="2322" max="2322" width="10" style="739" customWidth="1"/>
    <col min="2323" max="2323" width="11.42578125" style="739" customWidth="1"/>
    <col min="2324" max="2324" width="10" style="739" customWidth="1"/>
    <col min="2325" max="2325" width="8.85546875" style="739" customWidth="1"/>
    <col min="2326" max="2326" width="10" style="739" customWidth="1"/>
    <col min="2327" max="2327" width="11.42578125" style="739" customWidth="1"/>
    <col min="2328" max="2539" width="9.140625" style="739"/>
    <col min="2540" max="2540" width="15" style="739" customWidth="1"/>
    <col min="2541" max="2541" width="12.85546875" style="739" customWidth="1"/>
    <col min="2542" max="2542" width="9.28515625" style="739" customWidth="1"/>
    <col min="2543" max="2543" width="8.85546875" style="739" bestFit="1" customWidth="1"/>
    <col min="2544" max="2544" width="9.28515625" style="739" customWidth="1"/>
    <col min="2545" max="2545" width="11.28515625" style="739" customWidth="1"/>
    <col min="2546" max="2546" width="9.28515625" style="739" customWidth="1"/>
    <col min="2547" max="2547" width="8.85546875" style="739" bestFit="1" customWidth="1"/>
    <col min="2548" max="2548" width="9.28515625" style="739" customWidth="1"/>
    <col min="2549" max="2549" width="11.7109375" style="739" customWidth="1"/>
    <col min="2550" max="2550" width="9.28515625" style="739" customWidth="1"/>
    <col min="2551" max="2551" width="8.85546875" style="739" bestFit="1" customWidth="1"/>
    <col min="2552" max="2552" width="9.28515625" style="739" customWidth="1"/>
    <col min="2553" max="2553" width="10.7109375" style="739" customWidth="1"/>
    <col min="2554" max="2554" width="9.28515625" style="739" customWidth="1"/>
    <col min="2555" max="2555" width="8.85546875" style="739" bestFit="1" customWidth="1"/>
    <col min="2556" max="2556" width="9.28515625" style="739" customWidth="1"/>
    <col min="2557" max="2557" width="11.5703125" style="739" customWidth="1"/>
    <col min="2558" max="2558" width="10" style="739" customWidth="1"/>
    <col min="2559" max="2559" width="8.85546875" style="739" bestFit="1" customWidth="1"/>
    <col min="2560" max="2560" width="9.28515625" style="739" customWidth="1"/>
    <col min="2561" max="2561" width="11.42578125" style="739" customWidth="1"/>
    <col min="2562" max="2562" width="15" style="739" customWidth="1"/>
    <col min="2563" max="2563" width="12.85546875" style="739" customWidth="1"/>
    <col min="2564" max="2564" width="10" style="739" customWidth="1"/>
    <col min="2565" max="2565" width="8.85546875" style="739" customWidth="1"/>
    <col min="2566" max="2566" width="10" style="739" customWidth="1"/>
    <col min="2567" max="2567" width="11.42578125" style="739" customWidth="1"/>
    <col min="2568" max="2568" width="10" style="739" customWidth="1"/>
    <col min="2569" max="2569" width="8.85546875" style="739" customWidth="1"/>
    <col min="2570" max="2570" width="10" style="739" customWidth="1"/>
    <col min="2571" max="2571" width="11.42578125" style="739" customWidth="1"/>
    <col min="2572" max="2572" width="10" style="739" customWidth="1"/>
    <col min="2573" max="2573" width="8.85546875" style="739" customWidth="1"/>
    <col min="2574" max="2574" width="10" style="739" customWidth="1"/>
    <col min="2575" max="2575" width="11.42578125" style="739" customWidth="1"/>
    <col min="2576" max="2576" width="10" style="739" customWidth="1"/>
    <col min="2577" max="2577" width="8.85546875" style="739" customWidth="1"/>
    <col min="2578" max="2578" width="10" style="739" customWidth="1"/>
    <col min="2579" max="2579" width="11.42578125" style="739" customWidth="1"/>
    <col min="2580" max="2580" width="10" style="739" customWidth="1"/>
    <col min="2581" max="2581" width="8.85546875" style="739" customWidth="1"/>
    <col min="2582" max="2582" width="10" style="739" customWidth="1"/>
    <col min="2583" max="2583" width="11.42578125" style="739" customWidth="1"/>
    <col min="2584" max="2795" width="9.140625" style="739"/>
    <col min="2796" max="2796" width="15" style="739" customWidth="1"/>
    <col min="2797" max="2797" width="12.85546875" style="739" customWidth="1"/>
    <col min="2798" max="2798" width="9.28515625" style="739" customWidth="1"/>
    <col min="2799" max="2799" width="8.85546875" style="739" bestFit="1" customWidth="1"/>
    <col min="2800" max="2800" width="9.28515625" style="739" customWidth="1"/>
    <col min="2801" max="2801" width="11.28515625" style="739" customWidth="1"/>
    <col min="2802" max="2802" width="9.28515625" style="739" customWidth="1"/>
    <col min="2803" max="2803" width="8.85546875" style="739" bestFit="1" customWidth="1"/>
    <col min="2804" max="2804" width="9.28515625" style="739" customWidth="1"/>
    <col min="2805" max="2805" width="11.7109375" style="739" customWidth="1"/>
    <col min="2806" max="2806" width="9.28515625" style="739" customWidth="1"/>
    <col min="2807" max="2807" width="8.85546875" style="739" bestFit="1" customWidth="1"/>
    <col min="2808" max="2808" width="9.28515625" style="739" customWidth="1"/>
    <col min="2809" max="2809" width="10.7109375" style="739" customWidth="1"/>
    <col min="2810" max="2810" width="9.28515625" style="739" customWidth="1"/>
    <col min="2811" max="2811" width="8.85546875" style="739" bestFit="1" customWidth="1"/>
    <col min="2812" max="2812" width="9.28515625" style="739" customWidth="1"/>
    <col min="2813" max="2813" width="11.5703125" style="739" customWidth="1"/>
    <col min="2814" max="2814" width="10" style="739" customWidth="1"/>
    <col min="2815" max="2815" width="8.85546875" style="739" bestFit="1" customWidth="1"/>
    <col min="2816" max="2816" width="9.28515625" style="739" customWidth="1"/>
    <col min="2817" max="2817" width="11.42578125" style="739" customWidth="1"/>
    <col min="2818" max="2818" width="15" style="739" customWidth="1"/>
    <col min="2819" max="2819" width="12.85546875" style="739" customWidth="1"/>
    <col min="2820" max="2820" width="10" style="739" customWidth="1"/>
    <col min="2821" max="2821" width="8.85546875" style="739" customWidth="1"/>
    <col min="2822" max="2822" width="10" style="739" customWidth="1"/>
    <col min="2823" max="2823" width="11.42578125" style="739" customWidth="1"/>
    <col min="2824" max="2824" width="10" style="739" customWidth="1"/>
    <col min="2825" max="2825" width="8.85546875" style="739" customWidth="1"/>
    <col min="2826" max="2826" width="10" style="739" customWidth="1"/>
    <col min="2827" max="2827" width="11.42578125" style="739" customWidth="1"/>
    <col min="2828" max="2828" width="10" style="739" customWidth="1"/>
    <col min="2829" max="2829" width="8.85546875" style="739" customWidth="1"/>
    <col min="2830" max="2830" width="10" style="739" customWidth="1"/>
    <col min="2831" max="2831" width="11.42578125" style="739" customWidth="1"/>
    <col min="2832" max="2832" width="10" style="739" customWidth="1"/>
    <col min="2833" max="2833" width="8.85546875" style="739" customWidth="1"/>
    <col min="2834" max="2834" width="10" style="739" customWidth="1"/>
    <col min="2835" max="2835" width="11.42578125" style="739" customWidth="1"/>
    <col min="2836" max="2836" width="10" style="739" customWidth="1"/>
    <col min="2837" max="2837" width="8.85546875" style="739" customWidth="1"/>
    <col min="2838" max="2838" width="10" style="739" customWidth="1"/>
    <col min="2839" max="2839" width="11.42578125" style="739" customWidth="1"/>
    <col min="2840" max="3051" width="9.140625" style="739"/>
    <col min="3052" max="3052" width="15" style="739" customWidth="1"/>
    <col min="3053" max="3053" width="12.85546875" style="739" customWidth="1"/>
    <col min="3054" max="3054" width="9.28515625" style="739" customWidth="1"/>
    <col min="3055" max="3055" width="8.85546875" style="739" bestFit="1" customWidth="1"/>
    <col min="3056" max="3056" width="9.28515625" style="739" customWidth="1"/>
    <col min="3057" max="3057" width="11.28515625" style="739" customWidth="1"/>
    <col min="3058" max="3058" width="9.28515625" style="739" customWidth="1"/>
    <col min="3059" max="3059" width="8.85546875" style="739" bestFit="1" customWidth="1"/>
    <col min="3060" max="3060" width="9.28515625" style="739" customWidth="1"/>
    <col min="3061" max="3061" width="11.7109375" style="739" customWidth="1"/>
    <col min="3062" max="3062" width="9.28515625" style="739" customWidth="1"/>
    <col min="3063" max="3063" width="8.85546875" style="739" bestFit="1" customWidth="1"/>
    <col min="3064" max="3064" width="9.28515625" style="739" customWidth="1"/>
    <col min="3065" max="3065" width="10.7109375" style="739" customWidth="1"/>
    <col min="3066" max="3066" width="9.28515625" style="739" customWidth="1"/>
    <col min="3067" max="3067" width="8.85546875" style="739" bestFit="1" customWidth="1"/>
    <col min="3068" max="3068" width="9.28515625" style="739" customWidth="1"/>
    <col min="3069" max="3069" width="11.5703125" style="739" customWidth="1"/>
    <col min="3070" max="3070" width="10" style="739" customWidth="1"/>
    <col min="3071" max="3071" width="8.85546875" style="739" bestFit="1" customWidth="1"/>
    <col min="3072" max="3072" width="9.28515625" style="739" customWidth="1"/>
    <col min="3073" max="3073" width="11.42578125" style="739" customWidth="1"/>
    <col min="3074" max="3074" width="15" style="739" customWidth="1"/>
    <col min="3075" max="3075" width="12.85546875" style="739" customWidth="1"/>
    <col min="3076" max="3076" width="10" style="739" customWidth="1"/>
    <col min="3077" max="3077" width="8.85546875" style="739" customWidth="1"/>
    <col min="3078" max="3078" width="10" style="739" customWidth="1"/>
    <col min="3079" max="3079" width="11.42578125" style="739" customWidth="1"/>
    <col min="3080" max="3080" width="10" style="739" customWidth="1"/>
    <col min="3081" max="3081" width="8.85546875" style="739" customWidth="1"/>
    <col min="3082" max="3082" width="10" style="739" customWidth="1"/>
    <col min="3083" max="3083" width="11.42578125" style="739" customWidth="1"/>
    <col min="3084" max="3084" width="10" style="739" customWidth="1"/>
    <col min="3085" max="3085" width="8.85546875" style="739" customWidth="1"/>
    <col min="3086" max="3086" width="10" style="739" customWidth="1"/>
    <col min="3087" max="3087" width="11.42578125" style="739" customWidth="1"/>
    <col min="3088" max="3088" width="10" style="739" customWidth="1"/>
    <col min="3089" max="3089" width="8.85546875" style="739" customWidth="1"/>
    <col min="3090" max="3090" width="10" style="739" customWidth="1"/>
    <col min="3091" max="3091" width="11.42578125" style="739" customWidth="1"/>
    <col min="3092" max="3092" width="10" style="739" customWidth="1"/>
    <col min="3093" max="3093" width="8.85546875" style="739" customWidth="1"/>
    <col min="3094" max="3094" width="10" style="739" customWidth="1"/>
    <col min="3095" max="3095" width="11.42578125" style="739" customWidth="1"/>
    <col min="3096" max="3307" width="9.140625" style="739"/>
    <col min="3308" max="3308" width="15" style="739" customWidth="1"/>
    <col min="3309" max="3309" width="12.85546875" style="739" customWidth="1"/>
    <col min="3310" max="3310" width="9.28515625" style="739" customWidth="1"/>
    <col min="3311" max="3311" width="8.85546875" style="739" bestFit="1" customWidth="1"/>
    <col min="3312" max="3312" width="9.28515625" style="739" customWidth="1"/>
    <col min="3313" max="3313" width="11.28515625" style="739" customWidth="1"/>
    <col min="3314" max="3314" width="9.28515625" style="739" customWidth="1"/>
    <col min="3315" max="3315" width="8.85546875" style="739" bestFit="1" customWidth="1"/>
    <col min="3316" max="3316" width="9.28515625" style="739" customWidth="1"/>
    <col min="3317" max="3317" width="11.7109375" style="739" customWidth="1"/>
    <col min="3318" max="3318" width="9.28515625" style="739" customWidth="1"/>
    <col min="3319" max="3319" width="8.85546875" style="739" bestFit="1" customWidth="1"/>
    <col min="3320" max="3320" width="9.28515625" style="739" customWidth="1"/>
    <col min="3321" max="3321" width="10.7109375" style="739" customWidth="1"/>
    <col min="3322" max="3322" width="9.28515625" style="739" customWidth="1"/>
    <col min="3323" max="3323" width="8.85546875" style="739" bestFit="1" customWidth="1"/>
    <col min="3324" max="3324" width="9.28515625" style="739" customWidth="1"/>
    <col min="3325" max="3325" width="11.5703125" style="739" customWidth="1"/>
    <col min="3326" max="3326" width="10" style="739" customWidth="1"/>
    <col min="3327" max="3327" width="8.85546875" style="739" bestFit="1" customWidth="1"/>
    <col min="3328" max="3328" width="9.28515625" style="739" customWidth="1"/>
    <col min="3329" max="3329" width="11.42578125" style="739" customWidth="1"/>
    <col min="3330" max="3330" width="15" style="739" customWidth="1"/>
    <col min="3331" max="3331" width="12.85546875" style="739" customWidth="1"/>
    <col min="3332" max="3332" width="10" style="739" customWidth="1"/>
    <col min="3333" max="3333" width="8.85546875" style="739" customWidth="1"/>
    <col min="3334" max="3334" width="10" style="739" customWidth="1"/>
    <col min="3335" max="3335" width="11.42578125" style="739" customWidth="1"/>
    <col min="3336" max="3336" width="10" style="739" customWidth="1"/>
    <col min="3337" max="3337" width="8.85546875" style="739" customWidth="1"/>
    <col min="3338" max="3338" width="10" style="739" customWidth="1"/>
    <col min="3339" max="3339" width="11.42578125" style="739" customWidth="1"/>
    <col min="3340" max="3340" width="10" style="739" customWidth="1"/>
    <col min="3341" max="3341" width="8.85546875" style="739" customWidth="1"/>
    <col min="3342" max="3342" width="10" style="739" customWidth="1"/>
    <col min="3343" max="3343" width="11.42578125" style="739" customWidth="1"/>
    <col min="3344" max="3344" width="10" style="739" customWidth="1"/>
    <col min="3345" max="3345" width="8.85546875" style="739" customWidth="1"/>
    <col min="3346" max="3346" width="10" style="739" customWidth="1"/>
    <col min="3347" max="3347" width="11.42578125" style="739" customWidth="1"/>
    <col min="3348" max="3348" width="10" style="739" customWidth="1"/>
    <col min="3349" max="3349" width="8.85546875" style="739" customWidth="1"/>
    <col min="3350" max="3350" width="10" style="739" customWidth="1"/>
    <col min="3351" max="3351" width="11.42578125" style="739" customWidth="1"/>
    <col min="3352" max="3563" width="9.140625" style="739"/>
    <col min="3564" max="3564" width="15" style="739" customWidth="1"/>
    <col min="3565" max="3565" width="12.85546875" style="739" customWidth="1"/>
    <col min="3566" max="3566" width="9.28515625" style="739" customWidth="1"/>
    <col min="3567" max="3567" width="8.85546875" style="739" bestFit="1" customWidth="1"/>
    <col min="3568" max="3568" width="9.28515625" style="739" customWidth="1"/>
    <col min="3569" max="3569" width="11.28515625" style="739" customWidth="1"/>
    <col min="3570" max="3570" width="9.28515625" style="739" customWidth="1"/>
    <col min="3571" max="3571" width="8.85546875" style="739" bestFit="1" customWidth="1"/>
    <col min="3572" max="3572" width="9.28515625" style="739" customWidth="1"/>
    <col min="3573" max="3573" width="11.7109375" style="739" customWidth="1"/>
    <col min="3574" max="3574" width="9.28515625" style="739" customWidth="1"/>
    <col min="3575" max="3575" width="8.85546875" style="739" bestFit="1" customWidth="1"/>
    <col min="3576" max="3576" width="9.28515625" style="739" customWidth="1"/>
    <col min="3577" max="3577" width="10.7109375" style="739" customWidth="1"/>
    <col min="3578" max="3578" width="9.28515625" style="739" customWidth="1"/>
    <col min="3579" max="3579" width="8.85546875" style="739" bestFit="1" customWidth="1"/>
    <col min="3580" max="3580" width="9.28515625" style="739" customWidth="1"/>
    <col min="3581" max="3581" width="11.5703125" style="739" customWidth="1"/>
    <col min="3582" max="3582" width="10" style="739" customWidth="1"/>
    <col min="3583" max="3583" width="8.85546875" style="739" bestFit="1" customWidth="1"/>
    <col min="3584" max="3584" width="9.28515625" style="739" customWidth="1"/>
    <col min="3585" max="3585" width="11.42578125" style="739" customWidth="1"/>
    <col min="3586" max="3586" width="15" style="739" customWidth="1"/>
    <col min="3587" max="3587" width="12.85546875" style="739" customWidth="1"/>
    <col min="3588" max="3588" width="10" style="739" customWidth="1"/>
    <col min="3589" max="3589" width="8.85546875" style="739" customWidth="1"/>
    <col min="3590" max="3590" width="10" style="739" customWidth="1"/>
    <col min="3591" max="3591" width="11.42578125" style="739" customWidth="1"/>
    <col min="3592" max="3592" width="10" style="739" customWidth="1"/>
    <col min="3593" max="3593" width="8.85546875" style="739" customWidth="1"/>
    <col min="3594" max="3594" width="10" style="739" customWidth="1"/>
    <col min="3595" max="3595" width="11.42578125" style="739" customWidth="1"/>
    <col min="3596" max="3596" width="10" style="739" customWidth="1"/>
    <col min="3597" max="3597" width="8.85546875" style="739" customWidth="1"/>
    <col min="3598" max="3598" width="10" style="739" customWidth="1"/>
    <col min="3599" max="3599" width="11.42578125" style="739" customWidth="1"/>
    <col min="3600" max="3600" width="10" style="739" customWidth="1"/>
    <col min="3601" max="3601" width="8.85546875" style="739" customWidth="1"/>
    <col min="3602" max="3602" width="10" style="739" customWidth="1"/>
    <col min="3603" max="3603" width="11.42578125" style="739" customWidth="1"/>
    <col min="3604" max="3604" width="10" style="739" customWidth="1"/>
    <col min="3605" max="3605" width="8.85546875" style="739" customWidth="1"/>
    <col min="3606" max="3606" width="10" style="739" customWidth="1"/>
    <col min="3607" max="3607" width="11.42578125" style="739" customWidth="1"/>
    <col min="3608" max="3819" width="9.140625" style="739"/>
    <col min="3820" max="3820" width="15" style="739" customWidth="1"/>
    <col min="3821" max="3821" width="12.85546875" style="739" customWidth="1"/>
    <col min="3822" max="3822" width="9.28515625" style="739" customWidth="1"/>
    <col min="3823" max="3823" width="8.85546875" style="739" bestFit="1" customWidth="1"/>
    <col min="3824" max="3824" width="9.28515625" style="739" customWidth="1"/>
    <col min="3825" max="3825" width="11.28515625" style="739" customWidth="1"/>
    <col min="3826" max="3826" width="9.28515625" style="739" customWidth="1"/>
    <col min="3827" max="3827" width="8.85546875" style="739" bestFit="1" customWidth="1"/>
    <col min="3828" max="3828" width="9.28515625" style="739" customWidth="1"/>
    <col min="3829" max="3829" width="11.7109375" style="739" customWidth="1"/>
    <col min="3830" max="3830" width="9.28515625" style="739" customWidth="1"/>
    <col min="3831" max="3831" width="8.85546875" style="739" bestFit="1" customWidth="1"/>
    <col min="3832" max="3832" width="9.28515625" style="739" customWidth="1"/>
    <col min="3833" max="3833" width="10.7109375" style="739" customWidth="1"/>
    <col min="3834" max="3834" width="9.28515625" style="739" customWidth="1"/>
    <col min="3835" max="3835" width="8.85546875" style="739" bestFit="1" customWidth="1"/>
    <col min="3836" max="3836" width="9.28515625" style="739" customWidth="1"/>
    <col min="3837" max="3837" width="11.5703125" style="739" customWidth="1"/>
    <col min="3838" max="3838" width="10" style="739" customWidth="1"/>
    <col min="3839" max="3839" width="8.85546875" style="739" bestFit="1" customWidth="1"/>
    <col min="3840" max="3840" width="9.28515625" style="739" customWidth="1"/>
    <col min="3841" max="3841" width="11.42578125" style="739" customWidth="1"/>
    <col min="3842" max="3842" width="15" style="739" customWidth="1"/>
    <col min="3843" max="3843" width="12.85546875" style="739" customWidth="1"/>
    <col min="3844" max="3844" width="10" style="739" customWidth="1"/>
    <col min="3845" max="3845" width="8.85546875" style="739" customWidth="1"/>
    <col min="3846" max="3846" width="10" style="739" customWidth="1"/>
    <col min="3847" max="3847" width="11.42578125" style="739" customWidth="1"/>
    <col min="3848" max="3848" width="10" style="739" customWidth="1"/>
    <col min="3849" max="3849" width="8.85546875" style="739" customWidth="1"/>
    <col min="3850" max="3850" width="10" style="739" customWidth="1"/>
    <col min="3851" max="3851" width="11.42578125" style="739" customWidth="1"/>
    <col min="3852" max="3852" width="10" style="739" customWidth="1"/>
    <col min="3853" max="3853" width="8.85546875" style="739" customWidth="1"/>
    <col min="3854" max="3854" width="10" style="739" customWidth="1"/>
    <col min="3855" max="3855" width="11.42578125" style="739" customWidth="1"/>
    <col min="3856" max="3856" width="10" style="739" customWidth="1"/>
    <col min="3857" max="3857" width="8.85546875" style="739" customWidth="1"/>
    <col min="3858" max="3858" width="10" style="739" customWidth="1"/>
    <col min="3859" max="3859" width="11.42578125" style="739" customWidth="1"/>
    <col min="3860" max="3860" width="10" style="739" customWidth="1"/>
    <col min="3861" max="3861" width="8.85546875" style="739" customWidth="1"/>
    <col min="3862" max="3862" width="10" style="739" customWidth="1"/>
    <col min="3863" max="3863" width="11.42578125" style="739" customWidth="1"/>
    <col min="3864" max="4075" width="9.140625" style="739"/>
    <col min="4076" max="4076" width="15" style="739" customWidth="1"/>
    <col min="4077" max="4077" width="12.85546875" style="739" customWidth="1"/>
    <col min="4078" max="4078" width="9.28515625" style="739" customWidth="1"/>
    <col min="4079" max="4079" width="8.85546875" style="739" bestFit="1" customWidth="1"/>
    <col min="4080" max="4080" width="9.28515625" style="739" customWidth="1"/>
    <col min="4081" max="4081" width="11.28515625" style="739" customWidth="1"/>
    <col min="4082" max="4082" width="9.28515625" style="739" customWidth="1"/>
    <col min="4083" max="4083" width="8.85546875" style="739" bestFit="1" customWidth="1"/>
    <col min="4084" max="4084" width="9.28515625" style="739" customWidth="1"/>
    <col min="4085" max="4085" width="11.7109375" style="739" customWidth="1"/>
    <col min="4086" max="4086" width="9.28515625" style="739" customWidth="1"/>
    <col min="4087" max="4087" width="8.85546875" style="739" bestFit="1" customWidth="1"/>
    <col min="4088" max="4088" width="9.28515625" style="739" customWidth="1"/>
    <col min="4089" max="4089" width="10.7109375" style="739" customWidth="1"/>
    <col min="4090" max="4090" width="9.28515625" style="739" customWidth="1"/>
    <col min="4091" max="4091" width="8.85546875" style="739" bestFit="1" customWidth="1"/>
    <col min="4092" max="4092" width="9.28515625" style="739" customWidth="1"/>
    <col min="4093" max="4093" width="11.5703125" style="739" customWidth="1"/>
    <col min="4094" max="4094" width="10" style="739" customWidth="1"/>
    <col min="4095" max="4095" width="8.85546875" style="739" bestFit="1" customWidth="1"/>
    <col min="4096" max="4096" width="9.28515625" style="739" customWidth="1"/>
    <col min="4097" max="4097" width="11.42578125" style="739" customWidth="1"/>
    <col min="4098" max="4098" width="15" style="739" customWidth="1"/>
    <col min="4099" max="4099" width="12.85546875" style="739" customWidth="1"/>
    <col min="4100" max="4100" width="10" style="739" customWidth="1"/>
    <col min="4101" max="4101" width="8.85546875" style="739" customWidth="1"/>
    <col min="4102" max="4102" width="10" style="739" customWidth="1"/>
    <col min="4103" max="4103" width="11.42578125" style="739" customWidth="1"/>
    <col min="4104" max="4104" width="10" style="739" customWidth="1"/>
    <col min="4105" max="4105" width="8.85546875" style="739" customWidth="1"/>
    <col min="4106" max="4106" width="10" style="739" customWidth="1"/>
    <col min="4107" max="4107" width="11.42578125" style="739" customWidth="1"/>
    <col min="4108" max="4108" width="10" style="739" customWidth="1"/>
    <col min="4109" max="4109" width="8.85546875" style="739" customWidth="1"/>
    <col min="4110" max="4110" width="10" style="739" customWidth="1"/>
    <col min="4111" max="4111" width="11.42578125" style="739" customWidth="1"/>
    <col min="4112" max="4112" width="10" style="739" customWidth="1"/>
    <col min="4113" max="4113" width="8.85546875" style="739" customWidth="1"/>
    <col min="4114" max="4114" width="10" style="739" customWidth="1"/>
    <col min="4115" max="4115" width="11.42578125" style="739" customWidth="1"/>
    <col min="4116" max="4116" width="10" style="739" customWidth="1"/>
    <col min="4117" max="4117" width="8.85546875" style="739" customWidth="1"/>
    <col min="4118" max="4118" width="10" style="739" customWidth="1"/>
    <col min="4119" max="4119" width="11.42578125" style="739" customWidth="1"/>
    <col min="4120" max="4331" width="9.140625" style="739"/>
    <col min="4332" max="4332" width="15" style="739" customWidth="1"/>
    <col min="4333" max="4333" width="12.85546875" style="739" customWidth="1"/>
    <col min="4334" max="4334" width="9.28515625" style="739" customWidth="1"/>
    <col min="4335" max="4335" width="8.85546875" style="739" bestFit="1" customWidth="1"/>
    <col min="4336" max="4336" width="9.28515625" style="739" customWidth="1"/>
    <col min="4337" max="4337" width="11.28515625" style="739" customWidth="1"/>
    <col min="4338" max="4338" width="9.28515625" style="739" customWidth="1"/>
    <col min="4339" max="4339" width="8.85546875" style="739" bestFit="1" customWidth="1"/>
    <col min="4340" max="4340" width="9.28515625" style="739" customWidth="1"/>
    <col min="4341" max="4341" width="11.7109375" style="739" customWidth="1"/>
    <col min="4342" max="4342" width="9.28515625" style="739" customWidth="1"/>
    <col min="4343" max="4343" width="8.85546875" style="739" bestFit="1" customWidth="1"/>
    <col min="4344" max="4344" width="9.28515625" style="739" customWidth="1"/>
    <col min="4345" max="4345" width="10.7109375" style="739" customWidth="1"/>
    <col min="4346" max="4346" width="9.28515625" style="739" customWidth="1"/>
    <col min="4347" max="4347" width="8.85546875" style="739" bestFit="1" customWidth="1"/>
    <col min="4348" max="4348" width="9.28515625" style="739" customWidth="1"/>
    <col min="4349" max="4349" width="11.5703125" style="739" customWidth="1"/>
    <col min="4350" max="4350" width="10" style="739" customWidth="1"/>
    <col min="4351" max="4351" width="8.85546875" style="739" bestFit="1" customWidth="1"/>
    <col min="4352" max="4352" width="9.28515625" style="739" customWidth="1"/>
    <col min="4353" max="4353" width="11.42578125" style="739" customWidth="1"/>
    <col min="4354" max="4354" width="15" style="739" customWidth="1"/>
    <col min="4355" max="4355" width="12.85546875" style="739" customWidth="1"/>
    <col min="4356" max="4356" width="10" style="739" customWidth="1"/>
    <col min="4357" max="4357" width="8.85546875" style="739" customWidth="1"/>
    <col min="4358" max="4358" width="10" style="739" customWidth="1"/>
    <col min="4359" max="4359" width="11.42578125" style="739" customWidth="1"/>
    <col min="4360" max="4360" width="10" style="739" customWidth="1"/>
    <col min="4361" max="4361" width="8.85546875" style="739" customWidth="1"/>
    <col min="4362" max="4362" width="10" style="739" customWidth="1"/>
    <col min="4363" max="4363" width="11.42578125" style="739" customWidth="1"/>
    <col min="4364" max="4364" width="10" style="739" customWidth="1"/>
    <col min="4365" max="4365" width="8.85546875" style="739" customWidth="1"/>
    <col min="4366" max="4366" width="10" style="739" customWidth="1"/>
    <col min="4367" max="4367" width="11.42578125" style="739" customWidth="1"/>
    <col min="4368" max="4368" width="10" style="739" customWidth="1"/>
    <col min="4369" max="4369" width="8.85546875" style="739" customWidth="1"/>
    <col min="4370" max="4370" width="10" style="739" customWidth="1"/>
    <col min="4371" max="4371" width="11.42578125" style="739" customWidth="1"/>
    <col min="4372" max="4372" width="10" style="739" customWidth="1"/>
    <col min="4373" max="4373" width="8.85546875" style="739" customWidth="1"/>
    <col min="4374" max="4374" width="10" style="739" customWidth="1"/>
    <col min="4375" max="4375" width="11.42578125" style="739" customWidth="1"/>
    <col min="4376" max="4587" width="9.140625" style="739"/>
    <col min="4588" max="4588" width="15" style="739" customWidth="1"/>
    <col min="4589" max="4589" width="12.85546875" style="739" customWidth="1"/>
    <col min="4590" max="4590" width="9.28515625" style="739" customWidth="1"/>
    <col min="4591" max="4591" width="8.85546875" style="739" bestFit="1" customWidth="1"/>
    <col min="4592" max="4592" width="9.28515625" style="739" customWidth="1"/>
    <col min="4593" max="4593" width="11.28515625" style="739" customWidth="1"/>
    <col min="4594" max="4594" width="9.28515625" style="739" customWidth="1"/>
    <col min="4595" max="4595" width="8.85546875" style="739" bestFit="1" customWidth="1"/>
    <col min="4596" max="4596" width="9.28515625" style="739" customWidth="1"/>
    <col min="4597" max="4597" width="11.7109375" style="739" customWidth="1"/>
    <col min="4598" max="4598" width="9.28515625" style="739" customWidth="1"/>
    <col min="4599" max="4599" width="8.85546875" style="739" bestFit="1" customWidth="1"/>
    <col min="4600" max="4600" width="9.28515625" style="739" customWidth="1"/>
    <col min="4601" max="4601" width="10.7109375" style="739" customWidth="1"/>
    <col min="4602" max="4602" width="9.28515625" style="739" customWidth="1"/>
    <col min="4603" max="4603" width="8.85546875" style="739" bestFit="1" customWidth="1"/>
    <col min="4604" max="4604" width="9.28515625" style="739" customWidth="1"/>
    <col min="4605" max="4605" width="11.5703125" style="739" customWidth="1"/>
    <col min="4606" max="4606" width="10" style="739" customWidth="1"/>
    <col min="4607" max="4607" width="8.85546875" style="739" bestFit="1" customWidth="1"/>
    <col min="4608" max="4608" width="9.28515625" style="739" customWidth="1"/>
    <col min="4609" max="4609" width="11.42578125" style="739" customWidth="1"/>
    <col min="4610" max="4610" width="15" style="739" customWidth="1"/>
    <col min="4611" max="4611" width="12.85546875" style="739" customWidth="1"/>
    <col min="4612" max="4612" width="10" style="739" customWidth="1"/>
    <col min="4613" max="4613" width="8.85546875" style="739" customWidth="1"/>
    <col min="4614" max="4614" width="10" style="739" customWidth="1"/>
    <col min="4615" max="4615" width="11.42578125" style="739" customWidth="1"/>
    <col min="4616" max="4616" width="10" style="739" customWidth="1"/>
    <col min="4617" max="4617" width="8.85546875" style="739" customWidth="1"/>
    <col min="4618" max="4618" width="10" style="739" customWidth="1"/>
    <col min="4619" max="4619" width="11.42578125" style="739" customWidth="1"/>
    <col min="4620" max="4620" width="10" style="739" customWidth="1"/>
    <col min="4621" max="4621" width="8.85546875" style="739" customWidth="1"/>
    <col min="4622" max="4622" width="10" style="739" customWidth="1"/>
    <col min="4623" max="4623" width="11.42578125" style="739" customWidth="1"/>
    <col min="4624" max="4624" width="10" style="739" customWidth="1"/>
    <col min="4625" max="4625" width="8.85546875" style="739" customWidth="1"/>
    <col min="4626" max="4626" width="10" style="739" customWidth="1"/>
    <col min="4627" max="4627" width="11.42578125" style="739" customWidth="1"/>
    <col min="4628" max="4628" width="10" style="739" customWidth="1"/>
    <col min="4629" max="4629" width="8.85546875" style="739" customWidth="1"/>
    <col min="4630" max="4630" width="10" style="739" customWidth="1"/>
    <col min="4631" max="4631" width="11.42578125" style="739" customWidth="1"/>
    <col min="4632" max="4843" width="9.140625" style="739"/>
    <col min="4844" max="4844" width="15" style="739" customWidth="1"/>
    <col min="4845" max="4845" width="12.85546875" style="739" customWidth="1"/>
    <col min="4846" max="4846" width="9.28515625" style="739" customWidth="1"/>
    <col min="4847" max="4847" width="8.85546875" style="739" bestFit="1" customWidth="1"/>
    <col min="4848" max="4848" width="9.28515625" style="739" customWidth="1"/>
    <col min="4849" max="4849" width="11.28515625" style="739" customWidth="1"/>
    <col min="4850" max="4850" width="9.28515625" style="739" customWidth="1"/>
    <col min="4851" max="4851" width="8.85546875" style="739" bestFit="1" customWidth="1"/>
    <col min="4852" max="4852" width="9.28515625" style="739" customWidth="1"/>
    <col min="4853" max="4853" width="11.7109375" style="739" customWidth="1"/>
    <col min="4854" max="4854" width="9.28515625" style="739" customWidth="1"/>
    <col min="4855" max="4855" width="8.85546875" style="739" bestFit="1" customWidth="1"/>
    <col min="4856" max="4856" width="9.28515625" style="739" customWidth="1"/>
    <col min="4857" max="4857" width="10.7109375" style="739" customWidth="1"/>
    <col min="4858" max="4858" width="9.28515625" style="739" customWidth="1"/>
    <col min="4859" max="4859" width="8.85546875" style="739" bestFit="1" customWidth="1"/>
    <col min="4860" max="4860" width="9.28515625" style="739" customWidth="1"/>
    <col min="4861" max="4861" width="11.5703125" style="739" customWidth="1"/>
    <col min="4862" max="4862" width="10" style="739" customWidth="1"/>
    <col min="4863" max="4863" width="8.85546875" style="739" bestFit="1" customWidth="1"/>
    <col min="4864" max="4864" width="9.28515625" style="739" customWidth="1"/>
    <col min="4865" max="4865" width="11.42578125" style="739" customWidth="1"/>
    <col min="4866" max="4866" width="15" style="739" customWidth="1"/>
    <col min="4867" max="4867" width="12.85546875" style="739" customWidth="1"/>
    <col min="4868" max="4868" width="10" style="739" customWidth="1"/>
    <col min="4869" max="4869" width="8.85546875" style="739" customWidth="1"/>
    <col min="4870" max="4870" width="10" style="739" customWidth="1"/>
    <col min="4871" max="4871" width="11.42578125" style="739" customWidth="1"/>
    <col min="4872" max="4872" width="10" style="739" customWidth="1"/>
    <col min="4873" max="4873" width="8.85546875" style="739" customWidth="1"/>
    <col min="4874" max="4874" width="10" style="739" customWidth="1"/>
    <col min="4875" max="4875" width="11.42578125" style="739" customWidth="1"/>
    <col min="4876" max="4876" width="10" style="739" customWidth="1"/>
    <col min="4877" max="4877" width="8.85546875" style="739" customWidth="1"/>
    <col min="4878" max="4878" width="10" style="739" customWidth="1"/>
    <col min="4879" max="4879" width="11.42578125" style="739" customWidth="1"/>
    <col min="4880" max="4880" width="10" style="739" customWidth="1"/>
    <col min="4881" max="4881" width="8.85546875" style="739" customWidth="1"/>
    <col min="4882" max="4882" width="10" style="739" customWidth="1"/>
    <col min="4883" max="4883" width="11.42578125" style="739" customWidth="1"/>
    <col min="4884" max="4884" width="10" style="739" customWidth="1"/>
    <col min="4885" max="4885" width="8.85546875" style="739" customWidth="1"/>
    <col min="4886" max="4886" width="10" style="739" customWidth="1"/>
    <col min="4887" max="4887" width="11.42578125" style="739" customWidth="1"/>
    <col min="4888" max="5099" width="9.140625" style="739"/>
    <col min="5100" max="5100" width="15" style="739" customWidth="1"/>
    <col min="5101" max="5101" width="12.85546875" style="739" customWidth="1"/>
    <col min="5102" max="5102" width="9.28515625" style="739" customWidth="1"/>
    <col min="5103" max="5103" width="8.85546875" style="739" bestFit="1" customWidth="1"/>
    <col min="5104" max="5104" width="9.28515625" style="739" customWidth="1"/>
    <col min="5105" max="5105" width="11.28515625" style="739" customWidth="1"/>
    <col min="5106" max="5106" width="9.28515625" style="739" customWidth="1"/>
    <col min="5107" max="5107" width="8.85546875" style="739" bestFit="1" customWidth="1"/>
    <col min="5108" max="5108" width="9.28515625" style="739" customWidth="1"/>
    <col min="5109" max="5109" width="11.7109375" style="739" customWidth="1"/>
    <col min="5110" max="5110" width="9.28515625" style="739" customWidth="1"/>
    <col min="5111" max="5111" width="8.85546875" style="739" bestFit="1" customWidth="1"/>
    <col min="5112" max="5112" width="9.28515625" style="739" customWidth="1"/>
    <col min="5113" max="5113" width="10.7109375" style="739" customWidth="1"/>
    <col min="5114" max="5114" width="9.28515625" style="739" customWidth="1"/>
    <col min="5115" max="5115" width="8.85546875" style="739" bestFit="1" customWidth="1"/>
    <col min="5116" max="5116" width="9.28515625" style="739" customWidth="1"/>
    <col min="5117" max="5117" width="11.5703125" style="739" customWidth="1"/>
    <col min="5118" max="5118" width="10" style="739" customWidth="1"/>
    <col min="5119" max="5119" width="8.85546875" style="739" bestFit="1" customWidth="1"/>
    <col min="5120" max="5120" width="9.28515625" style="739" customWidth="1"/>
    <col min="5121" max="5121" width="11.42578125" style="739" customWidth="1"/>
    <col min="5122" max="5122" width="15" style="739" customWidth="1"/>
    <col min="5123" max="5123" width="12.85546875" style="739" customWidth="1"/>
    <col min="5124" max="5124" width="10" style="739" customWidth="1"/>
    <col min="5125" max="5125" width="8.85546875" style="739" customWidth="1"/>
    <col min="5126" max="5126" width="10" style="739" customWidth="1"/>
    <col min="5127" max="5127" width="11.42578125" style="739" customWidth="1"/>
    <col min="5128" max="5128" width="10" style="739" customWidth="1"/>
    <col min="5129" max="5129" width="8.85546875" style="739" customWidth="1"/>
    <col min="5130" max="5130" width="10" style="739" customWidth="1"/>
    <col min="5131" max="5131" width="11.42578125" style="739" customWidth="1"/>
    <col min="5132" max="5132" width="10" style="739" customWidth="1"/>
    <col min="5133" max="5133" width="8.85546875" style="739" customWidth="1"/>
    <col min="5134" max="5134" width="10" style="739" customWidth="1"/>
    <col min="5135" max="5135" width="11.42578125" style="739" customWidth="1"/>
    <col min="5136" max="5136" width="10" style="739" customWidth="1"/>
    <col min="5137" max="5137" width="8.85546875" style="739" customWidth="1"/>
    <col min="5138" max="5138" width="10" style="739" customWidth="1"/>
    <col min="5139" max="5139" width="11.42578125" style="739" customWidth="1"/>
    <col min="5140" max="5140" width="10" style="739" customWidth="1"/>
    <col min="5141" max="5141" width="8.85546875" style="739" customWidth="1"/>
    <col min="5142" max="5142" width="10" style="739" customWidth="1"/>
    <col min="5143" max="5143" width="11.42578125" style="739" customWidth="1"/>
    <col min="5144" max="5355" width="9.140625" style="739"/>
    <col min="5356" max="5356" width="15" style="739" customWidth="1"/>
    <col min="5357" max="5357" width="12.85546875" style="739" customWidth="1"/>
    <col min="5358" max="5358" width="9.28515625" style="739" customWidth="1"/>
    <col min="5359" max="5359" width="8.85546875" style="739" bestFit="1" customWidth="1"/>
    <col min="5360" max="5360" width="9.28515625" style="739" customWidth="1"/>
    <col min="5361" max="5361" width="11.28515625" style="739" customWidth="1"/>
    <col min="5362" max="5362" width="9.28515625" style="739" customWidth="1"/>
    <col min="5363" max="5363" width="8.85546875" style="739" bestFit="1" customWidth="1"/>
    <col min="5364" max="5364" width="9.28515625" style="739" customWidth="1"/>
    <col min="5365" max="5365" width="11.7109375" style="739" customWidth="1"/>
    <col min="5366" max="5366" width="9.28515625" style="739" customWidth="1"/>
    <col min="5367" max="5367" width="8.85546875" style="739" bestFit="1" customWidth="1"/>
    <col min="5368" max="5368" width="9.28515625" style="739" customWidth="1"/>
    <col min="5369" max="5369" width="10.7109375" style="739" customWidth="1"/>
    <col min="5370" max="5370" width="9.28515625" style="739" customWidth="1"/>
    <col min="5371" max="5371" width="8.85546875" style="739" bestFit="1" customWidth="1"/>
    <col min="5372" max="5372" width="9.28515625" style="739" customWidth="1"/>
    <col min="5373" max="5373" width="11.5703125" style="739" customWidth="1"/>
    <col min="5374" max="5374" width="10" style="739" customWidth="1"/>
    <col min="5375" max="5375" width="8.85546875" style="739" bestFit="1" customWidth="1"/>
    <col min="5376" max="5376" width="9.28515625" style="739" customWidth="1"/>
    <col min="5377" max="5377" width="11.42578125" style="739" customWidth="1"/>
    <col min="5378" max="5378" width="15" style="739" customWidth="1"/>
    <col min="5379" max="5379" width="12.85546875" style="739" customWidth="1"/>
    <col min="5380" max="5380" width="10" style="739" customWidth="1"/>
    <col min="5381" max="5381" width="8.85546875" style="739" customWidth="1"/>
    <col min="5382" max="5382" width="10" style="739" customWidth="1"/>
    <col min="5383" max="5383" width="11.42578125" style="739" customWidth="1"/>
    <col min="5384" max="5384" width="10" style="739" customWidth="1"/>
    <col min="5385" max="5385" width="8.85546875" style="739" customWidth="1"/>
    <col min="5386" max="5386" width="10" style="739" customWidth="1"/>
    <col min="5387" max="5387" width="11.42578125" style="739" customWidth="1"/>
    <col min="5388" max="5388" width="10" style="739" customWidth="1"/>
    <col min="5389" max="5389" width="8.85546875" style="739" customWidth="1"/>
    <col min="5390" max="5390" width="10" style="739" customWidth="1"/>
    <col min="5391" max="5391" width="11.42578125" style="739" customWidth="1"/>
    <col min="5392" max="5392" width="10" style="739" customWidth="1"/>
    <col min="5393" max="5393" width="8.85546875" style="739" customWidth="1"/>
    <col min="5394" max="5394" width="10" style="739" customWidth="1"/>
    <col min="5395" max="5395" width="11.42578125" style="739" customWidth="1"/>
    <col min="5396" max="5396" width="10" style="739" customWidth="1"/>
    <col min="5397" max="5397" width="8.85546875" style="739" customWidth="1"/>
    <col min="5398" max="5398" width="10" style="739" customWidth="1"/>
    <col min="5399" max="5399" width="11.42578125" style="739" customWidth="1"/>
    <col min="5400" max="5611" width="9.140625" style="739"/>
    <col min="5612" max="5612" width="15" style="739" customWidth="1"/>
    <col min="5613" max="5613" width="12.85546875" style="739" customWidth="1"/>
    <col min="5614" max="5614" width="9.28515625" style="739" customWidth="1"/>
    <col min="5615" max="5615" width="8.85546875" style="739" bestFit="1" customWidth="1"/>
    <col min="5616" max="5616" width="9.28515625" style="739" customWidth="1"/>
    <col min="5617" max="5617" width="11.28515625" style="739" customWidth="1"/>
    <col min="5618" max="5618" width="9.28515625" style="739" customWidth="1"/>
    <col min="5619" max="5619" width="8.85546875" style="739" bestFit="1" customWidth="1"/>
    <col min="5620" max="5620" width="9.28515625" style="739" customWidth="1"/>
    <col min="5621" max="5621" width="11.7109375" style="739" customWidth="1"/>
    <col min="5622" max="5622" width="9.28515625" style="739" customWidth="1"/>
    <col min="5623" max="5623" width="8.85546875" style="739" bestFit="1" customWidth="1"/>
    <col min="5624" max="5624" width="9.28515625" style="739" customWidth="1"/>
    <col min="5625" max="5625" width="10.7109375" style="739" customWidth="1"/>
    <col min="5626" max="5626" width="9.28515625" style="739" customWidth="1"/>
    <col min="5627" max="5627" width="8.85546875" style="739" bestFit="1" customWidth="1"/>
    <col min="5628" max="5628" width="9.28515625" style="739" customWidth="1"/>
    <col min="5629" max="5629" width="11.5703125" style="739" customWidth="1"/>
    <col min="5630" max="5630" width="10" style="739" customWidth="1"/>
    <col min="5631" max="5631" width="8.85546875" style="739" bestFit="1" customWidth="1"/>
    <col min="5632" max="5632" width="9.28515625" style="739" customWidth="1"/>
    <col min="5633" max="5633" width="11.42578125" style="739" customWidth="1"/>
    <col min="5634" max="5634" width="15" style="739" customWidth="1"/>
    <col min="5635" max="5635" width="12.85546875" style="739" customWidth="1"/>
    <col min="5636" max="5636" width="10" style="739" customWidth="1"/>
    <col min="5637" max="5637" width="8.85546875" style="739" customWidth="1"/>
    <col min="5638" max="5638" width="10" style="739" customWidth="1"/>
    <col min="5639" max="5639" width="11.42578125" style="739" customWidth="1"/>
    <col min="5640" max="5640" width="10" style="739" customWidth="1"/>
    <col min="5641" max="5641" width="8.85546875" style="739" customWidth="1"/>
    <col min="5642" max="5642" width="10" style="739" customWidth="1"/>
    <col min="5643" max="5643" width="11.42578125" style="739" customWidth="1"/>
    <col min="5644" max="5644" width="10" style="739" customWidth="1"/>
    <col min="5645" max="5645" width="8.85546875" style="739" customWidth="1"/>
    <col min="5646" max="5646" width="10" style="739" customWidth="1"/>
    <col min="5647" max="5647" width="11.42578125" style="739" customWidth="1"/>
    <col min="5648" max="5648" width="10" style="739" customWidth="1"/>
    <col min="5649" max="5649" width="8.85546875" style="739" customWidth="1"/>
    <col min="5650" max="5650" width="10" style="739" customWidth="1"/>
    <col min="5651" max="5651" width="11.42578125" style="739" customWidth="1"/>
    <col min="5652" max="5652" width="10" style="739" customWidth="1"/>
    <col min="5653" max="5653" width="8.85546875" style="739" customWidth="1"/>
    <col min="5654" max="5654" width="10" style="739" customWidth="1"/>
    <col min="5655" max="5655" width="11.42578125" style="739" customWidth="1"/>
    <col min="5656" max="5867" width="9.140625" style="739"/>
    <col min="5868" max="5868" width="15" style="739" customWidth="1"/>
    <col min="5869" max="5869" width="12.85546875" style="739" customWidth="1"/>
    <col min="5870" max="5870" width="9.28515625" style="739" customWidth="1"/>
    <col min="5871" max="5871" width="8.85546875" style="739" bestFit="1" customWidth="1"/>
    <col min="5872" max="5872" width="9.28515625" style="739" customWidth="1"/>
    <col min="5873" max="5873" width="11.28515625" style="739" customWidth="1"/>
    <col min="5874" max="5874" width="9.28515625" style="739" customWidth="1"/>
    <col min="5875" max="5875" width="8.85546875" style="739" bestFit="1" customWidth="1"/>
    <col min="5876" max="5876" width="9.28515625" style="739" customWidth="1"/>
    <col min="5877" max="5877" width="11.7109375" style="739" customWidth="1"/>
    <col min="5878" max="5878" width="9.28515625" style="739" customWidth="1"/>
    <col min="5879" max="5879" width="8.85546875" style="739" bestFit="1" customWidth="1"/>
    <col min="5880" max="5880" width="9.28515625" style="739" customWidth="1"/>
    <col min="5881" max="5881" width="10.7109375" style="739" customWidth="1"/>
    <col min="5882" max="5882" width="9.28515625" style="739" customWidth="1"/>
    <col min="5883" max="5883" width="8.85546875" style="739" bestFit="1" customWidth="1"/>
    <col min="5884" max="5884" width="9.28515625" style="739" customWidth="1"/>
    <col min="5885" max="5885" width="11.5703125" style="739" customWidth="1"/>
    <col min="5886" max="5886" width="10" style="739" customWidth="1"/>
    <col min="5887" max="5887" width="8.85546875" style="739" bestFit="1" customWidth="1"/>
    <col min="5888" max="5888" width="9.28515625" style="739" customWidth="1"/>
    <col min="5889" max="5889" width="11.42578125" style="739" customWidth="1"/>
    <col min="5890" max="5890" width="15" style="739" customWidth="1"/>
    <col min="5891" max="5891" width="12.85546875" style="739" customWidth="1"/>
    <col min="5892" max="5892" width="10" style="739" customWidth="1"/>
    <col min="5893" max="5893" width="8.85546875" style="739" customWidth="1"/>
    <col min="5894" max="5894" width="10" style="739" customWidth="1"/>
    <col min="5895" max="5895" width="11.42578125" style="739" customWidth="1"/>
    <col min="5896" max="5896" width="10" style="739" customWidth="1"/>
    <col min="5897" max="5897" width="8.85546875" style="739" customWidth="1"/>
    <col min="5898" max="5898" width="10" style="739" customWidth="1"/>
    <col min="5899" max="5899" width="11.42578125" style="739" customWidth="1"/>
    <col min="5900" max="5900" width="10" style="739" customWidth="1"/>
    <col min="5901" max="5901" width="8.85546875" style="739" customWidth="1"/>
    <col min="5902" max="5902" width="10" style="739" customWidth="1"/>
    <col min="5903" max="5903" width="11.42578125" style="739" customWidth="1"/>
    <col min="5904" max="5904" width="10" style="739" customWidth="1"/>
    <col min="5905" max="5905" width="8.85546875" style="739" customWidth="1"/>
    <col min="5906" max="5906" width="10" style="739" customWidth="1"/>
    <col min="5907" max="5907" width="11.42578125" style="739" customWidth="1"/>
    <col min="5908" max="5908" width="10" style="739" customWidth="1"/>
    <col min="5909" max="5909" width="8.85546875" style="739" customWidth="1"/>
    <col min="5910" max="5910" width="10" style="739" customWidth="1"/>
    <col min="5911" max="5911" width="11.42578125" style="739" customWidth="1"/>
    <col min="5912" max="6123" width="9.140625" style="739"/>
    <col min="6124" max="6124" width="15" style="739" customWidth="1"/>
    <col min="6125" max="6125" width="12.85546875" style="739" customWidth="1"/>
    <col min="6126" max="6126" width="9.28515625" style="739" customWidth="1"/>
    <col min="6127" max="6127" width="8.85546875" style="739" bestFit="1" customWidth="1"/>
    <col min="6128" max="6128" width="9.28515625" style="739" customWidth="1"/>
    <col min="6129" max="6129" width="11.28515625" style="739" customWidth="1"/>
    <col min="6130" max="6130" width="9.28515625" style="739" customWidth="1"/>
    <col min="6131" max="6131" width="8.85546875" style="739" bestFit="1" customWidth="1"/>
    <col min="6132" max="6132" width="9.28515625" style="739" customWidth="1"/>
    <col min="6133" max="6133" width="11.7109375" style="739" customWidth="1"/>
    <col min="6134" max="6134" width="9.28515625" style="739" customWidth="1"/>
    <col min="6135" max="6135" width="8.85546875" style="739" bestFit="1" customWidth="1"/>
    <col min="6136" max="6136" width="9.28515625" style="739" customWidth="1"/>
    <col min="6137" max="6137" width="10.7109375" style="739" customWidth="1"/>
    <col min="6138" max="6138" width="9.28515625" style="739" customWidth="1"/>
    <col min="6139" max="6139" width="8.85546875" style="739" bestFit="1" customWidth="1"/>
    <col min="6140" max="6140" width="9.28515625" style="739" customWidth="1"/>
    <col min="6141" max="6141" width="11.5703125" style="739" customWidth="1"/>
    <col min="6142" max="6142" width="10" style="739" customWidth="1"/>
    <col min="6143" max="6143" width="8.85546875" style="739" bestFit="1" customWidth="1"/>
    <col min="6144" max="6144" width="9.28515625" style="739" customWidth="1"/>
    <col min="6145" max="6145" width="11.42578125" style="739" customWidth="1"/>
    <col min="6146" max="6146" width="15" style="739" customWidth="1"/>
    <col min="6147" max="6147" width="12.85546875" style="739" customWidth="1"/>
    <col min="6148" max="6148" width="10" style="739" customWidth="1"/>
    <col min="6149" max="6149" width="8.85546875" style="739" customWidth="1"/>
    <col min="6150" max="6150" width="10" style="739" customWidth="1"/>
    <col min="6151" max="6151" width="11.42578125" style="739" customWidth="1"/>
    <col min="6152" max="6152" width="10" style="739" customWidth="1"/>
    <col min="6153" max="6153" width="8.85546875" style="739" customWidth="1"/>
    <col min="6154" max="6154" width="10" style="739" customWidth="1"/>
    <col min="6155" max="6155" width="11.42578125" style="739" customWidth="1"/>
    <col min="6156" max="6156" width="10" style="739" customWidth="1"/>
    <col min="6157" max="6157" width="8.85546875" style="739" customWidth="1"/>
    <col min="6158" max="6158" width="10" style="739" customWidth="1"/>
    <col min="6159" max="6159" width="11.42578125" style="739" customWidth="1"/>
    <col min="6160" max="6160" width="10" style="739" customWidth="1"/>
    <col min="6161" max="6161" width="8.85546875" style="739" customWidth="1"/>
    <col min="6162" max="6162" width="10" style="739" customWidth="1"/>
    <col min="6163" max="6163" width="11.42578125" style="739" customWidth="1"/>
    <col min="6164" max="6164" width="10" style="739" customWidth="1"/>
    <col min="6165" max="6165" width="8.85546875" style="739" customWidth="1"/>
    <col min="6166" max="6166" width="10" style="739" customWidth="1"/>
    <col min="6167" max="6167" width="11.42578125" style="739" customWidth="1"/>
    <col min="6168" max="6379" width="9.140625" style="739"/>
    <col min="6380" max="6380" width="15" style="739" customWidth="1"/>
    <col min="6381" max="6381" width="12.85546875" style="739" customWidth="1"/>
    <col min="6382" max="6382" width="9.28515625" style="739" customWidth="1"/>
    <col min="6383" max="6383" width="8.85546875" style="739" bestFit="1" customWidth="1"/>
    <col min="6384" max="6384" width="9.28515625" style="739" customWidth="1"/>
    <col min="6385" max="6385" width="11.28515625" style="739" customWidth="1"/>
    <col min="6386" max="6386" width="9.28515625" style="739" customWidth="1"/>
    <col min="6387" max="6387" width="8.85546875" style="739" bestFit="1" customWidth="1"/>
    <col min="6388" max="6388" width="9.28515625" style="739" customWidth="1"/>
    <col min="6389" max="6389" width="11.7109375" style="739" customWidth="1"/>
    <col min="6390" max="6390" width="9.28515625" style="739" customWidth="1"/>
    <col min="6391" max="6391" width="8.85546875" style="739" bestFit="1" customWidth="1"/>
    <col min="6392" max="6392" width="9.28515625" style="739" customWidth="1"/>
    <col min="6393" max="6393" width="10.7109375" style="739" customWidth="1"/>
    <col min="6394" max="6394" width="9.28515625" style="739" customWidth="1"/>
    <col min="6395" max="6395" width="8.85546875" style="739" bestFit="1" customWidth="1"/>
    <col min="6396" max="6396" width="9.28515625" style="739" customWidth="1"/>
    <col min="6397" max="6397" width="11.5703125" style="739" customWidth="1"/>
    <col min="6398" max="6398" width="10" style="739" customWidth="1"/>
    <col min="6399" max="6399" width="8.85546875" style="739" bestFit="1" customWidth="1"/>
    <col min="6400" max="6400" width="9.28515625" style="739" customWidth="1"/>
    <col min="6401" max="6401" width="11.42578125" style="739" customWidth="1"/>
    <col min="6402" max="6402" width="15" style="739" customWidth="1"/>
    <col min="6403" max="6403" width="12.85546875" style="739" customWidth="1"/>
    <col min="6404" max="6404" width="10" style="739" customWidth="1"/>
    <col min="6405" max="6405" width="8.85546875" style="739" customWidth="1"/>
    <col min="6406" max="6406" width="10" style="739" customWidth="1"/>
    <col min="6407" max="6407" width="11.42578125" style="739" customWidth="1"/>
    <col min="6408" max="6408" width="10" style="739" customWidth="1"/>
    <col min="6409" max="6409" width="8.85546875" style="739" customWidth="1"/>
    <col min="6410" max="6410" width="10" style="739" customWidth="1"/>
    <col min="6411" max="6411" width="11.42578125" style="739" customWidth="1"/>
    <col min="6412" max="6412" width="10" style="739" customWidth="1"/>
    <col min="6413" max="6413" width="8.85546875" style="739" customWidth="1"/>
    <col min="6414" max="6414" width="10" style="739" customWidth="1"/>
    <col min="6415" max="6415" width="11.42578125" style="739" customWidth="1"/>
    <col min="6416" max="6416" width="10" style="739" customWidth="1"/>
    <col min="6417" max="6417" width="8.85546875" style="739" customWidth="1"/>
    <col min="6418" max="6418" width="10" style="739" customWidth="1"/>
    <col min="6419" max="6419" width="11.42578125" style="739" customWidth="1"/>
    <col min="6420" max="6420" width="10" style="739" customWidth="1"/>
    <col min="6421" max="6421" width="8.85546875" style="739" customWidth="1"/>
    <col min="6422" max="6422" width="10" style="739" customWidth="1"/>
    <col min="6423" max="6423" width="11.42578125" style="739" customWidth="1"/>
    <col min="6424" max="6635" width="9.140625" style="739"/>
    <col min="6636" max="6636" width="15" style="739" customWidth="1"/>
    <col min="6637" max="6637" width="12.85546875" style="739" customWidth="1"/>
    <col min="6638" max="6638" width="9.28515625" style="739" customWidth="1"/>
    <col min="6639" max="6639" width="8.85546875" style="739" bestFit="1" customWidth="1"/>
    <col min="6640" max="6640" width="9.28515625" style="739" customWidth="1"/>
    <col min="6641" max="6641" width="11.28515625" style="739" customWidth="1"/>
    <col min="6642" max="6642" width="9.28515625" style="739" customWidth="1"/>
    <col min="6643" max="6643" width="8.85546875" style="739" bestFit="1" customWidth="1"/>
    <col min="6644" max="6644" width="9.28515625" style="739" customWidth="1"/>
    <col min="6645" max="6645" width="11.7109375" style="739" customWidth="1"/>
    <col min="6646" max="6646" width="9.28515625" style="739" customWidth="1"/>
    <col min="6647" max="6647" width="8.85546875" style="739" bestFit="1" customWidth="1"/>
    <col min="6648" max="6648" width="9.28515625" style="739" customWidth="1"/>
    <col min="6649" max="6649" width="10.7109375" style="739" customWidth="1"/>
    <col min="6650" max="6650" width="9.28515625" style="739" customWidth="1"/>
    <col min="6651" max="6651" width="8.85546875" style="739" bestFit="1" customWidth="1"/>
    <col min="6652" max="6652" width="9.28515625" style="739" customWidth="1"/>
    <col min="6653" max="6653" width="11.5703125" style="739" customWidth="1"/>
    <col min="6654" max="6654" width="10" style="739" customWidth="1"/>
    <col min="6655" max="6655" width="8.85546875" style="739" bestFit="1" customWidth="1"/>
    <col min="6656" max="6656" width="9.28515625" style="739" customWidth="1"/>
    <col min="6657" max="6657" width="11.42578125" style="739" customWidth="1"/>
    <col min="6658" max="6658" width="15" style="739" customWidth="1"/>
    <col min="6659" max="6659" width="12.85546875" style="739" customWidth="1"/>
    <col min="6660" max="6660" width="10" style="739" customWidth="1"/>
    <col min="6661" max="6661" width="8.85546875" style="739" customWidth="1"/>
    <col min="6662" max="6662" width="10" style="739" customWidth="1"/>
    <col min="6663" max="6663" width="11.42578125" style="739" customWidth="1"/>
    <col min="6664" max="6664" width="10" style="739" customWidth="1"/>
    <col min="6665" max="6665" width="8.85546875" style="739" customWidth="1"/>
    <col min="6666" max="6666" width="10" style="739" customWidth="1"/>
    <col min="6667" max="6667" width="11.42578125" style="739" customWidth="1"/>
    <col min="6668" max="6668" width="10" style="739" customWidth="1"/>
    <col min="6669" max="6669" width="8.85546875" style="739" customWidth="1"/>
    <col min="6670" max="6670" width="10" style="739" customWidth="1"/>
    <col min="6671" max="6671" width="11.42578125" style="739" customWidth="1"/>
    <col min="6672" max="6672" width="10" style="739" customWidth="1"/>
    <col min="6673" max="6673" width="8.85546875" style="739" customWidth="1"/>
    <col min="6674" max="6674" width="10" style="739" customWidth="1"/>
    <col min="6675" max="6675" width="11.42578125" style="739" customWidth="1"/>
    <col min="6676" max="6676" width="10" style="739" customWidth="1"/>
    <col min="6677" max="6677" width="8.85546875" style="739" customWidth="1"/>
    <col min="6678" max="6678" width="10" style="739" customWidth="1"/>
    <col min="6679" max="6679" width="11.42578125" style="739" customWidth="1"/>
    <col min="6680" max="6891" width="9.140625" style="739"/>
    <col min="6892" max="6892" width="15" style="739" customWidth="1"/>
    <col min="6893" max="6893" width="12.85546875" style="739" customWidth="1"/>
    <col min="6894" max="6894" width="9.28515625" style="739" customWidth="1"/>
    <col min="6895" max="6895" width="8.85546875" style="739" bestFit="1" customWidth="1"/>
    <col min="6896" max="6896" width="9.28515625" style="739" customWidth="1"/>
    <col min="6897" max="6897" width="11.28515625" style="739" customWidth="1"/>
    <col min="6898" max="6898" width="9.28515625" style="739" customWidth="1"/>
    <col min="6899" max="6899" width="8.85546875" style="739" bestFit="1" customWidth="1"/>
    <col min="6900" max="6900" width="9.28515625" style="739" customWidth="1"/>
    <col min="6901" max="6901" width="11.7109375" style="739" customWidth="1"/>
    <col min="6902" max="6902" width="9.28515625" style="739" customWidth="1"/>
    <col min="6903" max="6903" width="8.85546875" style="739" bestFit="1" customWidth="1"/>
    <col min="6904" max="6904" width="9.28515625" style="739" customWidth="1"/>
    <col min="6905" max="6905" width="10.7109375" style="739" customWidth="1"/>
    <col min="6906" max="6906" width="9.28515625" style="739" customWidth="1"/>
    <col min="6907" max="6907" width="8.85546875" style="739" bestFit="1" customWidth="1"/>
    <col min="6908" max="6908" width="9.28515625" style="739" customWidth="1"/>
    <col min="6909" max="6909" width="11.5703125" style="739" customWidth="1"/>
    <col min="6910" max="6910" width="10" style="739" customWidth="1"/>
    <col min="6911" max="6911" width="8.85546875" style="739" bestFit="1" customWidth="1"/>
    <col min="6912" max="6912" width="9.28515625" style="739" customWidth="1"/>
    <col min="6913" max="6913" width="11.42578125" style="739" customWidth="1"/>
    <col min="6914" max="6914" width="15" style="739" customWidth="1"/>
    <col min="6915" max="6915" width="12.85546875" style="739" customWidth="1"/>
    <col min="6916" max="6916" width="10" style="739" customWidth="1"/>
    <col min="6917" max="6917" width="8.85546875" style="739" customWidth="1"/>
    <col min="6918" max="6918" width="10" style="739" customWidth="1"/>
    <col min="6919" max="6919" width="11.42578125" style="739" customWidth="1"/>
    <col min="6920" max="6920" width="10" style="739" customWidth="1"/>
    <col min="6921" max="6921" width="8.85546875" style="739" customWidth="1"/>
    <col min="6922" max="6922" width="10" style="739" customWidth="1"/>
    <col min="6923" max="6923" width="11.42578125" style="739" customWidth="1"/>
    <col min="6924" max="6924" width="10" style="739" customWidth="1"/>
    <col min="6925" max="6925" width="8.85546875" style="739" customWidth="1"/>
    <col min="6926" max="6926" width="10" style="739" customWidth="1"/>
    <col min="6927" max="6927" width="11.42578125" style="739" customWidth="1"/>
    <col min="6928" max="6928" width="10" style="739" customWidth="1"/>
    <col min="6929" max="6929" width="8.85546875" style="739" customWidth="1"/>
    <col min="6930" max="6930" width="10" style="739" customWidth="1"/>
    <col min="6931" max="6931" width="11.42578125" style="739" customWidth="1"/>
    <col min="6932" max="6932" width="10" style="739" customWidth="1"/>
    <col min="6933" max="6933" width="8.85546875" style="739" customWidth="1"/>
    <col min="6934" max="6934" width="10" style="739" customWidth="1"/>
    <col min="6935" max="6935" width="11.42578125" style="739" customWidth="1"/>
    <col min="6936" max="7147" width="9.140625" style="739"/>
    <col min="7148" max="7148" width="15" style="739" customWidth="1"/>
    <col min="7149" max="7149" width="12.85546875" style="739" customWidth="1"/>
    <col min="7150" max="7150" width="9.28515625" style="739" customWidth="1"/>
    <col min="7151" max="7151" width="8.85546875" style="739" bestFit="1" customWidth="1"/>
    <col min="7152" max="7152" width="9.28515625" style="739" customWidth="1"/>
    <col min="7153" max="7153" width="11.28515625" style="739" customWidth="1"/>
    <col min="7154" max="7154" width="9.28515625" style="739" customWidth="1"/>
    <col min="7155" max="7155" width="8.85546875" style="739" bestFit="1" customWidth="1"/>
    <col min="7156" max="7156" width="9.28515625" style="739" customWidth="1"/>
    <col min="7157" max="7157" width="11.7109375" style="739" customWidth="1"/>
    <col min="7158" max="7158" width="9.28515625" style="739" customWidth="1"/>
    <col min="7159" max="7159" width="8.85546875" style="739" bestFit="1" customWidth="1"/>
    <col min="7160" max="7160" width="9.28515625" style="739" customWidth="1"/>
    <col min="7161" max="7161" width="10.7109375" style="739" customWidth="1"/>
    <col min="7162" max="7162" width="9.28515625" style="739" customWidth="1"/>
    <col min="7163" max="7163" width="8.85546875" style="739" bestFit="1" customWidth="1"/>
    <col min="7164" max="7164" width="9.28515625" style="739" customWidth="1"/>
    <col min="7165" max="7165" width="11.5703125" style="739" customWidth="1"/>
    <col min="7166" max="7166" width="10" style="739" customWidth="1"/>
    <col min="7167" max="7167" width="8.85546875" style="739" bestFit="1" customWidth="1"/>
    <col min="7168" max="7168" width="9.28515625" style="739" customWidth="1"/>
    <col min="7169" max="7169" width="11.42578125" style="739" customWidth="1"/>
    <col min="7170" max="7170" width="15" style="739" customWidth="1"/>
    <col min="7171" max="7171" width="12.85546875" style="739" customWidth="1"/>
    <col min="7172" max="7172" width="10" style="739" customWidth="1"/>
    <col min="7173" max="7173" width="8.85546875" style="739" customWidth="1"/>
    <col min="7174" max="7174" width="10" style="739" customWidth="1"/>
    <col min="7175" max="7175" width="11.42578125" style="739" customWidth="1"/>
    <col min="7176" max="7176" width="10" style="739" customWidth="1"/>
    <col min="7177" max="7177" width="8.85546875" style="739" customWidth="1"/>
    <col min="7178" max="7178" width="10" style="739" customWidth="1"/>
    <col min="7179" max="7179" width="11.42578125" style="739" customWidth="1"/>
    <col min="7180" max="7180" width="10" style="739" customWidth="1"/>
    <col min="7181" max="7181" width="8.85546875" style="739" customWidth="1"/>
    <col min="7182" max="7182" width="10" style="739" customWidth="1"/>
    <col min="7183" max="7183" width="11.42578125" style="739" customWidth="1"/>
    <col min="7184" max="7184" width="10" style="739" customWidth="1"/>
    <col min="7185" max="7185" width="8.85546875" style="739" customWidth="1"/>
    <col min="7186" max="7186" width="10" style="739" customWidth="1"/>
    <col min="7187" max="7187" width="11.42578125" style="739" customWidth="1"/>
    <col min="7188" max="7188" width="10" style="739" customWidth="1"/>
    <col min="7189" max="7189" width="8.85546875" style="739" customWidth="1"/>
    <col min="7190" max="7190" width="10" style="739" customWidth="1"/>
    <col min="7191" max="7191" width="11.42578125" style="739" customWidth="1"/>
    <col min="7192" max="7403" width="9.140625" style="739"/>
    <col min="7404" max="7404" width="15" style="739" customWidth="1"/>
    <col min="7405" max="7405" width="12.85546875" style="739" customWidth="1"/>
    <col min="7406" max="7406" width="9.28515625" style="739" customWidth="1"/>
    <col min="7407" max="7407" width="8.85546875" style="739" bestFit="1" customWidth="1"/>
    <col min="7408" max="7408" width="9.28515625" style="739" customWidth="1"/>
    <col min="7409" max="7409" width="11.28515625" style="739" customWidth="1"/>
    <col min="7410" max="7410" width="9.28515625" style="739" customWidth="1"/>
    <col min="7411" max="7411" width="8.85546875" style="739" bestFit="1" customWidth="1"/>
    <col min="7412" max="7412" width="9.28515625" style="739" customWidth="1"/>
    <col min="7413" max="7413" width="11.7109375" style="739" customWidth="1"/>
    <col min="7414" max="7414" width="9.28515625" style="739" customWidth="1"/>
    <col min="7415" max="7415" width="8.85546875" style="739" bestFit="1" customWidth="1"/>
    <col min="7416" max="7416" width="9.28515625" style="739" customWidth="1"/>
    <col min="7417" max="7417" width="10.7109375" style="739" customWidth="1"/>
    <col min="7418" max="7418" width="9.28515625" style="739" customWidth="1"/>
    <col min="7419" max="7419" width="8.85546875" style="739" bestFit="1" customWidth="1"/>
    <col min="7420" max="7420" width="9.28515625" style="739" customWidth="1"/>
    <col min="7421" max="7421" width="11.5703125" style="739" customWidth="1"/>
    <col min="7422" max="7422" width="10" style="739" customWidth="1"/>
    <col min="7423" max="7423" width="8.85546875" style="739" bestFit="1" customWidth="1"/>
    <col min="7424" max="7424" width="9.28515625" style="739" customWidth="1"/>
    <col min="7425" max="7425" width="11.42578125" style="739" customWidth="1"/>
    <col min="7426" max="7426" width="15" style="739" customWidth="1"/>
    <col min="7427" max="7427" width="12.85546875" style="739" customWidth="1"/>
    <col min="7428" max="7428" width="10" style="739" customWidth="1"/>
    <col min="7429" max="7429" width="8.85546875" style="739" customWidth="1"/>
    <col min="7430" max="7430" width="10" style="739" customWidth="1"/>
    <col min="7431" max="7431" width="11.42578125" style="739" customWidth="1"/>
    <col min="7432" max="7432" width="10" style="739" customWidth="1"/>
    <col min="7433" max="7433" width="8.85546875" style="739" customWidth="1"/>
    <col min="7434" max="7434" width="10" style="739" customWidth="1"/>
    <col min="7435" max="7435" width="11.42578125" style="739" customWidth="1"/>
    <col min="7436" max="7436" width="10" style="739" customWidth="1"/>
    <col min="7437" max="7437" width="8.85546875" style="739" customWidth="1"/>
    <col min="7438" max="7438" width="10" style="739" customWidth="1"/>
    <col min="7439" max="7439" width="11.42578125" style="739" customWidth="1"/>
    <col min="7440" max="7440" width="10" style="739" customWidth="1"/>
    <col min="7441" max="7441" width="8.85546875" style="739" customWidth="1"/>
    <col min="7442" max="7442" width="10" style="739" customWidth="1"/>
    <col min="7443" max="7443" width="11.42578125" style="739" customWidth="1"/>
    <col min="7444" max="7444" width="10" style="739" customWidth="1"/>
    <col min="7445" max="7445" width="8.85546875" style="739" customWidth="1"/>
    <col min="7446" max="7446" width="10" style="739" customWidth="1"/>
    <col min="7447" max="7447" width="11.42578125" style="739" customWidth="1"/>
    <col min="7448" max="7659" width="9.140625" style="739"/>
    <col min="7660" max="7660" width="15" style="739" customWidth="1"/>
    <col min="7661" max="7661" width="12.85546875" style="739" customWidth="1"/>
    <col min="7662" max="7662" width="9.28515625" style="739" customWidth="1"/>
    <col min="7663" max="7663" width="8.85546875" style="739" bestFit="1" customWidth="1"/>
    <col min="7664" max="7664" width="9.28515625" style="739" customWidth="1"/>
    <col min="7665" max="7665" width="11.28515625" style="739" customWidth="1"/>
    <col min="7666" max="7666" width="9.28515625" style="739" customWidth="1"/>
    <col min="7667" max="7667" width="8.85546875" style="739" bestFit="1" customWidth="1"/>
    <col min="7668" max="7668" width="9.28515625" style="739" customWidth="1"/>
    <col min="7669" max="7669" width="11.7109375" style="739" customWidth="1"/>
    <col min="7670" max="7670" width="9.28515625" style="739" customWidth="1"/>
    <col min="7671" max="7671" width="8.85546875" style="739" bestFit="1" customWidth="1"/>
    <col min="7672" max="7672" width="9.28515625" style="739" customWidth="1"/>
    <col min="7673" max="7673" width="10.7109375" style="739" customWidth="1"/>
    <col min="7674" max="7674" width="9.28515625" style="739" customWidth="1"/>
    <col min="7675" max="7675" width="8.85546875" style="739" bestFit="1" customWidth="1"/>
    <col min="7676" max="7676" width="9.28515625" style="739" customWidth="1"/>
    <col min="7677" max="7677" width="11.5703125" style="739" customWidth="1"/>
    <col min="7678" max="7678" width="10" style="739" customWidth="1"/>
    <col min="7679" max="7679" width="8.85546875" style="739" bestFit="1" customWidth="1"/>
    <col min="7680" max="7680" width="9.28515625" style="739" customWidth="1"/>
    <col min="7681" max="7681" width="11.42578125" style="739" customWidth="1"/>
    <col min="7682" max="7682" width="15" style="739" customWidth="1"/>
    <col min="7683" max="7683" width="12.85546875" style="739" customWidth="1"/>
    <col min="7684" max="7684" width="10" style="739" customWidth="1"/>
    <col min="7685" max="7685" width="8.85546875" style="739" customWidth="1"/>
    <col min="7686" max="7686" width="10" style="739" customWidth="1"/>
    <col min="7687" max="7687" width="11.42578125" style="739" customWidth="1"/>
    <col min="7688" max="7688" width="10" style="739" customWidth="1"/>
    <col min="7689" max="7689" width="8.85546875" style="739" customWidth="1"/>
    <col min="7690" max="7690" width="10" style="739" customWidth="1"/>
    <col min="7691" max="7691" width="11.42578125" style="739" customWidth="1"/>
    <col min="7692" max="7692" width="10" style="739" customWidth="1"/>
    <col min="7693" max="7693" width="8.85546875" style="739" customWidth="1"/>
    <col min="7694" max="7694" width="10" style="739" customWidth="1"/>
    <col min="7695" max="7695" width="11.42578125" style="739" customWidth="1"/>
    <col min="7696" max="7696" width="10" style="739" customWidth="1"/>
    <col min="7697" max="7697" width="8.85546875" style="739" customWidth="1"/>
    <col min="7698" max="7698" width="10" style="739" customWidth="1"/>
    <col min="7699" max="7699" width="11.42578125" style="739" customWidth="1"/>
    <col min="7700" max="7700" width="10" style="739" customWidth="1"/>
    <col min="7701" max="7701" width="8.85546875" style="739" customWidth="1"/>
    <col min="7702" max="7702" width="10" style="739" customWidth="1"/>
    <col min="7703" max="7703" width="11.42578125" style="739" customWidth="1"/>
    <col min="7704" max="7915" width="9.140625" style="739"/>
    <col min="7916" max="7916" width="15" style="739" customWidth="1"/>
    <col min="7917" max="7917" width="12.85546875" style="739" customWidth="1"/>
    <col min="7918" max="7918" width="9.28515625" style="739" customWidth="1"/>
    <col min="7919" max="7919" width="8.85546875" style="739" bestFit="1" customWidth="1"/>
    <col min="7920" max="7920" width="9.28515625" style="739" customWidth="1"/>
    <col min="7921" max="7921" width="11.28515625" style="739" customWidth="1"/>
    <col min="7922" max="7922" width="9.28515625" style="739" customWidth="1"/>
    <col min="7923" max="7923" width="8.85546875" style="739" bestFit="1" customWidth="1"/>
    <col min="7924" max="7924" width="9.28515625" style="739" customWidth="1"/>
    <col min="7925" max="7925" width="11.7109375" style="739" customWidth="1"/>
    <col min="7926" max="7926" width="9.28515625" style="739" customWidth="1"/>
    <col min="7927" max="7927" width="8.85546875" style="739" bestFit="1" customWidth="1"/>
    <col min="7928" max="7928" width="9.28515625" style="739" customWidth="1"/>
    <col min="7929" max="7929" width="10.7109375" style="739" customWidth="1"/>
    <col min="7930" max="7930" width="9.28515625" style="739" customWidth="1"/>
    <col min="7931" max="7931" width="8.85546875" style="739" bestFit="1" customWidth="1"/>
    <col min="7932" max="7932" width="9.28515625" style="739" customWidth="1"/>
    <col min="7933" max="7933" width="11.5703125" style="739" customWidth="1"/>
    <col min="7934" max="7934" width="10" style="739" customWidth="1"/>
    <col min="7935" max="7935" width="8.85546875" style="739" bestFit="1" customWidth="1"/>
    <col min="7936" max="7936" width="9.28515625" style="739" customWidth="1"/>
    <col min="7937" max="7937" width="11.42578125" style="739" customWidth="1"/>
    <col min="7938" max="7938" width="15" style="739" customWidth="1"/>
    <col min="7939" max="7939" width="12.85546875" style="739" customWidth="1"/>
    <col min="7940" max="7940" width="10" style="739" customWidth="1"/>
    <col min="7941" max="7941" width="8.85546875" style="739" customWidth="1"/>
    <col min="7942" max="7942" width="10" style="739" customWidth="1"/>
    <col min="7943" max="7943" width="11.42578125" style="739" customWidth="1"/>
    <col min="7944" max="7944" width="10" style="739" customWidth="1"/>
    <col min="7945" max="7945" width="8.85546875" style="739" customWidth="1"/>
    <col min="7946" max="7946" width="10" style="739" customWidth="1"/>
    <col min="7947" max="7947" width="11.42578125" style="739" customWidth="1"/>
    <col min="7948" max="7948" width="10" style="739" customWidth="1"/>
    <col min="7949" max="7949" width="8.85546875" style="739" customWidth="1"/>
    <col min="7950" max="7950" width="10" style="739" customWidth="1"/>
    <col min="7951" max="7951" width="11.42578125" style="739" customWidth="1"/>
    <col min="7952" max="7952" width="10" style="739" customWidth="1"/>
    <col min="7953" max="7953" width="8.85546875" style="739" customWidth="1"/>
    <col min="7954" max="7954" width="10" style="739" customWidth="1"/>
    <col min="7955" max="7955" width="11.42578125" style="739" customWidth="1"/>
    <col min="7956" max="7956" width="10" style="739" customWidth="1"/>
    <col min="7957" max="7957" width="8.85546875" style="739" customWidth="1"/>
    <col min="7958" max="7958" width="10" style="739" customWidth="1"/>
    <col min="7959" max="7959" width="11.42578125" style="739" customWidth="1"/>
    <col min="7960" max="8171" width="9.140625" style="739"/>
    <col min="8172" max="8172" width="15" style="739" customWidth="1"/>
    <col min="8173" max="8173" width="12.85546875" style="739" customWidth="1"/>
    <col min="8174" max="8174" width="9.28515625" style="739" customWidth="1"/>
    <col min="8175" max="8175" width="8.85546875" style="739" bestFit="1" customWidth="1"/>
    <col min="8176" max="8176" width="9.28515625" style="739" customWidth="1"/>
    <col min="8177" max="8177" width="11.28515625" style="739" customWidth="1"/>
    <col min="8178" max="8178" width="9.28515625" style="739" customWidth="1"/>
    <col min="8179" max="8179" width="8.85546875" style="739" bestFit="1" customWidth="1"/>
    <col min="8180" max="8180" width="9.28515625" style="739" customWidth="1"/>
    <col min="8181" max="8181" width="11.7109375" style="739" customWidth="1"/>
    <col min="8182" max="8182" width="9.28515625" style="739" customWidth="1"/>
    <col min="8183" max="8183" width="8.85546875" style="739" bestFit="1" customWidth="1"/>
    <col min="8184" max="8184" width="9.28515625" style="739" customWidth="1"/>
    <col min="8185" max="8185" width="10.7109375" style="739" customWidth="1"/>
    <col min="8186" max="8186" width="9.28515625" style="739" customWidth="1"/>
    <col min="8187" max="8187" width="8.85546875" style="739" bestFit="1" customWidth="1"/>
    <col min="8188" max="8188" width="9.28515625" style="739" customWidth="1"/>
    <col min="8189" max="8189" width="11.5703125" style="739" customWidth="1"/>
    <col min="8190" max="8190" width="10" style="739" customWidth="1"/>
    <col min="8191" max="8191" width="8.85546875" style="739" bestFit="1" customWidth="1"/>
    <col min="8192" max="8192" width="9.28515625" style="739" customWidth="1"/>
    <col min="8193" max="8193" width="11.42578125" style="739" customWidth="1"/>
    <col min="8194" max="8194" width="15" style="739" customWidth="1"/>
    <col min="8195" max="8195" width="12.85546875" style="739" customWidth="1"/>
    <col min="8196" max="8196" width="10" style="739" customWidth="1"/>
    <col min="8197" max="8197" width="8.85546875" style="739" customWidth="1"/>
    <col min="8198" max="8198" width="10" style="739" customWidth="1"/>
    <col min="8199" max="8199" width="11.42578125" style="739" customWidth="1"/>
    <col min="8200" max="8200" width="10" style="739" customWidth="1"/>
    <col min="8201" max="8201" width="8.85546875" style="739" customWidth="1"/>
    <col min="8202" max="8202" width="10" style="739" customWidth="1"/>
    <col min="8203" max="8203" width="11.42578125" style="739" customWidth="1"/>
    <col min="8204" max="8204" width="10" style="739" customWidth="1"/>
    <col min="8205" max="8205" width="8.85546875" style="739" customWidth="1"/>
    <col min="8206" max="8206" width="10" style="739" customWidth="1"/>
    <col min="8207" max="8207" width="11.42578125" style="739" customWidth="1"/>
    <col min="8208" max="8208" width="10" style="739" customWidth="1"/>
    <col min="8209" max="8209" width="8.85546875" style="739" customWidth="1"/>
    <col min="8210" max="8210" width="10" style="739" customWidth="1"/>
    <col min="8211" max="8211" width="11.42578125" style="739" customWidth="1"/>
    <col min="8212" max="8212" width="10" style="739" customWidth="1"/>
    <col min="8213" max="8213" width="8.85546875" style="739" customWidth="1"/>
    <col min="8214" max="8214" width="10" style="739" customWidth="1"/>
    <col min="8215" max="8215" width="11.42578125" style="739" customWidth="1"/>
    <col min="8216" max="8427" width="9.140625" style="739"/>
    <col min="8428" max="8428" width="15" style="739" customWidth="1"/>
    <col min="8429" max="8429" width="12.85546875" style="739" customWidth="1"/>
    <col min="8430" max="8430" width="9.28515625" style="739" customWidth="1"/>
    <col min="8431" max="8431" width="8.85546875" style="739" bestFit="1" customWidth="1"/>
    <col min="8432" max="8432" width="9.28515625" style="739" customWidth="1"/>
    <col min="8433" max="8433" width="11.28515625" style="739" customWidth="1"/>
    <col min="8434" max="8434" width="9.28515625" style="739" customWidth="1"/>
    <col min="8435" max="8435" width="8.85546875" style="739" bestFit="1" customWidth="1"/>
    <col min="8436" max="8436" width="9.28515625" style="739" customWidth="1"/>
    <col min="8437" max="8437" width="11.7109375" style="739" customWidth="1"/>
    <col min="8438" max="8438" width="9.28515625" style="739" customWidth="1"/>
    <col min="8439" max="8439" width="8.85546875" style="739" bestFit="1" customWidth="1"/>
    <col min="8440" max="8440" width="9.28515625" style="739" customWidth="1"/>
    <col min="8441" max="8441" width="10.7109375" style="739" customWidth="1"/>
    <col min="8442" max="8442" width="9.28515625" style="739" customWidth="1"/>
    <col min="8443" max="8443" width="8.85546875" style="739" bestFit="1" customWidth="1"/>
    <col min="8444" max="8444" width="9.28515625" style="739" customWidth="1"/>
    <col min="8445" max="8445" width="11.5703125" style="739" customWidth="1"/>
    <col min="8446" max="8446" width="10" style="739" customWidth="1"/>
    <col min="8447" max="8447" width="8.85546875" style="739" bestFit="1" customWidth="1"/>
    <col min="8448" max="8448" width="9.28515625" style="739" customWidth="1"/>
    <col min="8449" max="8449" width="11.42578125" style="739" customWidth="1"/>
    <col min="8450" max="8450" width="15" style="739" customWidth="1"/>
    <col min="8451" max="8451" width="12.85546875" style="739" customWidth="1"/>
    <col min="8452" max="8452" width="10" style="739" customWidth="1"/>
    <col min="8453" max="8453" width="8.85546875" style="739" customWidth="1"/>
    <col min="8454" max="8454" width="10" style="739" customWidth="1"/>
    <col min="8455" max="8455" width="11.42578125" style="739" customWidth="1"/>
    <col min="8456" max="8456" width="10" style="739" customWidth="1"/>
    <col min="8457" max="8457" width="8.85546875" style="739" customWidth="1"/>
    <col min="8458" max="8458" width="10" style="739" customWidth="1"/>
    <col min="8459" max="8459" width="11.42578125" style="739" customWidth="1"/>
    <col min="8460" max="8460" width="10" style="739" customWidth="1"/>
    <col min="8461" max="8461" width="8.85546875" style="739" customWidth="1"/>
    <col min="8462" max="8462" width="10" style="739" customWidth="1"/>
    <col min="8463" max="8463" width="11.42578125" style="739" customWidth="1"/>
    <col min="8464" max="8464" width="10" style="739" customWidth="1"/>
    <col min="8465" max="8465" width="8.85546875" style="739" customWidth="1"/>
    <col min="8466" max="8466" width="10" style="739" customWidth="1"/>
    <col min="8467" max="8467" width="11.42578125" style="739" customWidth="1"/>
    <col min="8468" max="8468" width="10" style="739" customWidth="1"/>
    <col min="8469" max="8469" width="8.85546875" style="739" customWidth="1"/>
    <col min="8470" max="8470" width="10" style="739" customWidth="1"/>
    <col min="8471" max="8471" width="11.42578125" style="739" customWidth="1"/>
    <col min="8472" max="8683" width="9.140625" style="739"/>
    <col min="8684" max="8684" width="15" style="739" customWidth="1"/>
    <col min="8685" max="8685" width="12.85546875" style="739" customWidth="1"/>
    <col min="8686" max="8686" width="9.28515625" style="739" customWidth="1"/>
    <col min="8687" max="8687" width="8.85546875" style="739" bestFit="1" customWidth="1"/>
    <col min="8688" max="8688" width="9.28515625" style="739" customWidth="1"/>
    <col min="8689" max="8689" width="11.28515625" style="739" customWidth="1"/>
    <col min="8690" max="8690" width="9.28515625" style="739" customWidth="1"/>
    <col min="8691" max="8691" width="8.85546875" style="739" bestFit="1" customWidth="1"/>
    <col min="8692" max="8692" width="9.28515625" style="739" customWidth="1"/>
    <col min="8693" max="8693" width="11.7109375" style="739" customWidth="1"/>
    <col min="8694" max="8694" width="9.28515625" style="739" customWidth="1"/>
    <col min="8695" max="8695" width="8.85546875" style="739" bestFit="1" customWidth="1"/>
    <col min="8696" max="8696" width="9.28515625" style="739" customWidth="1"/>
    <col min="8697" max="8697" width="10.7109375" style="739" customWidth="1"/>
    <col min="8698" max="8698" width="9.28515625" style="739" customWidth="1"/>
    <col min="8699" max="8699" width="8.85546875" style="739" bestFit="1" customWidth="1"/>
    <col min="8700" max="8700" width="9.28515625" style="739" customWidth="1"/>
    <col min="8701" max="8701" width="11.5703125" style="739" customWidth="1"/>
    <col min="8702" max="8702" width="10" style="739" customWidth="1"/>
    <col min="8703" max="8703" width="8.85546875" style="739" bestFit="1" customWidth="1"/>
    <col min="8704" max="8704" width="9.28515625" style="739" customWidth="1"/>
    <col min="8705" max="8705" width="11.42578125" style="739" customWidth="1"/>
    <col min="8706" max="8706" width="15" style="739" customWidth="1"/>
    <col min="8707" max="8707" width="12.85546875" style="739" customWidth="1"/>
    <col min="8708" max="8708" width="10" style="739" customWidth="1"/>
    <col min="8709" max="8709" width="8.85546875" style="739" customWidth="1"/>
    <col min="8710" max="8710" width="10" style="739" customWidth="1"/>
    <col min="8711" max="8711" width="11.42578125" style="739" customWidth="1"/>
    <col min="8712" max="8712" width="10" style="739" customWidth="1"/>
    <col min="8713" max="8713" width="8.85546875" style="739" customWidth="1"/>
    <col min="8714" max="8714" width="10" style="739" customWidth="1"/>
    <col min="8715" max="8715" width="11.42578125" style="739" customWidth="1"/>
    <col min="8716" max="8716" width="10" style="739" customWidth="1"/>
    <col min="8717" max="8717" width="8.85546875" style="739" customWidth="1"/>
    <col min="8718" max="8718" width="10" style="739" customWidth="1"/>
    <col min="8719" max="8719" width="11.42578125" style="739" customWidth="1"/>
    <col min="8720" max="8720" width="10" style="739" customWidth="1"/>
    <col min="8721" max="8721" width="8.85546875" style="739" customWidth="1"/>
    <col min="8722" max="8722" width="10" style="739" customWidth="1"/>
    <col min="8723" max="8723" width="11.42578125" style="739" customWidth="1"/>
    <col min="8724" max="8724" width="10" style="739" customWidth="1"/>
    <col min="8725" max="8725" width="8.85546875" style="739" customWidth="1"/>
    <col min="8726" max="8726" width="10" style="739" customWidth="1"/>
    <col min="8727" max="8727" width="11.42578125" style="739" customWidth="1"/>
    <col min="8728" max="8939" width="9.140625" style="739"/>
    <col min="8940" max="8940" width="15" style="739" customWidth="1"/>
    <col min="8941" max="8941" width="12.85546875" style="739" customWidth="1"/>
    <col min="8942" max="8942" width="9.28515625" style="739" customWidth="1"/>
    <col min="8943" max="8943" width="8.85546875" style="739" bestFit="1" customWidth="1"/>
    <col min="8944" max="8944" width="9.28515625" style="739" customWidth="1"/>
    <col min="8945" max="8945" width="11.28515625" style="739" customWidth="1"/>
    <col min="8946" max="8946" width="9.28515625" style="739" customWidth="1"/>
    <col min="8947" max="8947" width="8.85546875" style="739" bestFit="1" customWidth="1"/>
    <col min="8948" max="8948" width="9.28515625" style="739" customWidth="1"/>
    <col min="8949" max="8949" width="11.7109375" style="739" customWidth="1"/>
    <col min="8950" max="8950" width="9.28515625" style="739" customWidth="1"/>
    <col min="8951" max="8951" width="8.85546875" style="739" bestFit="1" customWidth="1"/>
    <col min="8952" max="8952" width="9.28515625" style="739" customWidth="1"/>
    <col min="8953" max="8953" width="10.7109375" style="739" customWidth="1"/>
    <col min="8954" max="8954" width="9.28515625" style="739" customWidth="1"/>
    <col min="8955" max="8955" width="8.85546875" style="739" bestFit="1" customWidth="1"/>
    <col min="8956" max="8956" width="9.28515625" style="739" customWidth="1"/>
    <col min="8957" max="8957" width="11.5703125" style="739" customWidth="1"/>
    <col min="8958" max="8958" width="10" style="739" customWidth="1"/>
    <col min="8959" max="8959" width="8.85546875" style="739" bestFit="1" customWidth="1"/>
    <col min="8960" max="8960" width="9.28515625" style="739" customWidth="1"/>
    <col min="8961" max="8961" width="11.42578125" style="739" customWidth="1"/>
    <col min="8962" max="8962" width="15" style="739" customWidth="1"/>
    <col min="8963" max="8963" width="12.85546875" style="739" customWidth="1"/>
    <col min="8964" max="8964" width="10" style="739" customWidth="1"/>
    <col min="8965" max="8965" width="8.85546875" style="739" customWidth="1"/>
    <col min="8966" max="8966" width="10" style="739" customWidth="1"/>
    <col min="8967" max="8967" width="11.42578125" style="739" customWidth="1"/>
    <col min="8968" max="8968" width="10" style="739" customWidth="1"/>
    <col min="8969" max="8969" width="8.85546875" style="739" customWidth="1"/>
    <col min="8970" max="8970" width="10" style="739" customWidth="1"/>
    <col min="8971" max="8971" width="11.42578125" style="739" customWidth="1"/>
    <col min="8972" max="8972" width="10" style="739" customWidth="1"/>
    <col min="8973" max="8973" width="8.85546875" style="739" customWidth="1"/>
    <col min="8974" max="8974" width="10" style="739" customWidth="1"/>
    <col min="8975" max="8975" width="11.42578125" style="739" customWidth="1"/>
    <col min="8976" max="8976" width="10" style="739" customWidth="1"/>
    <col min="8977" max="8977" width="8.85546875" style="739" customWidth="1"/>
    <col min="8978" max="8978" width="10" style="739" customWidth="1"/>
    <col min="8979" max="8979" width="11.42578125" style="739" customWidth="1"/>
    <col min="8980" max="8980" width="10" style="739" customWidth="1"/>
    <col min="8981" max="8981" width="8.85546875" style="739" customWidth="1"/>
    <col min="8982" max="8982" width="10" style="739" customWidth="1"/>
    <col min="8983" max="8983" width="11.42578125" style="739" customWidth="1"/>
    <col min="8984" max="9195" width="9.140625" style="739"/>
    <col min="9196" max="9196" width="15" style="739" customWidth="1"/>
    <col min="9197" max="9197" width="12.85546875" style="739" customWidth="1"/>
    <col min="9198" max="9198" width="9.28515625" style="739" customWidth="1"/>
    <col min="9199" max="9199" width="8.85546875" style="739" bestFit="1" customWidth="1"/>
    <col min="9200" max="9200" width="9.28515625" style="739" customWidth="1"/>
    <col min="9201" max="9201" width="11.28515625" style="739" customWidth="1"/>
    <col min="9202" max="9202" width="9.28515625" style="739" customWidth="1"/>
    <col min="9203" max="9203" width="8.85546875" style="739" bestFit="1" customWidth="1"/>
    <col min="9204" max="9204" width="9.28515625" style="739" customWidth="1"/>
    <col min="9205" max="9205" width="11.7109375" style="739" customWidth="1"/>
    <col min="9206" max="9206" width="9.28515625" style="739" customWidth="1"/>
    <col min="9207" max="9207" width="8.85546875" style="739" bestFit="1" customWidth="1"/>
    <col min="9208" max="9208" width="9.28515625" style="739" customWidth="1"/>
    <col min="9209" max="9209" width="10.7109375" style="739" customWidth="1"/>
    <col min="9210" max="9210" width="9.28515625" style="739" customWidth="1"/>
    <col min="9211" max="9211" width="8.85546875" style="739" bestFit="1" customWidth="1"/>
    <col min="9212" max="9212" width="9.28515625" style="739" customWidth="1"/>
    <col min="9213" max="9213" width="11.5703125" style="739" customWidth="1"/>
    <col min="9214" max="9214" width="10" style="739" customWidth="1"/>
    <col min="9215" max="9215" width="8.85546875" style="739" bestFit="1" customWidth="1"/>
    <col min="9216" max="9216" width="9.28515625" style="739" customWidth="1"/>
    <col min="9217" max="9217" width="11.42578125" style="739" customWidth="1"/>
    <col min="9218" max="9218" width="15" style="739" customWidth="1"/>
    <col min="9219" max="9219" width="12.85546875" style="739" customWidth="1"/>
    <col min="9220" max="9220" width="10" style="739" customWidth="1"/>
    <col min="9221" max="9221" width="8.85546875" style="739" customWidth="1"/>
    <col min="9222" max="9222" width="10" style="739" customWidth="1"/>
    <col min="9223" max="9223" width="11.42578125" style="739" customWidth="1"/>
    <col min="9224" max="9224" width="10" style="739" customWidth="1"/>
    <col min="9225" max="9225" width="8.85546875" style="739" customWidth="1"/>
    <col min="9226" max="9226" width="10" style="739" customWidth="1"/>
    <col min="9227" max="9227" width="11.42578125" style="739" customWidth="1"/>
    <col min="9228" max="9228" width="10" style="739" customWidth="1"/>
    <col min="9229" max="9229" width="8.85546875" style="739" customWidth="1"/>
    <col min="9230" max="9230" width="10" style="739" customWidth="1"/>
    <col min="9231" max="9231" width="11.42578125" style="739" customWidth="1"/>
    <col min="9232" max="9232" width="10" style="739" customWidth="1"/>
    <col min="9233" max="9233" width="8.85546875" style="739" customWidth="1"/>
    <col min="9234" max="9234" width="10" style="739" customWidth="1"/>
    <col min="9235" max="9235" width="11.42578125" style="739" customWidth="1"/>
    <col min="9236" max="9236" width="10" style="739" customWidth="1"/>
    <col min="9237" max="9237" width="8.85546875" style="739" customWidth="1"/>
    <col min="9238" max="9238" width="10" style="739" customWidth="1"/>
    <col min="9239" max="9239" width="11.42578125" style="739" customWidth="1"/>
    <col min="9240" max="9451" width="9.140625" style="739"/>
    <col min="9452" max="9452" width="15" style="739" customWidth="1"/>
    <col min="9453" max="9453" width="12.85546875" style="739" customWidth="1"/>
    <col min="9454" max="9454" width="9.28515625" style="739" customWidth="1"/>
    <col min="9455" max="9455" width="8.85546875" style="739" bestFit="1" customWidth="1"/>
    <col min="9456" max="9456" width="9.28515625" style="739" customWidth="1"/>
    <col min="9457" max="9457" width="11.28515625" style="739" customWidth="1"/>
    <col min="9458" max="9458" width="9.28515625" style="739" customWidth="1"/>
    <col min="9459" max="9459" width="8.85546875" style="739" bestFit="1" customWidth="1"/>
    <col min="9460" max="9460" width="9.28515625" style="739" customWidth="1"/>
    <col min="9461" max="9461" width="11.7109375" style="739" customWidth="1"/>
    <col min="9462" max="9462" width="9.28515625" style="739" customWidth="1"/>
    <col min="9463" max="9463" width="8.85546875" style="739" bestFit="1" customWidth="1"/>
    <col min="9464" max="9464" width="9.28515625" style="739" customWidth="1"/>
    <col min="9465" max="9465" width="10.7109375" style="739" customWidth="1"/>
    <col min="9466" max="9466" width="9.28515625" style="739" customWidth="1"/>
    <col min="9467" max="9467" width="8.85546875" style="739" bestFit="1" customWidth="1"/>
    <col min="9468" max="9468" width="9.28515625" style="739" customWidth="1"/>
    <col min="9469" max="9469" width="11.5703125" style="739" customWidth="1"/>
    <col min="9470" max="9470" width="10" style="739" customWidth="1"/>
    <col min="9471" max="9471" width="8.85546875" style="739" bestFit="1" customWidth="1"/>
    <col min="9472" max="9472" width="9.28515625" style="739" customWidth="1"/>
    <col min="9473" max="9473" width="11.42578125" style="739" customWidth="1"/>
    <col min="9474" max="9474" width="15" style="739" customWidth="1"/>
    <col min="9475" max="9475" width="12.85546875" style="739" customWidth="1"/>
    <col min="9476" max="9476" width="10" style="739" customWidth="1"/>
    <col min="9477" max="9477" width="8.85546875" style="739" customWidth="1"/>
    <col min="9478" max="9478" width="10" style="739" customWidth="1"/>
    <col min="9479" max="9479" width="11.42578125" style="739" customWidth="1"/>
    <col min="9480" max="9480" width="10" style="739" customWidth="1"/>
    <col min="9481" max="9481" width="8.85546875" style="739" customWidth="1"/>
    <col min="9482" max="9482" width="10" style="739" customWidth="1"/>
    <col min="9483" max="9483" width="11.42578125" style="739" customWidth="1"/>
    <col min="9484" max="9484" width="10" style="739" customWidth="1"/>
    <col min="9485" max="9485" width="8.85546875" style="739" customWidth="1"/>
    <col min="9486" max="9486" width="10" style="739" customWidth="1"/>
    <col min="9487" max="9487" width="11.42578125" style="739" customWidth="1"/>
    <col min="9488" max="9488" width="10" style="739" customWidth="1"/>
    <col min="9489" max="9489" width="8.85546875" style="739" customWidth="1"/>
    <col min="9490" max="9490" width="10" style="739" customWidth="1"/>
    <col min="9491" max="9491" width="11.42578125" style="739" customWidth="1"/>
    <col min="9492" max="9492" width="10" style="739" customWidth="1"/>
    <col min="9493" max="9493" width="8.85546875" style="739" customWidth="1"/>
    <col min="9494" max="9494" width="10" style="739" customWidth="1"/>
    <col min="9495" max="9495" width="11.42578125" style="739" customWidth="1"/>
    <col min="9496" max="9707" width="9.140625" style="739"/>
    <col min="9708" max="9708" width="15" style="739" customWidth="1"/>
    <col min="9709" max="9709" width="12.85546875" style="739" customWidth="1"/>
    <col min="9710" max="9710" width="9.28515625" style="739" customWidth="1"/>
    <col min="9711" max="9711" width="8.85546875" style="739" bestFit="1" customWidth="1"/>
    <col min="9712" max="9712" width="9.28515625" style="739" customWidth="1"/>
    <col min="9713" max="9713" width="11.28515625" style="739" customWidth="1"/>
    <col min="9714" max="9714" width="9.28515625" style="739" customWidth="1"/>
    <col min="9715" max="9715" width="8.85546875" style="739" bestFit="1" customWidth="1"/>
    <col min="9716" max="9716" width="9.28515625" style="739" customWidth="1"/>
    <col min="9717" max="9717" width="11.7109375" style="739" customWidth="1"/>
    <col min="9718" max="9718" width="9.28515625" style="739" customWidth="1"/>
    <col min="9719" max="9719" width="8.85546875" style="739" bestFit="1" customWidth="1"/>
    <col min="9720" max="9720" width="9.28515625" style="739" customWidth="1"/>
    <col min="9721" max="9721" width="10.7109375" style="739" customWidth="1"/>
    <col min="9722" max="9722" width="9.28515625" style="739" customWidth="1"/>
    <col min="9723" max="9723" width="8.85546875" style="739" bestFit="1" customWidth="1"/>
    <col min="9724" max="9724" width="9.28515625" style="739" customWidth="1"/>
    <col min="9725" max="9725" width="11.5703125" style="739" customWidth="1"/>
    <col min="9726" max="9726" width="10" style="739" customWidth="1"/>
    <col min="9727" max="9727" width="8.85546875" style="739" bestFit="1" customWidth="1"/>
    <col min="9728" max="9728" width="9.28515625" style="739" customWidth="1"/>
    <col min="9729" max="9729" width="11.42578125" style="739" customWidth="1"/>
    <col min="9730" max="9730" width="15" style="739" customWidth="1"/>
    <col min="9731" max="9731" width="12.85546875" style="739" customWidth="1"/>
    <col min="9732" max="9732" width="10" style="739" customWidth="1"/>
    <col min="9733" max="9733" width="8.85546875" style="739" customWidth="1"/>
    <col min="9734" max="9734" width="10" style="739" customWidth="1"/>
    <col min="9735" max="9735" width="11.42578125" style="739" customWidth="1"/>
    <col min="9736" max="9736" width="10" style="739" customWidth="1"/>
    <col min="9737" max="9737" width="8.85546875" style="739" customWidth="1"/>
    <col min="9738" max="9738" width="10" style="739" customWidth="1"/>
    <col min="9739" max="9739" width="11.42578125" style="739" customWidth="1"/>
    <col min="9740" max="9740" width="10" style="739" customWidth="1"/>
    <col min="9741" max="9741" width="8.85546875" style="739" customWidth="1"/>
    <col min="9742" max="9742" width="10" style="739" customWidth="1"/>
    <col min="9743" max="9743" width="11.42578125" style="739" customWidth="1"/>
    <col min="9744" max="9744" width="10" style="739" customWidth="1"/>
    <col min="9745" max="9745" width="8.85546875" style="739" customWidth="1"/>
    <col min="9746" max="9746" width="10" style="739" customWidth="1"/>
    <col min="9747" max="9747" width="11.42578125" style="739" customWidth="1"/>
    <col min="9748" max="9748" width="10" style="739" customWidth="1"/>
    <col min="9749" max="9749" width="8.85546875" style="739" customWidth="1"/>
    <col min="9750" max="9750" width="10" style="739" customWidth="1"/>
    <col min="9751" max="9751" width="11.42578125" style="739" customWidth="1"/>
    <col min="9752" max="9963" width="9.140625" style="739"/>
    <col min="9964" max="9964" width="15" style="739" customWidth="1"/>
    <col min="9965" max="9965" width="12.85546875" style="739" customWidth="1"/>
    <col min="9966" max="9966" width="9.28515625" style="739" customWidth="1"/>
    <col min="9967" max="9967" width="8.85546875" style="739" bestFit="1" customWidth="1"/>
    <col min="9968" max="9968" width="9.28515625" style="739" customWidth="1"/>
    <col min="9969" max="9969" width="11.28515625" style="739" customWidth="1"/>
    <col min="9970" max="9970" width="9.28515625" style="739" customWidth="1"/>
    <col min="9971" max="9971" width="8.85546875" style="739" bestFit="1" customWidth="1"/>
    <col min="9972" max="9972" width="9.28515625" style="739" customWidth="1"/>
    <col min="9973" max="9973" width="11.7109375" style="739" customWidth="1"/>
    <col min="9974" max="9974" width="9.28515625" style="739" customWidth="1"/>
    <col min="9975" max="9975" width="8.85546875" style="739" bestFit="1" customWidth="1"/>
    <col min="9976" max="9976" width="9.28515625" style="739" customWidth="1"/>
    <col min="9977" max="9977" width="10.7109375" style="739" customWidth="1"/>
    <col min="9978" max="9978" width="9.28515625" style="739" customWidth="1"/>
    <col min="9979" max="9979" width="8.85546875" style="739" bestFit="1" customWidth="1"/>
    <col min="9980" max="9980" width="9.28515625" style="739" customWidth="1"/>
    <col min="9981" max="9981" width="11.5703125" style="739" customWidth="1"/>
    <col min="9982" max="9982" width="10" style="739" customWidth="1"/>
    <col min="9983" max="9983" width="8.85546875" style="739" bestFit="1" customWidth="1"/>
    <col min="9984" max="9984" width="9.28515625" style="739" customWidth="1"/>
    <col min="9985" max="9985" width="11.42578125" style="739" customWidth="1"/>
    <col min="9986" max="9986" width="15" style="739" customWidth="1"/>
    <col min="9987" max="9987" width="12.85546875" style="739" customWidth="1"/>
    <col min="9988" max="9988" width="10" style="739" customWidth="1"/>
    <col min="9989" max="9989" width="8.85546875" style="739" customWidth="1"/>
    <col min="9990" max="9990" width="10" style="739" customWidth="1"/>
    <col min="9991" max="9991" width="11.42578125" style="739" customWidth="1"/>
    <col min="9992" max="9992" width="10" style="739" customWidth="1"/>
    <col min="9993" max="9993" width="8.85546875" style="739" customWidth="1"/>
    <col min="9994" max="9994" width="10" style="739" customWidth="1"/>
    <col min="9995" max="9995" width="11.42578125" style="739" customWidth="1"/>
    <col min="9996" max="9996" width="10" style="739" customWidth="1"/>
    <col min="9997" max="9997" width="8.85546875" style="739" customWidth="1"/>
    <col min="9998" max="9998" width="10" style="739" customWidth="1"/>
    <col min="9999" max="9999" width="11.42578125" style="739" customWidth="1"/>
    <col min="10000" max="10000" width="10" style="739" customWidth="1"/>
    <col min="10001" max="10001" width="8.85546875" style="739" customWidth="1"/>
    <col min="10002" max="10002" width="10" style="739" customWidth="1"/>
    <col min="10003" max="10003" width="11.42578125" style="739" customWidth="1"/>
    <col min="10004" max="10004" width="10" style="739" customWidth="1"/>
    <col min="10005" max="10005" width="8.85546875" style="739" customWidth="1"/>
    <col min="10006" max="10006" width="10" style="739" customWidth="1"/>
    <col min="10007" max="10007" width="11.42578125" style="739" customWidth="1"/>
    <col min="10008" max="10219" width="9.140625" style="739"/>
    <col min="10220" max="10220" width="15" style="739" customWidth="1"/>
    <col min="10221" max="10221" width="12.85546875" style="739" customWidth="1"/>
    <col min="10222" max="10222" width="9.28515625" style="739" customWidth="1"/>
    <col min="10223" max="10223" width="8.85546875" style="739" bestFit="1" customWidth="1"/>
    <col min="10224" max="10224" width="9.28515625" style="739" customWidth="1"/>
    <col min="10225" max="10225" width="11.28515625" style="739" customWidth="1"/>
    <col min="10226" max="10226" width="9.28515625" style="739" customWidth="1"/>
    <col min="10227" max="10227" width="8.85546875" style="739" bestFit="1" customWidth="1"/>
    <col min="10228" max="10228" width="9.28515625" style="739" customWidth="1"/>
    <col min="10229" max="10229" width="11.7109375" style="739" customWidth="1"/>
    <col min="10230" max="10230" width="9.28515625" style="739" customWidth="1"/>
    <col min="10231" max="10231" width="8.85546875" style="739" bestFit="1" customWidth="1"/>
    <col min="10232" max="10232" width="9.28515625" style="739" customWidth="1"/>
    <col min="10233" max="10233" width="10.7109375" style="739" customWidth="1"/>
    <col min="10234" max="10234" width="9.28515625" style="739" customWidth="1"/>
    <col min="10235" max="10235" width="8.85546875" style="739" bestFit="1" customWidth="1"/>
    <col min="10236" max="10236" width="9.28515625" style="739" customWidth="1"/>
    <col min="10237" max="10237" width="11.5703125" style="739" customWidth="1"/>
    <col min="10238" max="10238" width="10" style="739" customWidth="1"/>
    <col min="10239" max="10239" width="8.85546875" style="739" bestFit="1" customWidth="1"/>
    <col min="10240" max="10240" width="9.28515625" style="739" customWidth="1"/>
    <col min="10241" max="10241" width="11.42578125" style="739" customWidth="1"/>
    <col min="10242" max="10242" width="15" style="739" customWidth="1"/>
    <col min="10243" max="10243" width="12.85546875" style="739" customWidth="1"/>
    <col min="10244" max="10244" width="10" style="739" customWidth="1"/>
    <col min="10245" max="10245" width="8.85546875" style="739" customWidth="1"/>
    <col min="10246" max="10246" width="10" style="739" customWidth="1"/>
    <col min="10247" max="10247" width="11.42578125" style="739" customWidth="1"/>
    <col min="10248" max="10248" width="10" style="739" customWidth="1"/>
    <col min="10249" max="10249" width="8.85546875" style="739" customWidth="1"/>
    <col min="10250" max="10250" width="10" style="739" customWidth="1"/>
    <col min="10251" max="10251" width="11.42578125" style="739" customWidth="1"/>
    <col min="10252" max="10252" width="10" style="739" customWidth="1"/>
    <col min="10253" max="10253" width="8.85546875" style="739" customWidth="1"/>
    <col min="10254" max="10254" width="10" style="739" customWidth="1"/>
    <col min="10255" max="10255" width="11.42578125" style="739" customWidth="1"/>
    <col min="10256" max="10256" width="10" style="739" customWidth="1"/>
    <col min="10257" max="10257" width="8.85546875" style="739" customWidth="1"/>
    <col min="10258" max="10258" width="10" style="739" customWidth="1"/>
    <col min="10259" max="10259" width="11.42578125" style="739" customWidth="1"/>
    <col min="10260" max="10260" width="10" style="739" customWidth="1"/>
    <col min="10261" max="10261" width="8.85546875" style="739" customWidth="1"/>
    <col min="10262" max="10262" width="10" style="739" customWidth="1"/>
    <col min="10263" max="10263" width="11.42578125" style="739" customWidth="1"/>
    <col min="10264" max="10475" width="9.140625" style="739"/>
    <col min="10476" max="10476" width="15" style="739" customWidth="1"/>
    <col min="10477" max="10477" width="12.85546875" style="739" customWidth="1"/>
    <col min="10478" max="10478" width="9.28515625" style="739" customWidth="1"/>
    <col min="10479" max="10479" width="8.85546875" style="739" bestFit="1" customWidth="1"/>
    <col min="10480" max="10480" width="9.28515625" style="739" customWidth="1"/>
    <col min="10481" max="10481" width="11.28515625" style="739" customWidth="1"/>
    <col min="10482" max="10482" width="9.28515625" style="739" customWidth="1"/>
    <col min="10483" max="10483" width="8.85546875" style="739" bestFit="1" customWidth="1"/>
    <col min="10484" max="10484" width="9.28515625" style="739" customWidth="1"/>
    <col min="10485" max="10485" width="11.7109375" style="739" customWidth="1"/>
    <col min="10486" max="10486" width="9.28515625" style="739" customWidth="1"/>
    <col min="10487" max="10487" width="8.85546875" style="739" bestFit="1" customWidth="1"/>
    <col min="10488" max="10488" width="9.28515625" style="739" customWidth="1"/>
    <col min="10489" max="10489" width="10.7109375" style="739" customWidth="1"/>
    <col min="10490" max="10490" width="9.28515625" style="739" customWidth="1"/>
    <col min="10491" max="10491" width="8.85546875" style="739" bestFit="1" customWidth="1"/>
    <col min="10492" max="10492" width="9.28515625" style="739" customWidth="1"/>
    <col min="10493" max="10493" width="11.5703125" style="739" customWidth="1"/>
    <col min="10494" max="10494" width="10" style="739" customWidth="1"/>
    <col min="10495" max="10495" width="8.85546875" style="739" bestFit="1" customWidth="1"/>
    <col min="10496" max="10496" width="9.28515625" style="739" customWidth="1"/>
    <col min="10497" max="10497" width="11.42578125" style="739" customWidth="1"/>
    <col min="10498" max="10498" width="15" style="739" customWidth="1"/>
    <col min="10499" max="10499" width="12.85546875" style="739" customWidth="1"/>
    <col min="10500" max="10500" width="10" style="739" customWidth="1"/>
    <col min="10501" max="10501" width="8.85546875" style="739" customWidth="1"/>
    <col min="10502" max="10502" width="10" style="739" customWidth="1"/>
    <col min="10503" max="10503" width="11.42578125" style="739" customWidth="1"/>
    <col min="10504" max="10504" width="10" style="739" customWidth="1"/>
    <col min="10505" max="10505" width="8.85546875" style="739" customWidth="1"/>
    <col min="10506" max="10506" width="10" style="739" customWidth="1"/>
    <col min="10507" max="10507" width="11.42578125" style="739" customWidth="1"/>
    <col min="10508" max="10508" width="10" style="739" customWidth="1"/>
    <col min="10509" max="10509" width="8.85546875" style="739" customWidth="1"/>
    <col min="10510" max="10510" width="10" style="739" customWidth="1"/>
    <col min="10511" max="10511" width="11.42578125" style="739" customWidth="1"/>
    <col min="10512" max="10512" width="10" style="739" customWidth="1"/>
    <col min="10513" max="10513" width="8.85546875" style="739" customWidth="1"/>
    <col min="10514" max="10514" width="10" style="739" customWidth="1"/>
    <col min="10515" max="10515" width="11.42578125" style="739" customWidth="1"/>
    <col min="10516" max="10516" width="10" style="739" customWidth="1"/>
    <col min="10517" max="10517" width="8.85546875" style="739" customWidth="1"/>
    <col min="10518" max="10518" width="10" style="739" customWidth="1"/>
    <col min="10519" max="10519" width="11.42578125" style="739" customWidth="1"/>
    <col min="10520" max="10731" width="9.140625" style="739"/>
    <col min="10732" max="10732" width="15" style="739" customWidth="1"/>
    <col min="10733" max="10733" width="12.85546875" style="739" customWidth="1"/>
    <col min="10734" max="10734" width="9.28515625" style="739" customWidth="1"/>
    <col min="10735" max="10735" width="8.85546875" style="739" bestFit="1" customWidth="1"/>
    <col min="10736" max="10736" width="9.28515625" style="739" customWidth="1"/>
    <col min="10737" max="10737" width="11.28515625" style="739" customWidth="1"/>
    <col min="10738" max="10738" width="9.28515625" style="739" customWidth="1"/>
    <col min="10739" max="10739" width="8.85546875" style="739" bestFit="1" customWidth="1"/>
    <col min="10740" max="10740" width="9.28515625" style="739" customWidth="1"/>
    <col min="10741" max="10741" width="11.7109375" style="739" customWidth="1"/>
    <col min="10742" max="10742" width="9.28515625" style="739" customWidth="1"/>
    <col min="10743" max="10743" width="8.85546875" style="739" bestFit="1" customWidth="1"/>
    <col min="10744" max="10744" width="9.28515625" style="739" customWidth="1"/>
    <col min="10745" max="10745" width="10.7109375" style="739" customWidth="1"/>
    <col min="10746" max="10746" width="9.28515625" style="739" customWidth="1"/>
    <col min="10747" max="10747" width="8.85546875" style="739" bestFit="1" customWidth="1"/>
    <col min="10748" max="10748" width="9.28515625" style="739" customWidth="1"/>
    <col min="10749" max="10749" width="11.5703125" style="739" customWidth="1"/>
    <col min="10750" max="10750" width="10" style="739" customWidth="1"/>
    <col min="10751" max="10751" width="8.85546875" style="739" bestFit="1" customWidth="1"/>
    <col min="10752" max="10752" width="9.28515625" style="739" customWidth="1"/>
    <col min="10753" max="10753" width="11.42578125" style="739" customWidth="1"/>
    <col min="10754" max="10754" width="15" style="739" customWidth="1"/>
    <col min="10755" max="10755" width="12.85546875" style="739" customWidth="1"/>
    <col min="10756" max="10756" width="10" style="739" customWidth="1"/>
    <col min="10757" max="10757" width="8.85546875" style="739" customWidth="1"/>
    <col min="10758" max="10758" width="10" style="739" customWidth="1"/>
    <col min="10759" max="10759" width="11.42578125" style="739" customWidth="1"/>
    <col min="10760" max="10760" width="10" style="739" customWidth="1"/>
    <col min="10761" max="10761" width="8.85546875" style="739" customWidth="1"/>
    <col min="10762" max="10762" width="10" style="739" customWidth="1"/>
    <col min="10763" max="10763" width="11.42578125" style="739" customWidth="1"/>
    <col min="10764" max="10764" width="10" style="739" customWidth="1"/>
    <col min="10765" max="10765" width="8.85546875" style="739" customWidth="1"/>
    <col min="10766" max="10766" width="10" style="739" customWidth="1"/>
    <col min="10767" max="10767" width="11.42578125" style="739" customWidth="1"/>
    <col min="10768" max="10768" width="10" style="739" customWidth="1"/>
    <col min="10769" max="10769" width="8.85546875" style="739" customWidth="1"/>
    <col min="10770" max="10770" width="10" style="739" customWidth="1"/>
    <col min="10771" max="10771" width="11.42578125" style="739" customWidth="1"/>
    <col min="10772" max="10772" width="10" style="739" customWidth="1"/>
    <col min="10773" max="10773" width="8.85546875" style="739" customWidth="1"/>
    <col min="10774" max="10774" width="10" style="739" customWidth="1"/>
    <col min="10775" max="10775" width="11.42578125" style="739" customWidth="1"/>
    <col min="10776" max="10987" width="9.140625" style="739"/>
    <col min="10988" max="10988" width="15" style="739" customWidth="1"/>
    <col min="10989" max="10989" width="12.85546875" style="739" customWidth="1"/>
    <col min="10990" max="10990" width="9.28515625" style="739" customWidth="1"/>
    <col min="10991" max="10991" width="8.85546875" style="739" bestFit="1" customWidth="1"/>
    <col min="10992" max="10992" width="9.28515625" style="739" customWidth="1"/>
    <col min="10993" max="10993" width="11.28515625" style="739" customWidth="1"/>
    <col min="10994" max="10994" width="9.28515625" style="739" customWidth="1"/>
    <col min="10995" max="10995" width="8.85546875" style="739" bestFit="1" customWidth="1"/>
    <col min="10996" max="10996" width="9.28515625" style="739" customWidth="1"/>
    <col min="10997" max="10997" width="11.7109375" style="739" customWidth="1"/>
    <col min="10998" max="10998" width="9.28515625" style="739" customWidth="1"/>
    <col min="10999" max="10999" width="8.85546875" style="739" bestFit="1" customWidth="1"/>
    <col min="11000" max="11000" width="9.28515625" style="739" customWidth="1"/>
    <col min="11001" max="11001" width="10.7109375" style="739" customWidth="1"/>
    <col min="11002" max="11002" width="9.28515625" style="739" customWidth="1"/>
    <col min="11003" max="11003" width="8.85546875" style="739" bestFit="1" customWidth="1"/>
    <col min="11004" max="11004" width="9.28515625" style="739" customWidth="1"/>
    <col min="11005" max="11005" width="11.5703125" style="739" customWidth="1"/>
    <col min="11006" max="11006" width="10" style="739" customWidth="1"/>
    <col min="11007" max="11007" width="8.85546875" style="739" bestFit="1" customWidth="1"/>
    <col min="11008" max="11008" width="9.28515625" style="739" customWidth="1"/>
    <col min="11009" max="11009" width="11.42578125" style="739" customWidth="1"/>
    <col min="11010" max="11010" width="15" style="739" customWidth="1"/>
    <col min="11011" max="11011" width="12.85546875" style="739" customWidth="1"/>
    <col min="11012" max="11012" width="10" style="739" customWidth="1"/>
    <col min="11013" max="11013" width="8.85546875" style="739" customWidth="1"/>
    <col min="11014" max="11014" width="10" style="739" customWidth="1"/>
    <col min="11015" max="11015" width="11.42578125" style="739" customWidth="1"/>
    <col min="11016" max="11016" width="10" style="739" customWidth="1"/>
    <col min="11017" max="11017" width="8.85546875" style="739" customWidth="1"/>
    <col min="11018" max="11018" width="10" style="739" customWidth="1"/>
    <col min="11019" max="11019" width="11.42578125" style="739" customWidth="1"/>
    <col min="11020" max="11020" width="10" style="739" customWidth="1"/>
    <col min="11021" max="11021" width="8.85546875" style="739" customWidth="1"/>
    <col min="11022" max="11022" width="10" style="739" customWidth="1"/>
    <col min="11023" max="11023" width="11.42578125" style="739" customWidth="1"/>
    <col min="11024" max="11024" width="10" style="739" customWidth="1"/>
    <col min="11025" max="11025" width="8.85546875" style="739" customWidth="1"/>
    <col min="11026" max="11026" width="10" style="739" customWidth="1"/>
    <col min="11027" max="11027" width="11.42578125" style="739" customWidth="1"/>
    <col min="11028" max="11028" width="10" style="739" customWidth="1"/>
    <col min="11029" max="11029" width="8.85546875" style="739" customWidth="1"/>
    <col min="11030" max="11030" width="10" style="739" customWidth="1"/>
    <col min="11031" max="11031" width="11.42578125" style="739" customWidth="1"/>
    <col min="11032" max="11243" width="9.140625" style="739"/>
    <col min="11244" max="11244" width="15" style="739" customWidth="1"/>
    <col min="11245" max="11245" width="12.85546875" style="739" customWidth="1"/>
    <col min="11246" max="11246" width="9.28515625" style="739" customWidth="1"/>
    <col min="11247" max="11247" width="8.85546875" style="739" bestFit="1" customWidth="1"/>
    <col min="11248" max="11248" width="9.28515625" style="739" customWidth="1"/>
    <col min="11249" max="11249" width="11.28515625" style="739" customWidth="1"/>
    <col min="11250" max="11250" width="9.28515625" style="739" customWidth="1"/>
    <col min="11251" max="11251" width="8.85546875" style="739" bestFit="1" customWidth="1"/>
    <col min="11252" max="11252" width="9.28515625" style="739" customWidth="1"/>
    <col min="11253" max="11253" width="11.7109375" style="739" customWidth="1"/>
    <col min="11254" max="11254" width="9.28515625" style="739" customWidth="1"/>
    <col min="11255" max="11255" width="8.85546875" style="739" bestFit="1" customWidth="1"/>
    <col min="11256" max="11256" width="9.28515625" style="739" customWidth="1"/>
    <col min="11257" max="11257" width="10.7109375" style="739" customWidth="1"/>
    <col min="11258" max="11258" width="9.28515625" style="739" customWidth="1"/>
    <col min="11259" max="11259" width="8.85546875" style="739" bestFit="1" customWidth="1"/>
    <col min="11260" max="11260" width="9.28515625" style="739" customWidth="1"/>
    <col min="11261" max="11261" width="11.5703125" style="739" customWidth="1"/>
    <col min="11262" max="11262" width="10" style="739" customWidth="1"/>
    <col min="11263" max="11263" width="8.85546875" style="739" bestFit="1" customWidth="1"/>
    <col min="11264" max="11264" width="9.28515625" style="739" customWidth="1"/>
    <col min="11265" max="11265" width="11.42578125" style="739" customWidth="1"/>
    <col min="11266" max="11266" width="15" style="739" customWidth="1"/>
    <col min="11267" max="11267" width="12.85546875" style="739" customWidth="1"/>
    <col min="11268" max="11268" width="10" style="739" customWidth="1"/>
    <col min="11269" max="11269" width="8.85546875" style="739" customWidth="1"/>
    <col min="11270" max="11270" width="10" style="739" customWidth="1"/>
    <col min="11271" max="11271" width="11.42578125" style="739" customWidth="1"/>
    <col min="11272" max="11272" width="10" style="739" customWidth="1"/>
    <col min="11273" max="11273" width="8.85546875" style="739" customWidth="1"/>
    <col min="11274" max="11274" width="10" style="739" customWidth="1"/>
    <col min="11275" max="11275" width="11.42578125" style="739" customWidth="1"/>
    <col min="11276" max="11276" width="10" style="739" customWidth="1"/>
    <col min="11277" max="11277" width="8.85546875" style="739" customWidth="1"/>
    <col min="11278" max="11278" width="10" style="739" customWidth="1"/>
    <col min="11279" max="11279" width="11.42578125" style="739" customWidth="1"/>
    <col min="11280" max="11280" width="10" style="739" customWidth="1"/>
    <col min="11281" max="11281" width="8.85546875" style="739" customWidth="1"/>
    <col min="11282" max="11282" width="10" style="739" customWidth="1"/>
    <col min="11283" max="11283" width="11.42578125" style="739" customWidth="1"/>
    <col min="11284" max="11284" width="10" style="739" customWidth="1"/>
    <col min="11285" max="11285" width="8.85546875" style="739" customWidth="1"/>
    <col min="11286" max="11286" width="10" style="739" customWidth="1"/>
    <col min="11287" max="11287" width="11.42578125" style="739" customWidth="1"/>
    <col min="11288" max="11499" width="9.140625" style="739"/>
    <col min="11500" max="11500" width="15" style="739" customWidth="1"/>
    <col min="11501" max="11501" width="12.85546875" style="739" customWidth="1"/>
    <col min="11502" max="11502" width="9.28515625" style="739" customWidth="1"/>
    <col min="11503" max="11503" width="8.85546875" style="739" bestFit="1" customWidth="1"/>
    <col min="11504" max="11504" width="9.28515625" style="739" customWidth="1"/>
    <col min="11505" max="11505" width="11.28515625" style="739" customWidth="1"/>
    <col min="11506" max="11506" width="9.28515625" style="739" customWidth="1"/>
    <col min="11507" max="11507" width="8.85546875" style="739" bestFit="1" customWidth="1"/>
    <col min="11508" max="11508" width="9.28515625" style="739" customWidth="1"/>
    <col min="11509" max="11509" width="11.7109375" style="739" customWidth="1"/>
    <col min="11510" max="11510" width="9.28515625" style="739" customWidth="1"/>
    <col min="11511" max="11511" width="8.85546875" style="739" bestFit="1" customWidth="1"/>
    <col min="11512" max="11512" width="9.28515625" style="739" customWidth="1"/>
    <col min="11513" max="11513" width="10.7109375" style="739" customWidth="1"/>
    <col min="11514" max="11514" width="9.28515625" style="739" customWidth="1"/>
    <col min="11515" max="11515" width="8.85546875" style="739" bestFit="1" customWidth="1"/>
    <col min="11516" max="11516" width="9.28515625" style="739" customWidth="1"/>
    <col min="11517" max="11517" width="11.5703125" style="739" customWidth="1"/>
    <col min="11518" max="11518" width="10" style="739" customWidth="1"/>
    <col min="11519" max="11519" width="8.85546875" style="739" bestFit="1" customWidth="1"/>
    <col min="11520" max="11520" width="9.28515625" style="739" customWidth="1"/>
    <col min="11521" max="11521" width="11.42578125" style="739" customWidth="1"/>
    <col min="11522" max="11522" width="15" style="739" customWidth="1"/>
    <col min="11523" max="11523" width="12.85546875" style="739" customWidth="1"/>
    <col min="11524" max="11524" width="10" style="739" customWidth="1"/>
    <col min="11525" max="11525" width="8.85546875" style="739" customWidth="1"/>
    <col min="11526" max="11526" width="10" style="739" customWidth="1"/>
    <col min="11527" max="11527" width="11.42578125" style="739" customWidth="1"/>
    <col min="11528" max="11528" width="10" style="739" customWidth="1"/>
    <col min="11529" max="11529" width="8.85546875" style="739" customWidth="1"/>
    <col min="11530" max="11530" width="10" style="739" customWidth="1"/>
    <col min="11531" max="11531" width="11.42578125" style="739" customWidth="1"/>
    <col min="11532" max="11532" width="10" style="739" customWidth="1"/>
    <col min="11533" max="11533" width="8.85546875" style="739" customWidth="1"/>
    <col min="11534" max="11534" width="10" style="739" customWidth="1"/>
    <col min="11535" max="11535" width="11.42578125" style="739" customWidth="1"/>
    <col min="11536" max="11536" width="10" style="739" customWidth="1"/>
    <col min="11537" max="11537" width="8.85546875" style="739" customWidth="1"/>
    <col min="11538" max="11538" width="10" style="739" customWidth="1"/>
    <col min="11539" max="11539" width="11.42578125" style="739" customWidth="1"/>
    <col min="11540" max="11540" width="10" style="739" customWidth="1"/>
    <col min="11541" max="11541" width="8.85546875" style="739" customWidth="1"/>
    <col min="11542" max="11542" width="10" style="739" customWidth="1"/>
    <col min="11543" max="11543" width="11.42578125" style="739" customWidth="1"/>
    <col min="11544" max="11755" width="9.140625" style="739"/>
    <col min="11756" max="11756" width="15" style="739" customWidth="1"/>
    <col min="11757" max="11757" width="12.85546875" style="739" customWidth="1"/>
    <col min="11758" max="11758" width="9.28515625" style="739" customWidth="1"/>
    <col min="11759" max="11759" width="8.85546875" style="739" bestFit="1" customWidth="1"/>
    <col min="11760" max="11760" width="9.28515625" style="739" customWidth="1"/>
    <col min="11761" max="11761" width="11.28515625" style="739" customWidth="1"/>
    <col min="11762" max="11762" width="9.28515625" style="739" customWidth="1"/>
    <col min="11763" max="11763" width="8.85546875" style="739" bestFit="1" customWidth="1"/>
    <col min="11764" max="11764" width="9.28515625" style="739" customWidth="1"/>
    <col min="11765" max="11765" width="11.7109375" style="739" customWidth="1"/>
    <col min="11766" max="11766" width="9.28515625" style="739" customWidth="1"/>
    <col min="11767" max="11767" width="8.85546875" style="739" bestFit="1" customWidth="1"/>
    <col min="11768" max="11768" width="9.28515625" style="739" customWidth="1"/>
    <col min="11769" max="11769" width="10.7109375" style="739" customWidth="1"/>
    <col min="11770" max="11770" width="9.28515625" style="739" customWidth="1"/>
    <col min="11771" max="11771" width="8.85546875" style="739" bestFit="1" customWidth="1"/>
    <col min="11772" max="11772" width="9.28515625" style="739" customWidth="1"/>
    <col min="11773" max="11773" width="11.5703125" style="739" customWidth="1"/>
    <col min="11774" max="11774" width="10" style="739" customWidth="1"/>
    <col min="11775" max="11775" width="8.85546875" style="739" bestFit="1" customWidth="1"/>
    <col min="11776" max="11776" width="9.28515625" style="739" customWidth="1"/>
    <col min="11777" max="11777" width="11.42578125" style="739" customWidth="1"/>
    <col min="11778" max="11778" width="15" style="739" customWidth="1"/>
    <col min="11779" max="11779" width="12.85546875" style="739" customWidth="1"/>
    <col min="11780" max="11780" width="10" style="739" customWidth="1"/>
    <col min="11781" max="11781" width="8.85546875" style="739" customWidth="1"/>
    <col min="11782" max="11782" width="10" style="739" customWidth="1"/>
    <col min="11783" max="11783" width="11.42578125" style="739" customWidth="1"/>
    <col min="11784" max="11784" width="10" style="739" customWidth="1"/>
    <col min="11785" max="11785" width="8.85546875" style="739" customWidth="1"/>
    <col min="11786" max="11786" width="10" style="739" customWidth="1"/>
    <col min="11787" max="11787" width="11.42578125" style="739" customWidth="1"/>
    <col min="11788" max="11788" width="10" style="739" customWidth="1"/>
    <col min="11789" max="11789" width="8.85546875" style="739" customWidth="1"/>
    <col min="11790" max="11790" width="10" style="739" customWidth="1"/>
    <col min="11791" max="11791" width="11.42578125" style="739" customWidth="1"/>
    <col min="11792" max="11792" width="10" style="739" customWidth="1"/>
    <col min="11793" max="11793" width="8.85546875" style="739" customWidth="1"/>
    <col min="11794" max="11794" width="10" style="739" customWidth="1"/>
    <col min="11795" max="11795" width="11.42578125" style="739" customWidth="1"/>
    <col min="11796" max="11796" width="10" style="739" customWidth="1"/>
    <col min="11797" max="11797" width="8.85546875" style="739" customWidth="1"/>
    <col min="11798" max="11798" width="10" style="739" customWidth="1"/>
    <col min="11799" max="11799" width="11.42578125" style="739" customWidth="1"/>
    <col min="11800" max="12011" width="9.140625" style="739"/>
    <col min="12012" max="12012" width="15" style="739" customWidth="1"/>
    <col min="12013" max="12013" width="12.85546875" style="739" customWidth="1"/>
    <col min="12014" max="12014" width="9.28515625" style="739" customWidth="1"/>
    <col min="12015" max="12015" width="8.85546875" style="739" bestFit="1" customWidth="1"/>
    <col min="12016" max="12016" width="9.28515625" style="739" customWidth="1"/>
    <col min="12017" max="12017" width="11.28515625" style="739" customWidth="1"/>
    <col min="12018" max="12018" width="9.28515625" style="739" customWidth="1"/>
    <col min="12019" max="12019" width="8.85546875" style="739" bestFit="1" customWidth="1"/>
    <col min="12020" max="12020" width="9.28515625" style="739" customWidth="1"/>
    <col min="12021" max="12021" width="11.7109375" style="739" customWidth="1"/>
    <col min="12022" max="12022" width="9.28515625" style="739" customWidth="1"/>
    <col min="12023" max="12023" width="8.85546875" style="739" bestFit="1" customWidth="1"/>
    <col min="12024" max="12024" width="9.28515625" style="739" customWidth="1"/>
    <col min="12025" max="12025" width="10.7109375" style="739" customWidth="1"/>
    <col min="12026" max="12026" width="9.28515625" style="739" customWidth="1"/>
    <col min="12027" max="12027" width="8.85546875" style="739" bestFit="1" customWidth="1"/>
    <col min="12028" max="12028" width="9.28515625" style="739" customWidth="1"/>
    <col min="12029" max="12029" width="11.5703125" style="739" customWidth="1"/>
    <col min="12030" max="12030" width="10" style="739" customWidth="1"/>
    <col min="12031" max="12031" width="8.85546875" style="739" bestFit="1" customWidth="1"/>
    <col min="12032" max="12032" width="9.28515625" style="739" customWidth="1"/>
    <col min="12033" max="12033" width="11.42578125" style="739" customWidth="1"/>
    <col min="12034" max="12034" width="15" style="739" customWidth="1"/>
    <col min="12035" max="12035" width="12.85546875" style="739" customWidth="1"/>
    <col min="12036" max="12036" width="10" style="739" customWidth="1"/>
    <col min="12037" max="12037" width="8.85546875" style="739" customWidth="1"/>
    <col min="12038" max="12038" width="10" style="739" customWidth="1"/>
    <col min="12039" max="12039" width="11.42578125" style="739" customWidth="1"/>
    <col min="12040" max="12040" width="10" style="739" customWidth="1"/>
    <col min="12041" max="12041" width="8.85546875" style="739" customWidth="1"/>
    <col min="12042" max="12042" width="10" style="739" customWidth="1"/>
    <col min="12043" max="12043" width="11.42578125" style="739" customWidth="1"/>
    <col min="12044" max="12044" width="10" style="739" customWidth="1"/>
    <col min="12045" max="12045" width="8.85546875" style="739" customWidth="1"/>
    <col min="12046" max="12046" width="10" style="739" customWidth="1"/>
    <col min="12047" max="12047" width="11.42578125" style="739" customWidth="1"/>
    <col min="12048" max="12048" width="10" style="739" customWidth="1"/>
    <col min="12049" max="12049" width="8.85546875" style="739" customWidth="1"/>
    <col min="12050" max="12050" width="10" style="739" customWidth="1"/>
    <col min="12051" max="12051" width="11.42578125" style="739" customWidth="1"/>
    <col min="12052" max="12052" width="10" style="739" customWidth="1"/>
    <col min="12053" max="12053" width="8.85546875" style="739" customWidth="1"/>
    <col min="12054" max="12054" width="10" style="739" customWidth="1"/>
    <col min="12055" max="12055" width="11.42578125" style="739" customWidth="1"/>
    <col min="12056" max="12267" width="9.140625" style="739"/>
    <col min="12268" max="12268" width="15" style="739" customWidth="1"/>
    <col min="12269" max="12269" width="12.85546875" style="739" customWidth="1"/>
    <col min="12270" max="12270" width="9.28515625" style="739" customWidth="1"/>
    <col min="12271" max="12271" width="8.85546875" style="739" bestFit="1" customWidth="1"/>
    <col min="12272" max="12272" width="9.28515625" style="739" customWidth="1"/>
    <col min="12273" max="12273" width="11.28515625" style="739" customWidth="1"/>
    <col min="12274" max="12274" width="9.28515625" style="739" customWidth="1"/>
    <col min="12275" max="12275" width="8.85546875" style="739" bestFit="1" customWidth="1"/>
    <col min="12276" max="12276" width="9.28515625" style="739" customWidth="1"/>
    <col min="12277" max="12277" width="11.7109375" style="739" customWidth="1"/>
    <col min="12278" max="12278" width="9.28515625" style="739" customWidth="1"/>
    <col min="12279" max="12279" width="8.85546875" style="739" bestFit="1" customWidth="1"/>
    <col min="12280" max="12280" width="9.28515625" style="739" customWidth="1"/>
    <col min="12281" max="12281" width="10.7109375" style="739" customWidth="1"/>
    <col min="12282" max="12282" width="9.28515625" style="739" customWidth="1"/>
    <col min="12283" max="12283" width="8.85546875" style="739" bestFit="1" customWidth="1"/>
    <col min="12284" max="12284" width="9.28515625" style="739" customWidth="1"/>
    <col min="12285" max="12285" width="11.5703125" style="739" customWidth="1"/>
    <col min="12286" max="12286" width="10" style="739" customWidth="1"/>
    <col min="12287" max="12287" width="8.85546875" style="739" bestFit="1" customWidth="1"/>
    <col min="12288" max="12288" width="9.28515625" style="739" customWidth="1"/>
    <col min="12289" max="12289" width="11.42578125" style="739" customWidth="1"/>
    <col min="12290" max="12290" width="15" style="739" customWidth="1"/>
    <col min="12291" max="12291" width="12.85546875" style="739" customWidth="1"/>
    <col min="12292" max="12292" width="10" style="739" customWidth="1"/>
    <col min="12293" max="12293" width="8.85546875" style="739" customWidth="1"/>
    <col min="12294" max="12294" width="10" style="739" customWidth="1"/>
    <col min="12295" max="12295" width="11.42578125" style="739" customWidth="1"/>
    <col min="12296" max="12296" width="10" style="739" customWidth="1"/>
    <col min="12297" max="12297" width="8.85546875" style="739" customWidth="1"/>
    <col min="12298" max="12298" width="10" style="739" customWidth="1"/>
    <col min="12299" max="12299" width="11.42578125" style="739" customWidth="1"/>
    <col min="12300" max="12300" width="10" style="739" customWidth="1"/>
    <col min="12301" max="12301" width="8.85546875" style="739" customWidth="1"/>
    <col min="12302" max="12302" width="10" style="739" customWidth="1"/>
    <col min="12303" max="12303" width="11.42578125" style="739" customWidth="1"/>
    <col min="12304" max="12304" width="10" style="739" customWidth="1"/>
    <col min="12305" max="12305" width="8.85546875" style="739" customWidth="1"/>
    <col min="12306" max="12306" width="10" style="739" customWidth="1"/>
    <col min="12307" max="12307" width="11.42578125" style="739" customWidth="1"/>
    <col min="12308" max="12308" width="10" style="739" customWidth="1"/>
    <col min="12309" max="12309" width="8.85546875" style="739" customWidth="1"/>
    <col min="12310" max="12310" width="10" style="739" customWidth="1"/>
    <col min="12311" max="12311" width="11.42578125" style="739" customWidth="1"/>
    <col min="12312" max="12523" width="9.140625" style="739"/>
    <col min="12524" max="12524" width="15" style="739" customWidth="1"/>
    <col min="12525" max="12525" width="12.85546875" style="739" customWidth="1"/>
    <col min="12526" max="12526" width="9.28515625" style="739" customWidth="1"/>
    <col min="12527" max="12527" width="8.85546875" style="739" bestFit="1" customWidth="1"/>
    <col min="12528" max="12528" width="9.28515625" style="739" customWidth="1"/>
    <col min="12529" max="12529" width="11.28515625" style="739" customWidth="1"/>
    <col min="12530" max="12530" width="9.28515625" style="739" customWidth="1"/>
    <col min="12531" max="12531" width="8.85546875" style="739" bestFit="1" customWidth="1"/>
    <col min="12532" max="12532" width="9.28515625" style="739" customWidth="1"/>
    <col min="12533" max="12533" width="11.7109375" style="739" customWidth="1"/>
    <col min="12534" max="12534" width="9.28515625" style="739" customWidth="1"/>
    <col min="12535" max="12535" width="8.85546875" style="739" bestFit="1" customWidth="1"/>
    <col min="12536" max="12536" width="9.28515625" style="739" customWidth="1"/>
    <col min="12537" max="12537" width="10.7109375" style="739" customWidth="1"/>
    <col min="12538" max="12538" width="9.28515625" style="739" customWidth="1"/>
    <col min="12539" max="12539" width="8.85546875" style="739" bestFit="1" customWidth="1"/>
    <col min="12540" max="12540" width="9.28515625" style="739" customWidth="1"/>
    <col min="12541" max="12541" width="11.5703125" style="739" customWidth="1"/>
    <col min="12542" max="12542" width="10" style="739" customWidth="1"/>
    <col min="12543" max="12543" width="8.85546875" style="739" bestFit="1" customWidth="1"/>
    <col min="12544" max="12544" width="9.28515625" style="739" customWidth="1"/>
    <col min="12545" max="12545" width="11.42578125" style="739" customWidth="1"/>
    <col min="12546" max="12546" width="15" style="739" customWidth="1"/>
    <col min="12547" max="12547" width="12.85546875" style="739" customWidth="1"/>
    <col min="12548" max="12548" width="10" style="739" customWidth="1"/>
    <col min="12549" max="12549" width="8.85546875" style="739" customWidth="1"/>
    <col min="12550" max="12550" width="10" style="739" customWidth="1"/>
    <col min="12551" max="12551" width="11.42578125" style="739" customWidth="1"/>
    <col min="12552" max="12552" width="10" style="739" customWidth="1"/>
    <col min="12553" max="12553" width="8.85546875" style="739" customWidth="1"/>
    <col min="12554" max="12554" width="10" style="739" customWidth="1"/>
    <col min="12555" max="12555" width="11.42578125" style="739" customWidth="1"/>
    <col min="12556" max="12556" width="10" style="739" customWidth="1"/>
    <col min="12557" max="12557" width="8.85546875" style="739" customWidth="1"/>
    <col min="12558" max="12558" width="10" style="739" customWidth="1"/>
    <col min="12559" max="12559" width="11.42578125" style="739" customWidth="1"/>
    <col min="12560" max="12560" width="10" style="739" customWidth="1"/>
    <col min="12561" max="12561" width="8.85546875" style="739" customWidth="1"/>
    <col min="12562" max="12562" width="10" style="739" customWidth="1"/>
    <col min="12563" max="12563" width="11.42578125" style="739" customWidth="1"/>
    <col min="12564" max="12564" width="10" style="739" customWidth="1"/>
    <col min="12565" max="12565" width="8.85546875" style="739" customWidth="1"/>
    <col min="12566" max="12566" width="10" style="739" customWidth="1"/>
    <col min="12567" max="12567" width="11.42578125" style="739" customWidth="1"/>
    <col min="12568" max="12779" width="9.140625" style="739"/>
    <col min="12780" max="12780" width="15" style="739" customWidth="1"/>
    <col min="12781" max="12781" width="12.85546875" style="739" customWidth="1"/>
    <col min="12782" max="12782" width="9.28515625" style="739" customWidth="1"/>
    <col min="12783" max="12783" width="8.85546875" style="739" bestFit="1" customWidth="1"/>
    <col min="12784" max="12784" width="9.28515625" style="739" customWidth="1"/>
    <col min="12785" max="12785" width="11.28515625" style="739" customWidth="1"/>
    <col min="12786" max="12786" width="9.28515625" style="739" customWidth="1"/>
    <col min="12787" max="12787" width="8.85546875" style="739" bestFit="1" customWidth="1"/>
    <col min="12788" max="12788" width="9.28515625" style="739" customWidth="1"/>
    <col min="12789" max="12789" width="11.7109375" style="739" customWidth="1"/>
    <col min="12790" max="12790" width="9.28515625" style="739" customWidth="1"/>
    <col min="12791" max="12791" width="8.85546875" style="739" bestFit="1" customWidth="1"/>
    <col min="12792" max="12792" width="9.28515625" style="739" customWidth="1"/>
    <col min="12793" max="12793" width="10.7109375" style="739" customWidth="1"/>
    <col min="12794" max="12794" width="9.28515625" style="739" customWidth="1"/>
    <col min="12795" max="12795" width="8.85546875" style="739" bestFit="1" customWidth="1"/>
    <col min="12796" max="12796" width="9.28515625" style="739" customWidth="1"/>
    <col min="12797" max="12797" width="11.5703125" style="739" customWidth="1"/>
    <col min="12798" max="12798" width="10" style="739" customWidth="1"/>
    <col min="12799" max="12799" width="8.85546875" style="739" bestFit="1" customWidth="1"/>
    <col min="12800" max="12800" width="9.28515625" style="739" customWidth="1"/>
    <col min="12801" max="12801" width="11.42578125" style="739" customWidth="1"/>
    <col min="12802" max="12802" width="15" style="739" customWidth="1"/>
    <col min="12803" max="12803" width="12.85546875" style="739" customWidth="1"/>
    <col min="12804" max="12804" width="10" style="739" customWidth="1"/>
    <col min="12805" max="12805" width="8.85546875" style="739" customWidth="1"/>
    <col min="12806" max="12806" width="10" style="739" customWidth="1"/>
    <col min="12807" max="12807" width="11.42578125" style="739" customWidth="1"/>
    <col min="12808" max="12808" width="10" style="739" customWidth="1"/>
    <col min="12809" max="12809" width="8.85546875" style="739" customWidth="1"/>
    <col min="12810" max="12810" width="10" style="739" customWidth="1"/>
    <col min="12811" max="12811" width="11.42578125" style="739" customWidth="1"/>
    <col min="12812" max="12812" width="10" style="739" customWidth="1"/>
    <col min="12813" max="12813" width="8.85546875" style="739" customWidth="1"/>
    <col min="12814" max="12814" width="10" style="739" customWidth="1"/>
    <col min="12815" max="12815" width="11.42578125" style="739" customWidth="1"/>
    <col min="12816" max="12816" width="10" style="739" customWidth="1"/>
    <col min="12817" max="12817" width="8.85546875" style="739" customWidth="1"/>
    <col min="12818" max="12818" width="10" style="739" customWidth="1"/>
    <col min="12819" max="12819" width="11.42578125" style="739" customWidth="1"/>
    <col min="12820" max="12820" width="10" style="739" customWidth="1"/>
    <col min="12821" max="12821" width="8.85546875" style="739" customWidth="1"/>
    <col min="12822" max="12822" width="10" style="739" customWidth="1"/>
    <col min="12823" max="12823" width="11.42578125" style="739" customWidth="1"/>
    <col min="12824" max="13035" width="9.140625" style="739"/>
    <col min="13036" max="13036" width="15" style="739" customWidth="1"/>
    <col min="13037" max="13037" width="12.85546875" style="739" customWidth="1"/>
    <col min="13038" max="13038" width="9.28515625" style="739" customWidth="1"/>
    <col min="13039" max="13039" width="8.85546875" style="739" bestFit="1" customWidth="1"/>
    <col min="13040" max="13040" width="9.28515625" style="739" customWidth="1"/>
    <col min="13041" max="13041" width="11.28515625" style="739" customWidth="1"/>
    <col min="13042" max="13042" width="9.28515625" style="739" customWidth="1"/>
    <col min="13043" max="13043" width="8.85546875" style="739" bestFit="1" customWidth="1"/>
    <col min="13044" max="13044" width="9.28515625" style="739" customWidth="1"/>
    <col min="13045" max="13045" width="11.7109375" style="739" customWidth="1"/>
    <col min="13046" max="13046" width="9.28515625" style="739" customWidth="1"/>
    <col min="13047" max="13047" width="8.85546875" style="739" bestFit="1" customWidth="1"/>
    <col min="13048" max="13048" width="9.28515625" style="739" customWidth="1"/>
    <col min="13049" max="13049" width="10.7109375" style="739" customWidth="1"/>
    <col min="13050" max="13050" width="9.28515625" style="739" customWidth="1"/>
    <col min="13051" max="13051" width="8.85546875" style="739" bestFit="1" customWidth="1"/>
    <col min="13052" max="13052" width="9.28515625" style="739" customWidth="1"/>
    <col min="13053" max="13053" width="11.5703125" style="739" customWidth="1"/>
    <col min="13054" max="13054" width="10" style="739" customWidth="1"/>
    <col min="13055" max="13055" width="8.85546875" style="739" bestFit="1" customWidth="1"/>
    <col min="13056" max="13056" width="9.28515625" style="739" customWidth="1"/>
    <col min="13057" max="13057" width="11.42578125" style="739" customWidth="1"/>
    <col min="13058" max="13058" width="15" style="739" customWidth="1"/>
    <col min="13059" max="13059" width="12.85546875" style="739" customWidth="1"/>
    <col min="13060" max="13060" width="10" style="739" customWidth="1"/>
    <col min="13061" max="13061" width="8.85546875" style="739" customWidth="1"/>
    <col min="13062" max="13062" width="10" style="739" customWidth="1"/>
    <col min="13063" max="13063" width="11.42578125" style="739" customWidth="1"/>
    <col min="13064" max="13064" width="10" style="739" customWidth="1"/>
    <col min="13065" max="13065" width="8.85546875" style="739" customWidth="1"/>
    <col min="13066" max="13066" width="10" style="739" customWidth="1"/>
    <col min="13067" max="13067" width="11.42578125" style="739" customWidth="1"/>
    <col min="13068" max="13068" width="10" style="739" customWidth="1"/>
    <col min="13069" max="13069" width="8.85546875" style="739" customWidth="1"/>
    <col min="13070" max="13070" width="10" style="739" customWidth="1"/>
    <col min="13071" max="13071" width="11.42578125" style="739" customWidth="1"/>
    <col min="13072" max="13072" width="10" style="739" customWidth="1"/>
    <col min="13073" max="13073" width="8.85546875" style="739" customWidth="1"/>
    <col min="13074" max="13074" width="10" style="739" customWidth="1"/>
    <col min="13075" max="13075" width="11.42578125" style="739" customWidth="1"/>
    <col min="13076" max="13076" width="10" style="739" customWidth="1"/>
    <col min="13077" max="13077" width="8.85546875" style="739" customWidth="1"/>
    <col min="13078" max="13078" width="10" style="739" customWidth="1"/>
    <col min="13079" max="13079" width="11.42578125" style="739" customWidth="1"/>
    <col min="13080" max="13291" width="9.140625" style="739"/>
    <col min="13292" max="13292" width="15" style="739" customWidth="1"/>
    <col min="13293" max="13293" width="12.85546875" style="739" customWidth="1"/>
    <col min="13294" max="13294" width="9.28515625" style="739" customWidth="1"/>
    <col min="13295" max="13295" width="8.85546875" style="739" bestFit="1" customWidth="1"/>
    <col min="13296" max="13296" width="9.28515625" style="739" customWidth="1"/>
    <col min="13297" max="13297" width="11.28515625" style="739" customWidth="1"/>
    <col min="13298" max="13298" width="9.28515625" style="739" customWidth="1"/>
    <col min="13299" max="13299" width="8.85546875" style="739" bestFit="1" customWidth="1"/>
    <col min="13300" max="13300" width="9.28515625" style="739" customWidth="1"/>
    <col min="13301" max="13301" width="11.7109375" style="739" customWidth="1"/>
    <col min="13302" max="13302" width="9.28515625" style="739" customWidth="1"/>
    <col min="13303" max="13303" width="8.85546875" style="739" bestFit="1" customWidth="1"/>
    <col min="13304" max="13304" width="9.28515625" style="739" customWidth="1"/>
    <col min="13305" max="13305" width="10.7109375" style="739" customWidth="1"/>
    <col min="13306" max="13306" width="9.28515625" style="739" customWidth="1"/>
    <col min="13307" max="13307" width="8.85546875" style="739" bestFit="1" customWidth="1"/>
    <col min="13308" max="13308" width="9.28515625" style="739" customWidth="1"/>
    <col min="13309" max="13309" width="11.5703125" style="739" customWidth="1"/>
    <col min="13310" max="13310" width="10" style="739" customWidth="1"/>
    <col min="13311" max="13311" width="8.85546875" style="739" bestFit="1" customWidth="1"/>
    <col min="13312" max="13312" width="9.28515625" style="739" customWidth="1"/>
    <col min="13313" max="13313" width="11.42578125" style="739" customWidth="1"/>
    <col min="13314" max="13314" width="15" style="739" customWidth="1"/>
    <col min="13315" max="13315" width="12.85546875" style="739" customWidth="1"/>
    <col min="13316" max="13316" width="10" style="739" customWidth="1"/>
    <col min="13317" max="13317" width="8.85546875" style="739" customWidth="1"/>
    <col min="13318" max="13318" width="10" style="739" customWidth="1"/>
    <col min="13319" max="13319" width="11.42578125" style="739" customWidth="1"/>
    <col min="13320" max="13320" width="10" style="739" customWidth="1"/>
    <col min="13321" max="13321" width="8.85546875" style="739" customWidth="1"/>
    <col min="13322" max="13322" width="10" style="739" customWidth="1"/>
    <col min="13323" max="13323" width="11.42578125" style="739" customWidth="1"/>
    <col min="13324" max="13324" width="10" style="739" customWidth="1"/>
    <col min="13325" max="13325" width="8.85546875" style="739" customWidth="1"/>
    <col min="13326" max="13326" width="10" style="739" customWidth="1"/>
    <col min="13327" max="13327" width="11.42578125" style="739" customWidth="1"/>
    <col min="13328" max="13328" width="10" style="739" customWidth="1"/>
    <col min="13329" max="13329" width="8.85546875" style="739" customWidth="1"/>
    <col min="13330" max="13330" width="10" style="739" customWidth="1"/>
    <col min="13331" max="13331" width="11.42578125" style="739" customWidth="1"/>
    <col min="13332" max="13332" width="10" style="739" customWidth="1"/>
    <col min="13333" max="13333" width="8.85546875" style="739" customWidth="1"/>
    <col min="13334" max="13334" width="10" style="739" customWidth="1"/>
    <col min="13335" max="13335" width="11.42578125" style="739" customWidth="1"/>
    <col min="13336" max="13547" width="9.140625" style="739"/>
    <col min="13548" max="13548" width="15" style="739" customWidth="1"/>
    <col min="13549" max="13549" width="12.85546875" style="739" customWidth="1"/>
    <col min="13550" max="13550" width="9.28515625" style="739" customWidth="1"/>
    <col min="13551" max="13551" width="8.85546875" style="739" bestFit="1" customWidth="1"/>
    <col min="13552" max="13552" width="9.28515625" style="739" customWidth="1"/>
    <col min="13553" max="13553" width="11.28515625" style="739" customWidth="1"/>
    <col min="13554" max="13554" width="9.28515625" style="739" customWidth="1"/>
    <col min="13555" max="13555" width="8.85546875" style="739" bestFit="1" customWidth="1"/>
    <col min="13556" max="13556" width="9.28515625" style="739" customWidth="1"/>
    <col min="13557" max="13557" width="11.7109375" style="739" customWidth="1"/>
    <col min="13558" max="13558" width="9.28515625" style="739" customWidth="1"/>
    <col min="13559" max="13559" width="8.85546875" style="739" bestFit="1" customWidth="1"/>
    <col min="13560" max="13560" width="9.28515625" style="739" customWidth="1"/>
    <col min="13561" max="13561" width="10.7109375" style="739" customWidth="1"/>
    <col min="13562" max="13562" width="9.28515625" style="739" customWidth="1"/>
    <col min="13563" max="13563" width="8.85546875" style="739" bestFit="1" customWidth="1"/>
    <col min="13564" max="13564" width="9.28515625" style="739" customWidth="1"/>
    <col min="13565" max="13565" width="11.5703125" style="739" customWidth="1"/>
    <col min="13566" max="13566" width="10" style="739" customWidth="1"/>
    <col min="13567" max="13567" width="8.85546875" style="739" bestFit="1" customWidth="1"/>
    <col min="13568" max="13568" width="9.28515625" style="739" customWidth="1"/>
    <col min="13569" max="13569" width="11.42578125" style="739" customWidth="1"/>
    <col min="13570" max="13570" width="15" style="739" customWidth="1"/>
    <col min="13571" max="13571" width="12.85546875" style="739" customWidth="1"/>
    <col min="13572" max="13572" width="10" style="739" customWidth="1"/>
    <col min="13573" max="13573" width="8.85546875" style="739" customWidth="1"/>
    <col min="13574" max="13574" width="10" style="739" customWidth="1"/>
    <col min="13575" max="13575" width="11.42578125" style="739" customWidth="1"/>
    <col min="13576" max="13576" width="10" style="739" customWidth="1"/>
    <col min="13577" max="13577" width="8.85546875" style="739" customWidth="1"/>
    <col min="13578" max="13578" width="10" style="739" customWidth="1"/>
    <col min="13579" max="13579" width="11.42578125" style="739" customWidth="1"/>
    <col min="13580" max="13580" width="10" style="739" customWidth="1"/>
    <col min="13581" max="13581" width="8.85546875" style="739" customWidth="1"/>
    <col min="13582" max="13582" width="10" style="739" customWidth="1"/>
    <col min="13583" max="13583" width="11.42578125" style="739" customWidth="1"/>
    <col min="13584" max="13584" width="10" style="739" customWidth="1"/>
    <col min="13585" max="13585" width="8.85546875" style="739" customWidth="1"/>
    <col min="13586" max="13586" width="10" style="739" customWidth="1"/>
    <col min="13587" max="13587" width="11.42578125" style="739" customWidth="1"/>
    <col min="13588" max="13588" width="10" style="739" customWidth="1"/>
    <col min="13589" max="13589" width="8.85546875" style="739" customWidth="1"/>
    <col min="13590" max="13590" width="10" style="739" customWidth="1"/>
    <col min="13591" max="13591" width="11.42578125" style="739" customWidth="1"/>
    <col min="13592" max="13803" width="9.140625" style="739"/>
    <col min="13804" max="13804" width="15" style="739" customWidth="1"/>
    <col min="13805" max="13805" width="12.85546875" style="739" customWidth="1"/>
    <col min="13806" max="13806" width="9.28515625" style="739" customWidth="1"/>
    <col min="13807" max="13807" width="8.85546875" style="739" bestFit="1" customWidth="1"/>
    <col min="13808" max="13808" width="9.28515625" style="739" customWidth="1"/>
    <col min="13809" max="13809" width="11.28515625" style="739" customWidth="1"/>
    <col min="13810" max="13810" width="9.28515625" style="739" customWidth="1"/>
    <col min="13811" max="13811" width="8.85546875" style="739" bestFit="1" customWidth="1"/>
    <col min="13812" max="13812" width="9.28515625" style="739" customWidth="1"/>
    <col min="13813" max="13813" width="11.7109375" style="739" customWidth="1"/>
    <col min="13814" max="13814" width="9.28515625" style="739" customWidth="1"/>
    <col min="13815" max="13815" width="8.85546875" style="739" bestFit="1" customWidth="1"/>
    <col min="13816" max="13816" width="9.28515625" style="739" customWidth="1"/>
    <col min="13817" max="13817" width="10.7109375" style="739" customWidth="1"/>
    <col min="13818" max="13818" width="9.28515625" style="739" customWidth="1"/>
    <col min="13819" max="13819" width="8.85546875" style="739" bestFit="1" customWidth="1"/>
    <col min="13820" max="13820" width="9.28515625" style="739" customWidth="1"/>
    <col min="13821" max="13821" width="11.5703125" style="739" customWidth="1"/>
    <col min="13822" max="13822" width="10" style="739" customWidth="1"/>
    <col min="13823" max="13823" width="8.85546875" style="739" bestFit="1" customWidth="1"/>
    <col min="13824" max="13824" width="9.28515625" style="739" customWidth="1"/>
    <col min="13825" max="13825" width="11.42578125" style="739" customWidth="1"/>
    <col min="13826" max="13826" width="15" style="739" customWidth="1"/>
    <col min="13827" max="13827" width="12.85546875" style="739" customWidth="1"/>
    <col min="13828" max="13828" width="10" style="739" customWidth="1"/>
    <col min="13829" max="13829" width="8.85546875" style="739" customWidth="1"/>
    <col min="13830" max="13830" width="10" style="739" customWidth="1"/>
    <col min="13831" max="13831" width="11.42578125" style="739" customWidth="1"/>
    <col min="13832" max="13832" width="10" style="739" customWidth="1"/>
    <col min="13833" max="13833" width="8.85546875" style="739" customWidth="1"/>
    <col min="13834" max="13834" width="10" style="739" customWidth="1"/>
    <col min="13835" max="13835" width="11.42578125" style="739" customWidth="1"/>
    <col min="13836" max="13836" width="10" style="739" customWidth="1"/>
    <col min="13837" max="13837" width="8.85546875" style="739" customWidth="1"/>
    <col min="13838" max="13838" width="10" style="739" customWidth="1"/>
    <col min="13839" max="13839" width="11.42578125" style="739" customWidth="1"/>
    <col min="13840" max="13840" width="10" style="739" customWidth="1"/>
    <col min="13841" max="13841" width="8.85546875" style="739" customWidth="1"/>
    <col min="13842" max="13842" width="10" style="739" customWidth="1"/>
    <col min="13843" max="13843" width="11.42578125" style="739" customWidth="1"/>
    <col min="13844" max="13844" width="10" style="739" customWidth="1"/>
    <col min="13845" max="13845" width="8.85546875" style="739" customWidth="1"/>
    <col min="13846" max="13846" width="10" style="739" customWidth="1"/>
    <col min="13847" max="13847" width="11.42578125" style="739" customWidth="1"/>
    <col min="13848" max="14059" width="9.140625" style="739"/>
    <col min="14060" max="14060" width="15" style="739" customWidth="1"/>
    <col min="14061" max="14061" width="12.85546875" style="739" customWidth="1"/>
    <col min="14062" max="14062" width="9.28515625" style="739" customWidth="1"/>
    <col min="14063" max="14063" width="8.85546875" style="739" bestFit="1" customWidth="1"/>
    <col min="14064" max="14064" width="9.28515625" style="739" customWidth="1"/>
    <col min="14065" max="14065" width="11.28515625" style="739" customWidth="1"/>
    <col min="14066" max="14066" width="9.28515625" style="739" customWidth="1"/>
    <col min="14067" max="14067" width="8.85546875" style="739" bestFit="1" customWidth="1"/>
    <col min="14068" max="14068" width="9.28515625" style="739" customWidth="1"/>
    <col min="14069" max="14069" width="11.7109375" style="739" customWidth="1"/>
    <col min="14070" max="14070" width="9.28515625" style="739" customWidth="1"/>
    <col min="14071" max="14071" width="8.85546875" style="739" bestFit="1" customWidth="1"/>
    <col min="14072" max="14072" width="9.28515625" style="739" customWidth="1"/>
    <col min="14073" max="14073" width="10.7109375" style="739" customWidth="1"/>
    <col min="14074" max="14074" width="9.28515625" style="739" customWidth="1"/>
    <col min="14075" max="14075" width="8.85546875" style="739" bestFit="1" customWidth="1"/>
    <col min="14076" max="14076" width="9.28515625" style="739" customWidth="1"/>
    <col min="14077" max="14077" width="11.5703125" style="739" customWidth="1"/>
    <col min="14078" max="14078" width="10" style="739" customWidth="1"/>
    <col min="14079" max="14079" width="8.85546875" style="739" bestFit="1" customWidth="1"/>
    <col min="14080" max="14080" width="9.28515625" style="739" customWidth="1"/>
    <col min="14081" max="14081" width="11.42578125" style="739" customWidth="1"/>
    <col min="14082" max="14082" width="15" style="739" customWidth="1"/>
    <col min="14083" max="14083" width="12.85546875" style="739" customWidth="1"/>
    <col min="14084" max="14084" width="10" style="739" customWidth="1"/>
    <col min="14085" max="14085" width="8.85546875" style="739" customWidth="1"/>
    <col min="14086" max="14086" width="10" style="739" customWidth="1"/>
    <col min="14087" max="14087" width="11.42578125" style="739" customWidth="1"/>
    <col min="14088" max="14088" width="10" style="739" customWidth="1"/>
    <col min="14089" max="14089" width="8.85546875" style="739" customWidth="1"/>
    <col min="14090" max="14090" width="10" style="739" customWidth="1"/>
    <col min="14091" max="14091" width="11.42578125" style="739" customWidth="1"/>
    <col min="14092" max="14092" width="10" style="739" customWidth="1"/>
    <col min="14093" max="14093" width="8.85546875" style="739" customWidth="1"/>
    <col min="14094" max="14094" width="10" style="739" customWidth="1"/>
    <col min="14095" max="14095" width="11.42578125" style="739" customWidth="1"/>
    <col min="14096" max="14096" width="10" style="739" customWidth="1"/>
    <col min="14097" max="14097" width="8.85546875" style="739" customWidth="1"/>
    <col min="14098" max="14098" width="10" style="739" customWidth="1"/>
    <col min="14099" max="14099" width="11.42578125" style="739" customWidth="1"/>
    <col min="14100" max="14100" width="10" style="739" customWidth="1"/>
    <col min="14101" max="14101" width="8.85546875" style="739" customWidth="1"/>
    <col min="14102" max="14102" width="10" style="739" customWidth="1"/>
    <col min="14103" max="14103" width="11.42578125" style="739" customWidth="1"/>
    <col min="14104" max="14315" width="9.140625" style="739"/>
    <col min="14316" max="14316" width="15" style="739" customWidth="1"/>
    <col min="14317" max="14317" width="12.85546875" style="739" customWidth="1"/>
    <col min="14318" max="14318" width="9.28515625" style="739" customWidth="1"/>
    <col min="14319" max="14319" width="8.85546875" style="739" bestFit="1" customWidth="1"/>
    <col min="14320" max="14320" width="9.28515625" style="739" customWidth="1"/>
    <col min="14321" max="14321" width="11.28515625" style="739" customWidth="1"/>
    <col min="14322" max="14322" width="9.28515625" style="739" customWidth="1"/>
    <col min="14323" max="14323" width="8.85546875" style="739" bestFit="1" customWidth="1"/>
    <col min="14324" max="14324" width="9.28515625" style="739" customWidth="1"/>
    <col min="14325" max="14325" width="11.7109375" style="739" customWidth="1"/>
    <col min="14326" max="14326" width="9.28515625" style="739" customWidth="1"/>
    <col min="14327" max="14327" width="8.85546875" style="739" bestFit="1" customWidth="1"/>
    <col min="14328" max="14328" width="9.28515625" style="739" customWidth="1"/>
    <col min="14329" max="14329" width="10.7109375" style="739" customWidth="1"/>
    <col min="14330" max="14330" width="9.28515625" style="739" customWidth="1"/>
    <col min="14331" max="14331" width="8.85546875" style="739" bestFit="1" customWidth="1"/>
    <col min="14332" max="14332" width="9.28515625" style="739" customWidth="1"/>
    <col min="14333" max="14333" width="11.5703125" style="739" customWidth="1"/>
    <col min="14334" max="14334" width="10" style="739" customWidth="1"/>
    <col min="14335" max="14335" width="8.85546875" style="739" bestFit="1" customWidth="1"/>
    <col min="14336" max="14336" width="9.28515625" style="739" customWidth="1"/>
    <col min="14337" max="14337" width="11.42578125" style="739" customWidth="1"/>
    <col min="14338" max="14338" width="15" style="739" customWidth="1"/>
    <col min="14339" max="14339" width="12.85546875" style="739" customWidth="1"/>
    <col min="14340" max="14340" width="10" style="739" customWidth="1"/>
    <col min="14341" max="14341" width="8.85546875" style="739" customWidth="1"/>
    <col min="14342" max="14342" width="10" style="739" customWidth="1"/>
    <col min="14343" max="14343" width="11.42578125" style="739" customWidth="1"/>
    <col min="14344" max="14344" width="10" style="739" customWidth="1"/>
    <col min="14345" max="14345" width="8.85546875" style="739" customWidth="1"/>
    <col min="14346" max="14346" width="10" style="739" customWidth="1"/>
    <col min="14347" max="14347" width="11.42578125" style="739" customWidth="1"/>
    <col min="14348" max="14348" width="10" style="739" customWidth="1"/>
    <col min="14349" max="14349" width="8.85546875" style="739" customWidth="1"/>
    <col min="14350" max="14350" width="10" style="739" customWidth="1"/>
    <col min="14351" max="14351" width="11.42578125" style="739" customWidth="1"/>
    <col min="14352" max="14352" width="10" style="739" customWidth="1"/>
    <col min="14353" max="14353" width="8.85546875" style="739" customWidth="1"/>
    <col min="14354" max="14354" width="10" style="739" customWidth="1"/>
    <col min="14355" max="14355" width="11.42578125" style="739" customWidth="1"/>
    <col min="14356" max="14356" width="10" style="739" customWidth="1"/>
    <col min="14357" max="14357" width="8.85546875" style="739" customWidth="1"/>
    <col min="14358" max="14358" width="10" style="739" customWidth="1"/>
    <col min="14359" max="14359" width="11.42578125" style="739" customWidth="1"/>
    <col min="14360" max="14571" width="9.140625" style="739"/>
    <col min="14572" max="14572" width="15" style="739" customWidth="1"/>
    <col min="14573" max="14573" width="12.85546875" style="739" customWidth="1"/>
    <col min="14574" max="14574" width="9.28515625" style="739" customWidth="1"/>
    <col min="14575" max="14575" width="8.85546875" style="739" bestFit="1" customWidth="1"/>
    <col min="14576" max="14576" width="9.28515625" style="739" customWidth="1"/>
    <col min="14577" max="14577" width="11.28515625" style="739" customWidth="1"/>
    <col min="14578" max="14578" width="9.28515625" style="739" customWidth="1"/>
    <col min="14579" max="14579" width="8.85546875" style="739" bestFit="1" customWidth="1"/>
    <col min="14580" max="14580" width="9.28515625" style="739" customWidth="1"/>
    <col min="14581" max="14581" width="11.7109375" style="739" customWidth="1"/>
    <col min="14582" max="14582" width="9.28515625" style="739" customWidth="1"/>
    <col min="14583" max="14583" width="8.85546875" style="739" bestFit="1" customWidth="1"/>
    <col min="14584" max="14584" width="9.28515625" style="739" customWidth="1"/>
    <col min="14585" max="14585" width="10.7109375" style="739" customWidth="1"/>
    <col min="14586" max="14586" width="9.28515625" style="739" customWidth="1"/>
    <col min="14587" max="14587" width="8.85546875" style="739" bestFit="1" customWidth="1"/>
    <col min="14588" max="14588" width="9.28515625" style="739" customWidth="1"/>
    <col min="14589" max="14589" width="11.5703125" style="739" customWidth="1"/>
    <col min="14590" max="14590" width="10" style="739" customWidth="1"/>
    <col min="14591" max="14591" width="8.85546875" style="739" bestFit="1" customWidth="1"/>
    <col min="14592" max="14592" width="9.28515625" style="739" customWidth="1"/>
    <col min="14593" max="14593" width="11.42578125" style="739" customWidth="1"/>
    <col min="14594" max="14594" width="15" style="739" customWidth="1"/>
    <col min="14595" max="14595" width="12.85546875" style="739" customWidth="1"/>
    <col min="14596" max="14596" width="10" style="739" customWidth="1"/>
    <col min="14597" max="14597" width="8.85546875" style="739" customWidth="1"/>
    <col min="14598" max="14598" width="10" style="739" customWidth="1"/>
    <col min="14599" max="14599" width="11.42578125" style="739" customWidth="1"/>
    <col min="14600" max="14600" width="10" style="739" customWidth="1"/>
    <col min="14601" max="14601" width="8.85546875" style="739" customWidth="1"/>
    <col min="14602" max="14602" width="10" style="739" customWidth="1"/>
    <col min="14603" max="14603" width="11.42578125" style="739" customWidth="1"/>
    <col min="14604" max="14604" width="10" style="739" customWidth="1"/>
    <col min="14605" max="14605" width="8.85546875" style="739" customWidth="1"/>
    <col min="14606" max="14606" width="10" style="739" customWidth="1"/>
    <col min="14607" max="14607" width="11.42578125" style="739" customWidth="1"/>
    <col min="14608" max="14608" width="10" style="739" customWidth="1"/>
    <col min="14609" max="14609" width="8.85546875" style="739" customWidth="1"/>
    <col min="14610" max="14610" width="10" style="739" customWidth="1"/>
    <col min="14611" max="14611" width="11.42578125" style="739" customWidth="1"/>
    <col min="14612" max="14612" width="10" style="739" customWidth="1"/>
    <col min="14613" max="14613" width="8.85546875" style="739" customWidth="1"/>
    <col min="14614" max="14614" width="10" style="739" customWidth="1"/>
    <col min="14615" max="14615" width="11.42578125" style="739" customWidth="1"/>
    <col min="14616" max="14827" width="9.140625" style="739"/>
    <col min="14828" max="14828" width="15" style="739" customWidth="1"/>
    <col min="14829" max="14829" width="12.85546875" style="739" customWidth="1"/>
    <col min="14830" max="14830" width="9.28515625" style="739" customWidth="1"/>
    <col min="14831" max="14831" width="8.85546875" style="739" bestFit="1" customWidth="1"/>
    <col min="14832" max="14832" width="9.28515625" style="739" customWidth="1"/>
    <col min="14833" max="14833" width="11.28515625" style="739" customWidth="1"/>
    <col min="14834" max="14834" width="9.28515625" style="739" customWidth="1"/>
    <col min="14835" max="14835" width="8.85546875" style="739" bestFit="1" customWidth="1"/>
    <col min="14836" max="14836" width="9.28515625" style="739" customWidth="1"/>
    <col min="14837" max="14837" width="11.7109375" style="739" customWidth="1"/>
    <col min="14838" max="14838" width="9.28515625" style="739" customWidth="1"/>
    <col min="14839" max="14839" width="8.85546875" style="739" bestFit="1" customWidth="1"/>
    <col min="14840" max="14840" width="9.28515625" style="739" customWidth="1"/>
    <col min="14841" max="14841" width="10.7109375" style="739" customWidth="1"/>
    <col min="14842" max="14842" width="9.28515625" style="739" customWidth="1"/>
    <col min="14843" max="14843" width="8.85546875" style="739" bestFit="1" customWidth="1"/>
    <col min="14844" max="14844" width="9.28515625" style="739" customWidth="1"/>
    <col min="14845" max="14845" width="11.5703125" style="739" customWidth="1"/>
    <col min="14846" max="14846" width="10" style="739" customWidth="1"/>
    <col min="14847" max="14847" width="8.85546875" style="739" bestFit="1" customWidth="1"/>
    <col min="14848" max="14848" width="9.28515625" style="739" customWidth="1"/>
    <col min="14849" max="14849" width="11.42578125" style="739" customWidth="1"/>
    <col min="14850" max="14850" width="15" style="739" customWidth="1"/>
    <col min="14851" max="14851" width="12.85546875" style="739" customWidth="1"/>
    <col min="14852" max="14852" width="10" style="739" customWidth="1"/>
    <col min="14853" max="14853" width="8.85546875" style="739" customWidth="1"/>
    <col min="14854" max="14854" width="10" style="739" customWidth="1"/>
    <col min="14855" max="14855" width="11.42578125" style="739" customWidth="1"/>
    <col min="14856" max="14856" width="10" style="739" customWidth="1"/>
    <col min="14857" max="14857" width="8.85546875" style="739" customWidth="1"/>
    <col min="14858" max="14858" width="10" style="739" customWidth="1"/>
    <col min="14859" max="14859" width="11.42578125" style="739" customWidth="1"/>
    <col min="14860" max="14860" width="10" style="739" customWidth="1"/>
    <col min="14861" max="14861" width="8.85546875" style="739" customWidth="1"/>
    <col min="14862" max="14862" width="10" style="739" customWidth="1"/>
    <col min="14863" max="14863" width="11.42578125" style="739" customWidth="1"/>
    <col min="14864" max="14864" width="10" style="739" customWidth="1"/>
    <col min="14865" max="14865" width="8.85546875" style="739" customWidth="1"/>
    <col min="14866" max="14866" width="10" style="739" customWidth="1"/>
    <col min="14867" max="14867" width="11.42578125" style="739" customWidth="1"/>
    <col min="14868" max="14868" width="10" style="739" customWidth="1"/>
    <col min="14869" max="14869" width="8.85546875" style="739" customWidth="1"/>
    <col min="14870" max="14870" width="10" style="739" customWidth="1"/>
    <col min="14871" max="14871" width="11.42578125" style="739" customWidth="1"/>
    <col min="14872" max="15083" width="9.140625" style="739"/>
    <col min="15084" max="15084" width="15" style="739" customWidth="1"/>
    <col min="15085" max="15085" width="12.85546875" style="739" customWidth="1"/>
    <col min="15086" max="15086" width="9.28515625" style="739" customWidth="1"/>
    <col min="15087" max="15087" width="8.85546875" style="739" bestFit="1" customWidth="1"/>
    <col min="15088" max="15088" width="9.28515625" style="739" customWidth="1"/>
    <col min="15089" max="15089" width="11.28515625" style="739" customWidth="1"/>
    <col min="15090" max="15090" width="9.28515625" style="739" customWidth="1"/>
    <col min="15091" max="15091" width="8.85546875" style="739" bestFit="1" customWidth="1"/>
    <col min="15092" max="15092" width="9.28515625" style="739" customWidth="1"/>
    <col min="15093" max="15093" width="11.7109375" style="739" customWidth="1"/>
    <col min="15094" max="15094" width="9.28515625" style="739" customWidth="1"/>
    <col min="15095" max="15095" width="8.85546875" style="739" bestFit="1" customWidth="1"/>
    <col min="15096" max="15096" width="9.28515625" style="739" customWidth="1"/>
    <col min="15097" max="15097" width="10.7109375" style="739" customWidth="1"/>
    <col min="15098" max="15098" width="9.28515625" style="739" customWidth="1"/>
    <col min="15099" max="15099" width="8.85546875" style="739" bestFit="1" customWidth="1"/>
    <col min="15100" max="15100" width="9.28515625" style="739" customWidth="1"/>
    <col min="15101" max="15101" width="11.5703125" style="739" customWidth="1"/>
    <col min="15102" max="15102" width="10" style="739" customWidth="1"/>
    <col min="15103" max="15103" width="8.85546875" style="739" bestFit="1" customWidth="1"/>
    <col min="15104" max="15104" width="9.28515625" style="739" customWidth="1"/>
    <col min="15105" max="15105" width="11.42578125" style="739" customWidth="1"/>
    <col min="15106" max="15106" width="15" style="739" customWidth="1"/>
    <col min="15107" max="15107" width="12.85546875" style="739" customWidth="1"/>
    <col min="15108" max="15108" width="10" style="739" customWidth="1"/>
    <col min="15109" max="15109" width="8.85546875" style="739" customWidth="1"/>
    <col min="15110" max="15110" width="10" style="739" customWidth="1"/>
    <col min="15111" max="15111" width="11.42578125" style="739" customWidth="1"/>
    <col min="15112" max="15112" width="10" style="739" customWidth="1"/>
    <col min="15113" max="15113" width="8.85546875" style="739" customWidth="1"/>
    <col min="15114" max="15114" width="10" style="739" customWidth="1"/>
    <col min="15115" max="15115" width="11.42578125" style="739" customWidth="1"/>
    <col min="15116" max="15116" width="10" style="739" customWidth="1"/>
    <col min="15117" max="15117" width="8.85546875" style="739" customWidth="1"/>
    <col min="15118" max="15118" width="10" style="739" customWidth="1"/>
    <col min="15119" max="15119" width="11.42578125" style="739" customWidth="1"/>
    <col min="15120" max="15120" width="10" style="739" customWidth="1"/>
    <col min="15121" max="15121" width="8.85546875" style="739" customWidth="1"/>
    <col min="15122" max="15122" width="10" style="739" customWidth="1"/>
    <col min="15123" max="15123" width="11.42578125" style="739" customWidth="1"/>
    <col min="15124" max="15124" width="10" style="739" customWidth="1"/>
    <col min="15125" max="15125" width="8.85546875" style="739" customWidth="1"/>
    <col min="15126" max="15126" width="10" style="739" customWidth="1"/>
    <col min="15127" max="15127" width="11.42578125" style="739" customWidth="1"/>
    <col min="15128" max="15339" width="9.140625" style="739"/>
    <col min="15340" max="15340" width="15" style="739" customWidth="1"/>
    <col min="15341" max="15341" width="12.85546875" style="739" customWidth="1"/>
    <col min="15342" max="15342" width="9.28515625" style="739" customWidth="1"/>
    <col min="15343" max="15343" width="8.85546875" style="739" bestFit="1" customWidth="1"/>
    <col min="15344" max="15344" width="9.28515625" style="739" customWidth="1"/>
    <col min="15345" max="15345" width="11.28515625" style="739" customWidth="1"/>
    <col min="15346" max="15346" width="9.28515625" style="739" customWidth="1"/>
    <col min="15347" max="15347" width="8.85546875" style="739" bestFit="1" customWidth="1"/>
    <col min="15348" max="15348" width="9.28515625" style="739" customWidth="1"/>
    <col min="15349" max="15349" width="11.7109375" style="739" customWidth="1"/>
    <col min="15350" max="15350" width="9.28515625" style="739" customWidth="1"/>
    <col min="15351" max="15351" width="8.85546875" style="739" bestFit="1" customWidth="1"/>
    <col min="15352" max="15352" width="9.28515625" style="739" customWidth="1"/>
    <col min="15353" max="15353" width="10.7109375" style="739" customWidth="1"/>
    <col min="15354" max="15354" width="9.28515625" style="739" customWidth="1"/>
    <col min="15355" max="15355" width="8.85546875" style="739" bestFit="1" customWidth="1"/>
    <col min="15356" max="15356" width="9.28515625" style="739" customWidth="1"/>
    <col min="15357" max="15357" width="11.5703125" style="739" customWidth="1"/>
    <col min="15358" max="15358" width="10" style="739" customWidth="1"/>
    <col min="15359" max="15359" width="8.85546875" style="739" bestFit="1" customWidth="1"/>
    <col min="15360" max="15360" width="9.28515625" style="739" customWidth="1"/>
    <col min="15361" max="15361" width="11.42578125" style="739" customWidth="1"/>
    <col min="15362" max="15362" width="15" style="739" customWidth="1"/>
    <col min="15363" max="15363" width="12.85546875" style="739" customWidth="1"/>
    <col min="15364" max="15364" width="10" style="739" customWidth="1"/>
    <col min="15365" max="15365" width="8.85546875" style="739" customWidth="1"/>
    <col min="15366" max="15366" width="10" style="739" customWidth="1"/>
    <col min="15367" max="15367" width="11.42578125" style="739" customWidth="1"/>
    <col min="15368" max="15368" width="10" style="739" customWidth="1"/>
    <col min="15369" max="15369" width="8.85546875" style="739" customWidth="1"/>
    <col min="15370" max="15370" width="10" style="739" customWidth="1"/>
    <col min="15371" max="15371" width="11.42578125" style="739" customWidth="1"/>
    <col min="15372" max="15372" width="10" style="739" customWidth="1"/>
    <col min="15373" max="15373" width="8.85546875" style="739" customWidth="1"/>
    <col min="15374" max="15374" width="10" style="739" customWidth="1"/>
    <col min="15375" max="15375" width="11.42578125" style="739" customWidth="1"/>
    <col min="15376" max="15376" width="10" style="739" customWidth="1"/>
    <col min="15377" max="15377" width="8.85546875" style="739" customWidth="1"/>
    <col min="15378" max="15378" width="10" style="739" customWidth="1"/>
    <col min="15379" max="15379" width="11.42578125" style="739" customWidth="1"/>
    <col min="15380" max="15380" width="10" style="739" customWidth="1"/>
    <col min="15381" max="15381" width="8.85546875" style="739" customWidth="1"/>
    <col min="15382" max="15382" width="10" style="739" customWidth="1"/>
    <col min="15383" max="15383" width="11.42578125" style="739" customWidth="1"/>
    <col min="15384" max="15595" width="9.140625" style="739"/>
    <col min="15596" max="15596" width="15" style="739" customWidth="1"/>
    <col min="15597" max="15597" width="12.85546875" style="739" customWidth="1"/>
    <col min="15598" max="15598" width="9.28515625" style="739" customWidth="1"/>
    <col min="15599" max="15599" width="8.85546875" style="739" bestFit="1" customWidth="1"/>
    <col min="15600" max="15600" width="9.28515625" style="739" customWidth="1"/>
    <col min="15601" max="15601" width="11.28515625" style="739" customWidth="1"/>
    <col min="15602" max="15602" width="9.28515625" style="739" customWidth="1"/>
    <col min="15603" max="15603" width="8.85546875" style="739" bestFit="1" customWidth="1"/>
    <col min="15604" max="15604" width="9.28515625" style="739" customWidth="1"/>
    <col min="15605" max="15605" width="11.7109375" style="739" customWidth="1"/>
    <col min="15606" max="15606" width="9.28515625" style="739" customWidth="1"/>
    <col min="15607" max="15607" width="8.85546875" style="739" bestFit="1" customWidth="1"/>
    <col min="15608" max="15608" width="9.28515625" style="739" customWidth="1"/>
    <col min="15609" max="15609" width="10.7109375" style="739" customWidth="1"/>
    <col min="15610" max="15610" width="9.28515625" style="739" customWidth="1"/>
    <col min="15611" max="15611" width="8.85546875" style="739" bestFit="1" customWidth="1"/>
    <col min="15612" max="15612" width="9.28515625" style="739" customWidth="1"/>
    <col min="15613" max="15613" width="11.5703125" style="739" customWidth="1"/>
    <col min="15614" max="15614" width="10" style="739" customWidth="1"/>
    <col min="15615" max="15615" width="8.85546875" style="739" bestFit="1" customWidth="1"/>
    <col min="15616" max="15616" width="9.28515625" style="739" customWidth="1"/>
    <col min="15617" max="15617" width="11.42578125" style="739" customWidth="1"/>
    <col min="15618" max="15618" width="15" style="739" customWidth="1"/>
    <col min="15619" max="15619" width="12.85546875" style="739" customWidth="1"/>
    <col min="15620" max="15620" width="10" style="739" customWidth="1"/>
    <col min="15621" max="15621" width="8.85546875" style="739" customWidth="1"/>
    <col min="15622" max="15622" width="10" style="739" customWidth="1"/>
    <col min="15623" max="15623" width="11.42578125" style="739" customWidth="1"/>
    <col min="15624" max="15624" width="10" style="739" customWidth="1"/>
    <col min="15625" max="15625" width="8.85546875" style="739" customWidth="1"/>
    <col min="15626" max="15626" width="10" style="739" customWidth="1"/>
    <col min="15627" max="15627" width="11.42578125" style="739" customWidth="1"/>
    <col min="15628" max="15628" width="10" style="739" customWidth="1"/>
    <col min="15629" max="15629" width="8.85546875" style="739" customWidth="1"/>
    <col min="15630" max="15630" width="10" style="739" customWidth="1"/>
    <col min="15631" max="15631" width="11.42578125" style="739" customWidth="1"/>
    <col min="15632" max="15632" width="10" style="739" customWidth="1"/>
    <col min="15633" max="15633" width="8.85546875" style="739" customWidth="1"/>
    <col min="15634" max="15634" width="10" style="739" customWidth="1"/>
    <col min="15635" max="15635" width="11.42578125" style="739" customWidth="1"/>
    <col min="15636" max="15636" width="10" style="739" customWidth="1"/>
    <col min="15637" max="15637" width="8.85546875" style="739" customWidth="1"/>
    <col min="15638" max="15638" width="10" style="739" customWidth="1"/>
    <col min="15639" max="15639" width="11.42578125" style="739" customWidth="1"/>
    <col min="15640" max="15851" width="9.140625" style="739"/>
    <col min="15852" max="15852" width="15" style="739" customWidth="1"/>
    <col min="15853" max="15853" width="12.85546875" style="739" customWidth="1"/>
    <col min="15854" max="15854" width="9.28515625" style="739" customWidth="1"/>
    <col min="15855" max="15855" width="8.85546875" style="739" bestFit="1" customWidth="1"/>
    <col min="15856" max="15856" width="9.28515625" style="739" customWidth="1"/>
    <col min="15857" max="15857" width="11.28515625" style="739" customWidth="1"/>
    <col min="15858" max="15858" width="9.28515625" style="739" customWidth="1"/>
    <col min="15859" max="15859" width="8.85546875" style="739" bestFit="1" customWidth="1"/>
    <col min="15860" max="15860" width="9.28515625" style="739" customWidth="1"/>
    <col min="15861" max="15861" width="11.7109375" style="739" customWidth="1"/>
    <col min="15862" max="15862" width="9.28515625" style="739" customWidth="1"/>
    <col min="15863" max="15863" width="8.85546875" style="739" bestFit="1" customWidth="1"/>
    <col min="15864" max="15864" width="9.28515625" style="739" customWidth="1"/>
    <col min="15865" max="15865" width="10.7109375" style="739" customWidth="1"/>
    <col min="15866" max="15866" width="9.28515625" style="739" customWidth="1"/>
    <col min="15867" max="15867" width="8.85546875" style="739" bestFit="1" customWidth="1"/>
    <col min="15868" max="15868" width="9.28515625" style="739" customWidth="1"/>
    <col min="15869" max="15869" width="11.5703125" style="739" customWidth="1"/>
    <col min="15870" max="15870" width="10" style="739" customWidth="1"/>
    <col min="15871" max="15871" width="8.85546875" style="739" bestFit="1" customWidth="1"/>
    <col min="15872" max="15872" width="9.28515625" style="739" customWidth="1"/>
    <col min="15873" max="15873" width="11.42578125" style="739" customWidth="1"/>
    <col min="15874" max="15874" width="15" style="739" customWidth="1"/>
    <col min="15875" max="15875" width="12.85546875" style="739" customWidth="1"/>
    <col min="15876" max="15876" width="10" style="739" customWidth="1"/>
    <col min="15877" max="15877" width="8.85546875" style="739" customWidth="1"/>
    <col min="15878" max="15878" width="10" style="739" customWidth="1"/>
    <col min="15879" max="15879" width="11.42578125" style="739" customWidth="1"/>
    <col min="15880" max="15880" width="10" style="739" customWidth="1"/>
    <col min="15881" max="15881" width="8.85546875" style="739" customWidth="1"/>
    <col min="15882" max="15882" width="10" style="739" customWidth="1"/>
    <col min="15883" max="15883" width="11.42578125" style="739" customWidth="1"/>
    <col min="15884" max="15884" width="10" style="739" customWidth="1"/>
    <col min="15885" max="15885" width="8.85546875" style="739" customWidth="1"/>
    <col min="15886" max="15886" width="10" style="739" customWidth="1"/>
    <col min="15887" max="15887" width="11.42578125" style="739" customWidth="1"/>
    <col min="15888" max="15888" width="10" style="739" customWidth="1"/>
    <col min="15889" max="15889" width="8.85546875" style="739" customWidth="1"/>
    <col min="15890" max="15890" width="10" style="739" customWidth="1"/>
    <col min="15891" max="15891" width="11.42578125" style="739" customWidth="1"/>
    <col min="15892" max="15892" width="10" style="739" customWidth="1"/>
    <col min="15893" max="15893" width="8.85546875" style="739" customWidth="1"/>
    <col min="15894" max="15894" width="10" style="739" customWidth="1"/>
    <col min="15895" max="15895" width="11.42578125" style="739" customWidth="1"/>
    <col min="15896" max="16107" width="9.140625" style="739"/>
    <col min="16108" max="16108" width="15" style="739" customWidth="1"/>
    <col min="16109" max="16109" width="12.85546875" style="739" customWidth="1"/>
    <col min="16110" max="16110" width="9.28515625" style="739" customWidth="1"/>
    <col min="16111" max="16111" width="8.85546875" style="739" bestFit="1" customWidth="1"/>
    <col min="16112" max="16112" width="9.28515625" style="739" customWidth="1"/>
    <col min="16113" max="16113" width="11.28515625" style="739" customWidth="1"/>
    <col min="16114" max="16114" width="9.28515625" style="739" customWidth="1"/>
    <col min="16115" max="16115" width="8.85546875" style="739" bestFit="1" customWidth="1"/>
    <col min="16116" max="16116" width="9.28515625" style="739" customWidth="1"/>
    <col min="16117" max="16117" width="11.7109375" style="739" customWidth="1"/>
    <col min="16118" max="16118" width="9.28515625" style="739" customWidth="1"/>
    <col min="16119" max="16119" width="8.85546875" style="739" bestFit="1" customWidth="1"/>
    <col min="16120" max="16120" width="9.28515625" style="739" customWidth="1"/>
    <col min="16121" max="16121" width="10.7109375" style="739" customWidth="1"/>
    <col min="16122" max="16122" width="9.28515625" style="739" customWidth="1"/>
    <col min="16123" max="16123" width="8.85546875" style="739" bestFit="1" customWidth="1"/>
    <col min="16124" max="16124" width="9.28515625" style="739" customWidth="1"/>
    <col min="16125" max="16125" width="11.5703125" style="739" customWidth="1"/>
    <col min="16126" max="16126" width="10" style="739" customWidth="1"/>
    <col min="16127" max="16127" width="8.85546875" style="739" bestFit="1" customWidth="1"/>
    <col min="16128" max="16128" width="9.28515625" style="739" customWidth="1"/>
    <col min="16129" max="16129" width="11.42578125" style="739" customWidth="1"/>
    <col min="16130" max="16130" width="15" style="739" customWidth="1"/>
    <col min="16131" max="16131" width="12.85546875" style="739" customWidth="1"/>
    <col min="16132" max="16132" width="10" style="739" customWidth="1"/>
    <col min="16133" max="16133" width="8.85546875" style="739" customWidth="1"/>
    <col min="16134" max="16134" width="10" style="739" customWidth="1"/>
    <col min="16135" max="16135" width="11.42578125" style="739" customWidth="1"/>
    <col min="16136" max="16136" width="10" style="739" customWidth="1"/>
    <col min="16137" max="16137" width="8.85546875" style="739" customWidth="1"/>
    <col min="16138" max="16138" width="10" style="739" customWidth="1"/>
    <col min="16139" max="16139" width="11.42578125" style="739" customWidth="1"/>
    <col min="16140" max="16140" width="10" style="739" customWidth="1"/>
    <col min="16141" max="16141" width="8.85546875" style="739" customWidth="1"/>
    <col min="16142" max="16142" width="10" style="739" customWidth="1"/>
    <col min="16143" max="16143" width="11.42578125" style="739" customWidth="1"/>
    <col min="16144" max="16144" width="10" style="739" customWidth="1"/>
    <col min="16145" max="16145" width="8.85546875" style="739" customWidth="1"/>
    <col min="16146" max="16146" width="10" style="739" customWidth="1"/>
    <col min="16147" max="16147" width="11.42578125" style="739" customWidth="1"/>
    <col min="16148" max="16148" width="10" style="739" customWidth="1"/>
    <col min="16149" max="16149" width="8.85546875" style="739" customWidth="1"/>
    <col min="16150" max="16150" width="10" style="739" customWidth="1"/>
    <col min="16151" max="16151" width="11.42578125" style="739" customWidth="1"/>
    <col min="16152" max="16384" width="9.140625" style="739"/>
  </cols>
  <sheetData>
    <row r="1" spans="1:26" s="62" customFormat="1" ht="27.75">
      <c r="A1" s="1157" t="s">
        <v>477</v>
      </c>
      <c r="B1" s="1157"/>
      <c r="C1" s="1157"/>
      <c r="D1" s="1157"/>
      <c r="E1" s="1157"/>
      <c r="F1" s="1157"/>
      <c r="G1" s="1157"/>
      <c r="H1" s="1157"/>
      <c r="I1" s="1157"/>
      <c r="J1" s="1157"/>
      <c r="K1" s="1157"/>
      <c r="L1" s="1157"/>
      <c r="M1" s="1157"/>
      <c r="N1" s="1157"/>
      <c r="O1" s="1157"/>
      <c r="P1" s="1157"/>
      <c r="Q1" s="1157"/>
      <c r="R1" s="1157"/>
      <c r="S1" s="1157"/>
      <c r="T1" s="1157"/>
      <c r="U1" s="1157"/>
      <c r="V1" s="1157"/>
      <c r="W1" s="569"/>
      <c r="X1" s="569"/>
      <c r="Y1" s="569"/>
      <c r="Z1" s="569"/>
    </row>
    <row r="2" spans="1:26" s="62" customFormat="1" ht="26.25">
      <c r="A2" s="242" t="e">
        <f>#REF!</f>
        <v>#REF!</v>
      </c>
      <c r="B2" s="462"/>
      <c r="C2" s="462"/>
      <c r="D2" s="462"/>
      <c r="E2" s="462"/>
      <c r="F2" s="462"/>
      <c r="G2" s="1132" t="s">
        <v>8</v>
      </c>
      <c r="H2" s="1132"/>
      <c r="I2" s="1132"/>
      <c r="J2" s="1132"/>
      <c r="K2" s="1132"/>
      <c r="L2" s="1132"/>
      <c r="M2" s="1132"/>
      <c r="N2" s="1132"/>
      <c r="O2" s="1132"/>
      <c r="P2" s="1132"/>
      <c r="Q2" s="1132"/>
      <c r="R2" s="1132"/>
      <c r="S2" s="1132"/>
      <c r="T2" s="67"/>
      <c r="U2" s="67"/>
      <c r="V2" s="67"/>
      <c r="W2" s="67"/>
      <c r="X2" s="738"/>
    </row>
    <row r="3" spans="1:26" s="62" customFormat="1" ht="23.25">
      <c r="A3" s="462"/>
      <c r="B3" s="462"/>
      <c r="C3" s="462"/>
      <c r="D3" s="462"/>
      <c r="E3" s="462"/>
      <c r="F3" s="462"/>
      <c r="G3" s="1132" t="e">
        <f>#REF!</f>
        <v>#REF!</v>
      </c>
      <c r="H3" s="1132"/>
      <c r="I3" s="1132"/>
      <c r="J3" s="1132"/>
      <c r="K3" s="1132"/>
      <c r="L3" s="1132"/>
      <c r="M3" s="1132"/>
      <c r="N3" s="1132"/>
      <c r="O3" s="1132"/>
      <c r="P3" s="1132"/>
      <c r="Q3" s="1132"/>
      <c r="R3" s="1132"/>
      <c r="S3" s="1132"/>
      <c r="T3" s="512"/>
      <c r="U3" s="512"/>
      <c r="V3" s="512"/>
      <c r="W3" s="512"/>
      <c r="X3" s="642"/>
    </row>
    <row r="4" spans="1:26" s="62" customFormat="1" ht="26.25">
      <c r="A4" s="141" t="e">
        <f>#REF!</f>
        <v>#REF!</v>
      </c>
      <c r="B4" s="462"/>
      <c r="C4" s="462"/>
      <c r="D4" s="462"/>
      <c r="E4" s="462"/>
      <c r="F4" s="462"/>
      <c r="G4" s="462"/>
      <c r="H4" s="462"/>
      <c r="I4" s="462"/>
      <c r="J4" s="142"/>
      <c r="K4" s="142"/>
      <c r="L4" s="285"/>
      <c r="M4" s="143"/>
      <c r="N4" s="285"/>
      <c r="O4" s="774"/>
      <c r="P4" s="774"/>
      <c r="Q4" s="774"/>
      <c r="R4" s="773" t="e">
        <f>#REF!</f>
        <v>#REF!</v>
      </c>
      <c r="S4" s="144"/>
      <c r="T4" s="462"/>
      <c r="U4" s="145"/>
      <c r="V4" s="145"/>
      <c r="X4" s="462"/>
    </row>
    <row r="5" spans="1:26" s="62" customFormat="1" ht="23.25" customHeight="1" thickBot="1">
      <c r="A5" s="501" t="s">
        <v>474</v>
      </c>
      <c r="B5" s="462"/>
      <c r="C5" s="462"/>
      <c r="D5" s="462"/>
      <c r="E5" s="462"/>
      <c r="F5" s="462"/>
      <c r="G5" s="462"/>
      <c r="H5" s="462"/>
      <c r="I5" s="462"/>
      <c r="J5" s="462"/>
      <c r="K5" s="462"/>
      <c r="L5" s="462"/>
      <c r="M5" s="462"/>
      <c r="N5" s="462"/>
      <c r="O5" s="462"/>
      <c r="P5" s="462"/>
      <c r="Q5" s="462"/>
      <c r="R5" s="462"/>
      <c r="S5" s="462"/>
      <c r="T5" s="462"/>
      <c r="U5" s="462"/>
      <c r="V5" s="462"/>
      <c r="W5" s="462"/>
      <c r="X5" s="462"/>
      <c r="Y5" s="462"/>
      <c r="Z5" s="462"/>
    </row>
    <row r="6" spans="1:26" ht="30" customHeight="1" thickBot="1">
      <c r="A6" s="1145" t="s">
        <v>20</v>
      </c>
      <c r="B6" s="1146"/>
      <c r="C6" s="1123" t="s">
        <v>21</v>
      </c>
      <c r="D6" s="1124"/>
      <c r="E6" s="1124"/>
      <c r="F6" s="1124"/>
      <c r="G6" s="1124"/>
      <c r="H6" s="1124"/>
      <c r="I6" s="1124"/>
      <c r="J6" s="1124"/>
      <c r="K6" s="1124"/>
      <c r="L6" s="1124"/>
      <c r="M6" s="1124"/>
      <c r="N6" s="1124"/>
      <c r="O6" s="1124"/>
      <c r="P6" s="1124"/>
      <c r="Q6" s="1124"/>
      <c r="R6" s="1124"/>
      <c r="S6" s="1124"/>
      <c r="T6" s="1124"/>
      <c r="U6" s="1124"/>
      <c r="V6" s="1124"/>
      <c r="W6" s="1124"/>
      <c r="X6" s="1124"/>
      <c r="Y6" s="1124"/>
      <c r="Z6" s="1125"/>
    </row>
    <row r="7" spans="1:26" ht="84" customHeight="1" thickBot="1">
      <c r="A7" s="1147"/>
      <c r="B7" s="1148"/>
      <c r="C7" s="1126" t="s">
        <v>426</v>
      </c>
      <c r="D7" s="1127"/>
      <c r="E7" s="1127"/>
      <c r="F7" s="1127"/>
      <c r="G7" s="1127"/>
      <c r="H7" s="1128"/>
      <c r="I7" s="1126" t="s">
        <v>425</v>
      </c>
      <c r="J7" s="1127"/>
      <c r="K7" s="1127"/>
      <c r="L7" s="1127"/>
      <c r="M7" s="1127"/>
      <c r="N7" s="1128"/>
      <c r="O7" s="1133" t="s">
        <v>500</v>
      </c>
      <c r="P7" s="1134"/>
      <c r="Q7" s="1134"/>
      <c r="R7" s="1134"/>
      <c r="S7" s="1134"/>
      <c r="T7" s="1135"/>
      <c r="U7" s="1129">
        <v>4</v>
      </c>
      <c r="V7" s="1130"/>
      <c r="W7" s="1130"/>
      <c r="X7" s="1130"/>
      <c r="Y7" s="1130"/>
      <c r="Z7" s="1131"/>
    </row>
    <row r="8" spans="1:26" ht="36.75" customHeight="1" thickBot="1">
      <c r="A8" s="1149"/>
      <c r="B8" s="1150"/>
      <c r="C8" s="393" t="s">
        <v>86</v>
      </c>
      <c r="D8" s="280" t="s">
        <v>82</v>
      </c>
      <c r="E8" s="666" t="s">
        <v>87</v>
      </c>
      <c r="F8" s="281" t="s">
        <v>111</v>
      </c>
      <c r="G8" s="281" t="s">
        <v>112</v>
      </c>
      <c r="H8" s="667" t="s">
        <v>381</v>
      </c>
      <c r="I8" s="393" t="s">
        <v>86</v>
      </c>
      <c r="J8" s="280" t="s">
        <v>82</v>
      </c>
      <c r="K8" s="666" t="s">
        <v>87</v>
      </c>
      <c r="L8" s="281" t="s">
        <v>111</v>
      </c>
      <c r="M8" s="281" t="s">
        <v>112</v>
      </c>
      <c r="N8" s="667" t="s">
        <v>381</v>
      </c>
      <c r="O8" s="393" t="s">
        <v>86</v>
      </c>
      <c r="P8" s="280" t="s">
        <v>82</v>
      </c>
      <c r="Q8" s="666" t="s">
        <v>87</v>
      </c>
      <c r="R8" s="281" t="s">
        <v>111</v>
      </c>
      <c r="S8" s="281" t="s">
        <v>112</v>
      </c>
      <c r="T8" s="667" t="s">
        <v>381</v>
      </c>
      <c r="U8" s="393" t="s">
        <v>86</v>
      </c>
      <c r="V8" s="280" t="s">
        <v>82</v>
      </c>
      <c r="W8" s="666" t="s">
        <v>87</v>
      </c>
      <c r="X8" s="281" t="s">
        <v>111</v>
      </c>
      <c r="Y8" s="281" t="s">
        <v>112</v>
      </c>
      <c r="Z8" s="667" t="s">
        <v>381</v>
      </c>
    </row>
    <row r="9" spans="1:26" s="3" customFormat="1" ht="39.950000000000003" customHeight="1">
      <c r="A9" s="1151" t="s">
        <v>476</v>
      </c>
      <c r="B9" s="1152"/>
      <c r="C9" s="659">
        <v>8132</v>
      </c>
      <c r="D9" s="660">
        <v>0.2</v>
      </c>
      <c r="E9" s="661">
        <f>(C9*(1-D9))</f>
        <v>6505.6</v>
      </c>
      <c r="F9" s="662">
        <f t="shared" ref="F9:F13" si="0">CEILING(E9/24,1)</f>
        <v>272</v>
      </c>
      <c r="G9" s="662">
        <f t="shared" ref="G9:G13" si="1">CEILING(E9/12,1)</f>
        <v>543</v>
      </c>
      <c r="H9" s="663">
        <f>E9*2%</f>
        <v>130.11200000000002</v>
      </c>
      <c r="I9" s="659">
        <v>8872</v>
      </c>
      <c r="J9" s="660">
        <v>0.2</v>
      </c>
      <c r="K9" s="661">
        <f>(I9*(1-J9))</f>
        <v>7097.6</v>
      </c>
      <c r="L9" s="662">
        <f t="shared" ref="L9:L13" si="2">CEILING(K9/24,1)</f>
        <v>296</v>
      </c>
      <c r="M9" s="662">
        <f t="shared" ref="M9:M13" si="3">CEILING(K9/12,1)</f>
        <v>592</v>
      </c>
      <c r="N9" s="663">
        <f>K9*2%</f>
        <v>141.952</v>
      </c>
      <c r="O9" s="664">
        <v>9412</v>
      </c>
      <c r="P9" s="660">
        <v>0.2</v>
      </c>
      <c r="Q9" s="661">
        <f>(O9*(1-P9))</f>
        <v>7529.6</v>
      </c>
      <c r="R9" s="662">
        <f t="shared" ref="R9:R13" si="4">CEILING(Q9/24,1)</f>
        <v>314</v>
      </c>
      <c r="S9" s="662">
        <f t="shared" ref="S9:S13" si="5">CEILING(Q9/12,1)</f>
        <v>628</v>
      </c>
      <c r="T9" s="663">
        <f>Q9*2%</f>
        <v>150.59200000000001</v>
      </c>
      <c r="U9" s="664">
        <v>9942</v>
      </c>
      <c r="V9" s="660">
        <v>0.2</v>
      </c>
      <c r="W9" s="661">
        <f>(U9*(1-V9))</f>
        <v>7953.6</v>
      </c>
      <c r="X9" s="662">
        <f t="shared" ref="X9:X13" si="6">CEILING(W9/24,1)</f>
        <v>332</v>
      </c>
      <c r="Y9" s="662">
        <f t="shared" ref="Y9:Y13" si="7">CEILING(W9/12,1)</f>
        <v>663</v>
      </c>
      <c r="Z9" s="663">
        <f>W9*2%</f>
        <v>159.072</v>
      </c>
    </row>
    <row r="10" spans="1:26" s="3" customFormat="1" ht="39.950000000000003" customHeight="1">
      <c r="A10" s="1153" t="s">
        <v>96</v>
      </c>
      <c r="B10" s="1154"/>
      <c r="C10" s="653">
        <v>10692</v>
      </c>
      <c r="D10" s="651">
        <f>D9</f>
        <v>0.2</v>
      </c>
      <c r="E10" s="654">
        <f t="shared" ref="E10:E13" si="8">(C10*(1-D10))</f>
        <v>8553.6</v>
      </c>
      <c r="F10" s="655">
        <f t="shared" si="0"/>
        <v>357</v>
      </c>
      <c r="G10" s="655">
        <f t="shared" si="1"/>
        <v>713</v>
      </c>
      <c r="H10" s="652">
        <f t="shared" ref="H10:H13" si="9">E10*2%</f>
        <v>171.072</v>
      </c>
      <c r="I10" s="653">
        <v>11762</v>
      </c>
      <c r="J10" s="651">
        <f>J9</f>
        <v>0.2</v>
      </c>
      <c r="K10" s="654">
        <f t="shared" ref="K10:K13" si="10">(I10*(1-J10))</f>
        <v>9409.6</v>
      </c>
      <c r="L10" s="655">
        <f t="shared" si="2"/>
        <v>393</v>
      </c>
      <c r="M10" s="655">
        <f t="shared" si="3"/>
        <v>785</v>
      </c>
      <c r="N10" s="652">
        <f t="shared" ref="N10:N13" si="11">K10*2%</f>
        <v>188.19200000000001</v>
      </c>
      <c r="O10" s="656">
        <v>12942</v>
      </c>
      <c r="P10" s="651">
        <f>P9</f>
        <v>0.2</v>
      </c>
      <c r="Q10" s="654">
        <f t="shared" ref="Q10:Q13" si="12">(O10*(1-P10))</f>
        <v>10353.6</v>
      </c>
      <c r="R10" s="655">
        <f t="shared" si="4"/>
        <v>432</v>
      </c>
      <c r="S10" s="655">
        <f t="shared" si="5"/>
        <v>863</v>
      </c>
      <c r="T10" s="652">
        <f t="shared" ref="T10:T13" si="13">Q10*2%</f>
        <v>207.072</v>
      </c>
      <c r="U10" s="656">
        <v>13582</v>
      </c>
      <c r="V10" s="651">
        <f>V9</f>
        <v>0.2</v>
      </c>
      <c r="W10" s="654">
        <f t="shared" ref="W10:W13" si="14">(U10*(1-V10))</f>
        <v>10865.6</v>
      </c>
      <c r="X10" s="655">
        <f t="shared" si="6"/>
        <v>453</v>
      </c>
      <c r="Y10" s="655">
        <f t="shared" si="7"/>
        <v>906</v>
      </c>
      <c r="Z10" s="652">
        <f t="shared" ref="Z10:Z13" si="15">W10*2%</f>
        <v>217.31200000000001</v>
      </c>
    </row>
    <row r="11" spans="1:26" s="3" customFormat="1" ht="39.950000000000003" customHeight="1">
      <c r="A11" s="1153" t="s">
        <v>97</v>
      </c>
      <c r="B11" s="1154"/>
      <c r="C11" s="653">
        <v>12732</v>
      </c>
      <c r="D11" s="651">
        <f t="shared" ref="D11:D13" si="16">D10</f>
        <v>0.2</v>
      </c>
      <c r="E11" s="654">
        <f t="shared" si="8"/>
        <v>10185.6</v>
      </c>
      <c r="F11" s="655">
        <f t="shared" si="0"/>
        <v>425</v>
      </c>
      <c r="G11" s="655">
        <f t="shared" si="1"/>
        <v>849</v>
      </c>
      <c r="H11" s="652">
        <f t="shared" si="9"/>
        <v>203.71200000000002</v>
      </c>
      <c r="I11" s="653">
        <v>14012</v>
      </c>
      <c r="J11" s="651">
        <f t="shared" ref="J11:J13" si="17">J10</f>
        <v>0.2</v>
      </c>
      <c r="K11" s="654">
        <f t="shared" si="10"/>
        <v>11209.6</v>
      </c>
      <c r="L11" s="655">
        <f t="shared" si="2"/>
        <v>468</v>
      </c>
      <c r="M11" s="655">
        <f t="shared" si="3"/>
        <v>935</v>
      </c>
      <c r="N11" s="652">
        <f t="shared" si="11"/>
        <v>224.19200000000001</v>
      </c>
      <c r="O11" s="656">
        <v>15402</v>
      </c>
      <c r="P11" s="651">
        <f t="shared" ref="P11:P13" si="18">P10</f>
        <v>0.2</v>
      </c>
      <c r="Q11" s="654">
        <f t="shared" si="12"/>
        <v>12321.6</v>
      </c>
      <c r="R11" s="655">
        <f t="shared" si="4"/>
        <v>514</v>
      </c>
      <c r="S11" s="655">
        <f t="shared" si="5"/>
        <v>1027</v>
      </c>
      <c r="T11" s="652">
        <f t="shared" si="13"/>
        <v>246.43200000000002</v>
      </c>
      <c r="U11" s="656">
        <v>16262</v>
      </c>
      <c r="V11" s="651">
        <f t="shared" ref="V11:V13" si="19">V10</f>
        <v>0.2</v>
      </c>
      <c r="W11" s="654">
        <f t="shared" si="14"/>
        <v>13009.6</v>
      </c>
      <c r="X11" s="655">
        <f t="shared" si="6"/>
        <v>543</v>
      </c>
      <c r="Y11" s="655">
        <f t="shared" si="7"/>
        <v>1085</v>
      </c>
      <c r="Z11" s="652">
        <f t="shared" si="15"/>
        <v>260.19200000000001</v>
      </c>
    </row>
    <row r="12" spans="1:26" s="3" customFormat="1" ht="39.950000000000003" customHeight="1">
      <c r="A12" s="1153" t="s">
        <v>98</v>
      </c>
      <c r="B12" s="1154"/>
      <c r="C12" s="653">
        <v>11662</v>
      </c>
      <c r="D12" s="651">
        <f t="shared" si="16"/>
        <v>0.2</v>
      </c>
      <c r="E12" s="654">
        <f t="shared" si="8"/>
        <v>9329.6</v>
      </c>
      <c r="F12" s="655">
        <f t="shared" si="0"/>
        <v>389</v>
      </c>
      <c r="G12" s="655">
        <f t="shared" si="1"/>
        <v>778</v>
      </c>
      <c r="H12" s="652">
        <f t="shared" si="9"/>
        <v>186.59200000000001</v>
      </c>
      <c r="I12" s="653">
        <v>12512</v>
      </c>
      <c r="J12" s="651">
        <f t="shared" si="17"/>
        <v>0.2</v>
      </c>
      <c r="K12" s="654">
        <f t="shared" si="10"/>
        <v>10009.6</v>
      </c>
      <c r="L12" s="655">
        <f t="shared" si="2"/>
        <v>418</v>
      </c>
      <c r="M12" s="655">
        <f t="shared" si="3"/>
        <v>835</v>
      </c>
      <c r="N12" s="652">
        <f t="shared" si="11"/>
        <v>200.19200000000001</v>
      </c>
      <c r="O12" s="656">
        <v>13052</v>
      </c>
      <c r="P12" s="651">
        <f t="shared" si="18"/>
        <v>0.2</v>
      </c>
      <c r="Q12" s="654">
        <f t="shared" si="12"/>
        <v>10441.6</v>
      </c>
      <c r="R12" s="655">
        <f t="shared" si="4"/>
        <v>436</v>
      </c>
      <c r="S12" s="655">
        <f t="shared" si="5"/>
        <v>871</v>
      </c>
      <c r="T12" s="652">
        <f t="shared" si="13"/>
        <v>208.83200000000002</v>
      </c>
      <c r="U12" s="656">
        <v>13902</v>
      </c>
      <c r="V12" s="651">
        <f t="shared" si="19"/>
        <v>0.2</v>
      </c>
      <c r="W12" s="654">
        <f t="shared" si="14"/>
        <v>11121.6</v>
      </c>
      <c r="X12" s="655">
        <f t="shared" si="6"/>
        <v>464</v>
      </c>
      <c r="Y12" s="655">
        <f t="shared" si="7"/>
        <v>927</v>
      </c>
      <c r="Z12" s="652">
        <f t="shared" si="15"/>
        <v>222.43200000000002</v>
      </c>
    </row>
    <row r="13" spans="1:26" s="3" customFormat="1" ht="39.950000000000003" customHeight="1" thickBot="1">
      <c r="A13" s="1155" t="s">
        <v>99</v>
      </c>
      <c r="B13" s="1156"/>
      <c r="C13" s="879">
        <v>15402</v>
      </c>
      <c r="D13" s="880">
        <f t="shared" si="16"/>
        <v>0.2</v>
      </c>
      <c r="E13" s="881">
        <f t="shared" si="8"/>
        <v>12321.6</v>
      </c>
      <c r="F13" s="882">
        <f t="shared" si="0"/>
        <v>514</v>
      </c>
      <c r="G13" s="882">
        <f t="shared" si="1"/>
        <v>1027</v>
      </c>
      <c r="H13" s="883">
        <f t="shared" si="9"/>
        <v>246.43200000000002</v>
      </c>
      <c r="I13" s="879">
        <v>16582</v>
      </c>
      <c r="J13" s="880">
        <f t="shared" si="17"/>
        <v>0.2</v>
      </c>
      <c r="K13" s="881">
        <f t="shared" si="10"/>
        <v>13265.6</v>
      </c>
      <c r="L13" s="882">
        <f t="shared" si="2"/>
        <v>553</v>
      </c>
      <c r="M13" s="882">
        <f t="shared" si="3"/>
        <v>1106</v>
      </c>
      <c r="N13" s="883">
        <f t="shared" si="11"/>
        <v>265.31200000000001</v>
      </c>
      <c r="O13" s="879">
        <v>17652</v>
      </c>
      <c r="P13" s="880">
        <f t="shared" si="18"/>
        <v>0.2</v>
      </c>
      <c r="Q13" s="881">
        <f t="shared" si="12"/>
        <v>14121.6</v>
      </c>
      <c r="R13" s="882">
        <f t="shared" si="4"/>
        <v>589</v>
      </c>
      <c r="S13" s="882">
        <f t="shared" si="5"/>
        <v>1177</v>
      </c>
      <c r="T13" s="883">
        <f t="shared" si="13"/>
        <v>282.43200000000002</v>
      </c>
      <c r="U13" s="879">
        <v>18832</v>
      </c>
      <c r="V13" s="880">
        <f t="shared" si="19"/>
        <v>0.2</v>
      </c>
      <c r="W13" s="881">
        <f t="shared" si="14"/>
        <v>15065.6</v>
      </c>
      <c r="X13" s="882">
        <f t="shared" si="6"/>
        <v>628</v>
      </c>
      <c r="Y13" s="882">
        <f t="shared" si="7"/>
        <v>1256</v>
      </c>
      <c r="Z13" s="883">
        <f t="shared" si="15"/>
        <v>301.31200000000001</v>
      </c>
    </row>
    <row r="14" spans="1:26" ht="13.5" thickBot="1"/>
    <row r="15" spans="1:26" ht="28.5" customHeight="1" thickBot="1">
      <c r="A15" s="1145" t="s">
        <v>20</v>
      </c>
      <c r="B15" s="1146"/>
      <c r="C15" s="1123" t="s">
        <v>21</v>
      </c>
      <c r="D15" s="1124"/>
      <c r="E15" s="1124"/>
      <c r="F15" s="1124"/>
      <c r="G15" s="1124"/>
      <c r="H15" s="1124"/>
      <c r="I15" s="1124"/>
      <c r="J15" s="1124"/>
      <c r="K15" s="1124"/>
      <c r="L15" s="1124"/>
      <c r="M15" s="1124"/>
      <c r="N15" s="1124"/>
      <c r="O15" s="1124"/>
      <c r="P15" s="1124"/>
      <c r="Q15" s="1124"/>
      <c r="R15" s="1124"/>
      <c r="S15" s="1124"/>
      <c r="T15" s="1125"/>
    </row>
    <row r="16" spans="1:26" ht="54" customHeight="1" thickBot="1">
      <c r="A16" s="1147"/>
      <c r="B16" s="1148"/>
      <c r="C16" s="1129">
        <v>5</v>
      </c>
      <c r="D16" s="1130"/>
      <c r="E16" s="1130"/>
      <c r="F16" s="1130"/>
      <c r="G16" s="1130"/>
      <c r="H16" s="1131"/>
      <c r="I16" s="1126" t="s">
        <v>427</v>
      </c>
      <c r="J16" s="1127"/>
      <c r="K16" s="1127"/>
      <c r="L16" s="1127"/>
      <c r="M16" s="1127"/>
      <c r="N16" s="1128"/>
      <c r="O16" s="1126" t="s">
        <v>428</v>
      </c>
      <c r="P16" s="1127"/>
      <c r="Q16" s="1127"/>
      <c r="R16" s="1127"/>
      <c r="S16" s="1127"/>
      <c r="T16" s="1128"/>
    </row>
    <row r="17" spans="1:21" ht="35.25" customHeight="1" thickBot="1">
      <c r="A17" s="1149"/>
      <c r="B17" s="1150"/>
      <c r="C17" s="393" t="s">
        <v>86</v>
      </c>
      <c r="D17" s="280" t="s">
        <v>82</v>
      </c>
      <c r="E17" s="666" t="s">
        <v>87</v>
      </c>
      <c r="F17" s="281" t="s">
        <v>111</v>
      </c>
      <c r="G17" s="281" t="s">
        <v>112</v>
      </c>
      <c r="H17" s="667" t="s">
        <v>381</v>
      </c>
      <c r="I17" s="393" t="s">
        <v>86</v>
      </c>
      <c r="J17" s="280" t="s">
        <v>82</v>
      </c>
      <c r="K17" s="666" t="s">
        <v>87</v>
      </c>
      <c r="L17" s="284" t="s">
        <v>111</v>
      </c>
      <c r="M17" s="284" t="s">
        <v>112</v>
      </c>
      <c r="N17" s="667" t="s">
        <v>381</v>
      </c>
      <c r="O17" s="393" t="s">
        <v>86</v>
      </c>
      <c r="P17" s="280" t="s">
        <v>82</v>
      </c>
      <c r="Q17" s="666" t="s">
        <v>87</v>
      </c>
      <c r="R17" s="284" t="s">
        <v>111</v>
      </c>
      <c r="S17" s="284" t="s">
        <v>112</v>
      </c>
      <c r="T17" s="667" t="s">
        <v>381</v>
      </c>
    </row>
    <row r="18" spans="1:21" ht="39.950000000000003" customHeight="1">
      <c r="A18" s="1151" t="s">
        <v>95</v>
      </c>
      <c r="B18" s="1152"/>
      <c r="C18" s="664">
        <v>10482</v>
      </c>
      <c r="D18" s="660">
        <v>0.2</v>
      </c>
      <c r="E18" s="661">
        <f>(C18*(1-D18))</f>
        <v>8385.6</v>
      </c>
      <c r="F18" s="662">
        <f t="shared" ref="F18:F22" si="20">CEILING(E18/24,1)</f>
        <v>350</v>
      </c>
      <c r="G18" s="662">
        <f t="shared" ref="G18:G22" si="21">CEILING(E18/12,1)</f>
        <v>699</v>
      </c>
      <c r="H18" s="663">
        <f>E18*2%</f>
        <v>167.71200000000002</v>
      </c>
      <c r="I18" s="664">
        <v>12082</v>
      </c>
      <c r="J18" s="660">
        <v>0.2</v>
      </c>
      <c r="K18" s="661">
        <f>(I18*(1-J18))</f>
        <v>9665.6</v>
      </c>
      <c r="L18" s="665">
        <f t="shared" ref="L18:L22" si="22">CEILING(K18/24,1)</f>
        <v>403</v>
      </c>
      <c r="M18" s="665">
        <f t="shared" ref="M18:M22" si="23">CEILING(K18/12,1)</f>
        <v>806</v>
      </c>
      <c r="N18" s="663">
        <f>K18*2%</f>
        <v>193.31200000000001</v>
      </c>
      <c r="O18" s="664">
        <v>12732</v>
      </c>
      <c r="P18" s="660">
        <v>0.2</v>
      </c>
      <c r="Q18" s="661">
        <f>(O18*(1-P18))</f>
        <v>10185.6</v>
      </c>
      <c r="R18" s="665">
        <f t="shared" ref="R18:R22" si="24">CEILING(Q18/24,1)</f>
        <v>425</v>
      </c>
      <c r="S18" s="665">
        <f t="shared" ref="S18:S22" si="25">CEILING(Q18/12,1)</f>
        <v>849</v>
      </c>
      <c r="T18" s="663">
        <f>Q18*2%</f>
        <v>203.71200000000002</v>
      </c>
    </row>
    <row r="19" spans="1:21" ht="39.950000000000003" customHeight="1">
      <c r="A19" s="1153" t="s">
        <v>96</v>
      </c>
      <c r="B19" s="1154"/>
      <c r="C19" s="656">
        <v>14332</v>
      </c>
      <c r="D19" s="651">
        <f>D18</f>
        <v>0.2</v>
      </c>
      <c r="E19" s="654">
        <f t="shared" ref="E19:E22" si="26">(C19*(1-D19))</f>
        <v>11465.6</v>
      </c>
      <c r="F19" s="655">
        <f t="shared" si="20"/>
        <v>478</v>
      </c>
      <c r="G19" s="655">
        <f t="shared" si="21"/>
        <v>956</v>
      </c>
      <c r="H19" s="652">
        <f t="shared" ref="H19:H22" si="27">E19*2%</f>
        <v>229.31200000000001</v>
      </c>
      <c r="I19" s="656">
        <v>17972</v>
      </c>
      <c r="J19" s="651">
        <f>J18</f>
        <v>0.2</v>
      </c>
      <c r="K19" s="654">
        <f t="shared" ref="K19:K22" si="28">(I19*(1-J19))</f>
        <v>14377.6</v>
      </c>
      <c r="L19" s="658">
        <f t="shared" si="22"/>
        <v>600</v>
      </c>
      <c r="M19" s="658">
        <f t="shared" si="23"/>
        <v>1199</v>
      </c>
      <c r="N19" s="652">
        <f t="shared" ref="N19:N22" si="29">K19*2%</f>
        <v>287.55200000000002</v>
      </c>
      <c r="O19" s="656">
        <v>18932</v>
      </c>
      <c r="P19" s="651">
        <f>P18</f>
        <v>0.2</v>
      </c>
      <c r="Q19" s="654">
        <f t="shared" ref="Q19:Q22" si="30">(O19*(1-P19))</f>
        <v>15145.6</v>
      </c>
      <c r="R19" s="658">
        <f t="shared" si="24"/>
        <v>632</v>
      </c>
      <c r="S19" s="658">
        <f t="shared" si="25"/>
        <v>1263</v>
      </c>
      <c r="T19" s="652">
        <f t="shared" ref="T19:T22" si="31">Q19*2%</f>
        <v>302.91200000000003</v>
      </c>
    </row>
    <row r="20" spans="1:21" ht="39.950000000000003" customHeight="1">
      <c r="A20" s="1153" t="s">
        <v>97</v>
      </c>
      <c r="B20" s="1154"/>
      <c r="C20" s="656">
        <v>17112</v>
      </c>
      <c r="D20" s="651">
        <f t="shared" ref="D20:D22" si="32">D19</f>
        <v>0.2</v>
      </c>
      <c r="E20" s="654">
        <f t="shared" si="26"/>
        <v>13689.6</v>
      </c>
      <c r="F20" s="655">
        <f t="shared" si="20"/>
        <v>571</v>
      </c>
      <c r="G20" s="655">
        <f t="shared" si="21"/>
        <v>1141</v>
      </c>
      <c r="H20" s="652">
        <f t="shared" si="27"/>
        <v>273.79200000000003</v>
      </c>
      <c r="I20" s="656">
        <v>21292</v>
      </c>
      <c r="J20" s="651">
        <f t="shared" ref="J20:J22" si="33">J19</f>
        <v>0.2</v>
      </c>
      <c r="K20" s="654">
        <f t="shared" si="28"/>
        <v>17033.600000000002</v>
      </c>
      <c r="L20" s="658">
        <f t="shared" si="22"/>
        <v>710</v>
      </c>
      <c r="M20" s="658">
        <f t="shared" si="23"/>
        <v>1420</v>
      </c>
      <c r="N20" s="652">
        <f t="shared" si="29"/>
        <v>340.67200000000003</v>
      </c>
      <c r="O20" s="656">
        <v>22362</v>
      </c>
      <c r="P20" s="651">
        <f t="shared" ref="P20:P22" si="34">P19</f>
        <v>0.2</v>
      </c>
      <c r="Q20" s="654">
        <f t="shared" si="30"/>
        <v>17889.600000000002</v>
      </c>
      <c r="R20" s="658">
        <f t="shared" si="24"/>
        <v>746</v>
      </c>
      <c r="S20" s="658">
        <f t="shared" si="25"/>
        <v>1491</v>
      </c>
      <c r="T20" s="652">
        <f t="shared" si="31"/>
        <v>357.79200000000003</v>
      </c>
    </row>
    <row r="21" spans="1:21" ht="39.950000000000003" customHeight="1">
      <c r="A21" s="1153" t="s">
        <v>98</v>
      </c>
      <c r="B21" s="1154"/>
      <c r="C21" s="656">
        <v>14762</v>
      </c>
      <c r="D21" s="651">
        <f t="shared" si="32"/>
        <v>0.2</v>
      </c>
      <c r="E21" s="654">
        <f t="shared" si="26"/>
        <v>11809.6</v>
      </c>
      <c r="F21" s="655">
        <f t="shared" si="20"/>
        <v>493</v>
      </c>
      <c r="G21" s="655">
        <f t="shared" si="21"/>
        <v>985</v>
      </c>
      <c r="H21" s="652">
        <f t="shared" si="27"/>
        <v>236.19200000000001</v>
      </c>
      <c r="I21" s="656">
        <v>15192</v>
      </c>
      <c r="J21" s="651">
        <f t="shared" si="33"/>
        <v>0.2</v>
      </c>
      <c r="K21" s="654">
        <f t="shared" si="28"/>
        <v>12153.6</v>
      </c>
      <c r="L21" s="658">
        <f t="shared" si="22"/>
        <v>507</v>
      </c>
      <c r="M21" s="658">
        <f t="shared" si="23"/>
        <v>1013</v>
      </c>
      <c r="N21" s="652">
        <f t="shared" si="29"/>
        <v>243.072</v>
      </c>
      <c r="O21" s="656">
        <v>18932</v>
      </c>
      <c r="P21" s="651">
        <f t="shared" si="34"/>
        <v>0.2</v>
      </c>
      <c r="Q21" s="654">
        <f t="shared" si="30"/>
        <v>15145.6</v>
      </c>
      <c r="R21" s="658">
        <f t="shared" si="24"/>
        <v>632</v>
      </c>
      <c r="S21" s="658">
        <f t="shared" si="25"/>
        <v>1263</v>
      </c>
      <c r="T21" s="652">
        <f t="shared" si="31"/>
        <v>302.91200000000003</v>
      </c>
    </row>
    <row r="22" spans="1:21" ht="39.950000000000003" customHeight="1" thickBot="1">
      <c r="A22" s="1155" t="s">
        <v>99</v>
      </c>
      <c r="B22" s="1156"/>
      <c r="C22" s="879">
        <v>20002</v>
      </c>
      <c r="D22" s="880">
        <f t="shared" si="32"/>
        <v>0.2</v>
      </c>
      <c r="E22" s="881">
        <f t="shared" si="26"/>
        <v>16001.6</v>
      </c>
      <c r="F22" s="882">
        <f t="shared" si="20"/>
        <v>667</v>
      </c>
      <c r="G22" s="882">
        <f t="shared" si="21"/>
        <v>1334</v>
      </c>
      <c r="H22" s="883">
        <f t="shared" si="27"/>
        <v>320.03200000000004</v>
      </c>
      <c r="I22" s="879">
        <v>20752</v>
      </c>
      <c r="J22" s="880">
        <f t="shared" si="33"/>
        <v>0.2</v>
      </c>
      <c r="K22" s="881">
        <f t="shared" si="28"/>
        <v>16601.600000000002</v>
      </c>
      <c r="L22" s="884">
        <f t="shared" si="22"/>
        <v>692</v>
      </c>
      <c r="M22" s="884">
        <f t="shared" si="23"/>
        <v>1384</v>
      </c>
      <c r="N22" s="883">
        <f t="shared" si="29"/>
        <v>332.03200000000004</v>
      </c>
      <c r="O22" s="879">
        <v>25892</v>
      </c>
      <c r="P22" s="880">
        <f t="shared" si="34"/>
        <v>0.2</v>
      </c>
      <c r="Q22" s="881">
        <f t="shared" si="30"/>
        <v>20713.600000000002</v>
      </c>
      <c r="R22" s="884">
        <f t="shared" si="24"/>
        <v>864</v>
      </c>
      <c r="S22" s="884">
        <f t="shared" si="25"/>
        <v>1727</v>
      </c>
      <c r="T22" s="883">
        <f t="shared" si="31"/>
        <v>414.27200000000005</v>
      </c>
    </row>
    <row r="23" spans="1:21" s="765" customFormat="1" ht="13.5" customHeight="1">
      <c r="A23" s="769"/>
      <c r="B23" s="769"/>
      <c r="C23" s="767"/>
      <c r="D23" s="770"/>
      <c r="E23" s="768"/>
      <c r="F23" s="771"/>
      <c r="G23" s="771"/>
      <c r="H23" s="771"/>
      <c r="I23" s="767"/>
      <c r="J23" s="770"/>
      <c r="K23" s="768"/>
      <c r="L23" s="771"/>
      <c r="M23" s="771"/>
      <c r="N23" s="771"/>
      <c r="O23" s="767"/>
      <c r="P23" s="770"/>
      <c r="Q23" s="768"/>
      <c r="R23" s="771"/>
      <c r="S23" s="771"/>
      <c r="T23" s="771"/>
      <c r="U23" s="772"/>
    </row>
    <row r="24" spans="1:21" ht="29.25" customHeight="1">
      <c r="A24" s="501" t="s">
        <v>475</v>
      </c>
    </row>
    <row r="25" spans="1:21" s="576" customFormat="1" ht="9.75" customHeight="1" thickBot="1"/>
    <row r="26" spans="1:21" s="766" customFormat="1" ht="36.75" customHeight="1" thickBot="1">
      <c r="A26" s="1136" t="s">
        <v>79</v>
      </c>
      <c r="B26" s="1137"/>
      <c r="C26" s="1142" t="s">
        <v>5</v>
      </c>
      <c r="D26" s="1143"/>
      <c r="E26" s="1143"/>
      <c r="F26" s="1143"/>
      <c r="G26" s="1143"/>
      <c r="H26" s="1143"/>
      <c r="I26" s="1143"/>
      <c r="J26" s="1143"/>
      <c r="K26" s="1143"/>
      <c r="L26" s="1143"/>
      <c r="M26" s="1143"/>
      <c r="N26" s="1143"/>
      <c r="O26" s="1143"/>
      <c r="P26" s="1143"/>
      <c r="Q26" s="1143"/>
      <c r="R26" s="1143"/>
      <c r="S26" s="1143"/>
      <c r="T26" s="1144"/>
    </row>
    <row r="27" spans="1:21" s="576" customFormat="1" ht="45.75" customHeight="1" thickBot="1">
      <c r="A27" s="1138"/>
      <c r="B27" s="1139"/>
      <c r="C27" s="890" t="s">
        <v>28</v>
      </c>
      <c r="D27" s="891" t="s">
        <v>381</v>
      </c>
      <c r="E27" s="892" t="s">
        <v>501</v>
      </c>
      <c r="F27" s="891" t="s">
        <v>381</v>
      </c>
      <c r="G27" s="893" t="s">
        <v>22</v>
      </c>
      <c r="H27" s="891" t="s">
        <v>381</v>
      </c>
      <c r="I27" s="893" t="s">
        <v>23</v>
      </c>
      <c r="J27" s="891" t="s">
        <v>381</v>
      </c>
      <c r="K27" s="893" t="s">
        <v>24</v>
      </c>
      <c r="L27" s="891" t="s">
        <v>381</v>
      </c>
      <c r="M27" s="895" t="s">
        <v>502</v>
      </c>
      <c r="N27" s="891" t="s">
        <v>381</v>
      </c>
      <c r="O27" s="894" t="s">
        <v>25</v>
      </c>
      <c r="P27" s="891" t="s">
        <v>381</v>
      </c>
      <c r="Q27" s="894" t="s">
        <v>26</v>
      </c>
      <c r="R27" s="891" t="s">
        <v>381</v>
      </c>
      <c r="S27" s="893" t="s">
        <v>27</v>
      </c>
      <c r="T27" s="610" t="s">
        <v>381</v>
      </c>
    </row>
    <row r="28" spans="1:21" ht="28.5" customHeight="1" thickBot="1">
      <c r="A28" s="1140"/>
      <c r="B28" s="1141"/>
      <c r="C28" s="885">
        <v>3062</v>
      </c>
      <c r="D28" s="886">
        <f>C28*2%</f>
        <v>61.24</v>
      </c>
      <c r="E28" s="887">
        <v>2852</v>
      </c>
      <c r="F28" s="886">
        <f>E28*2%</f>
        <v>57.04</v>
      </c>
      <c r="G28" s="888">
        <v>3172</v>
      </c>
      <c r="H28" s="886">
        <v>63.300000000000004</v>
      </c>
      <c r="I28" s="888">
        <v>3382</v>
      </c>
      <c r="J28" s="886">
        <v>67.52</v>
      </c>
      <c r="K28" s="888">
        <v>3642</v>
      </c>
      <c r="L28" s="886">
        <f>K28*2%</f>
        <v>72.84</v>
      </c>
      <c r="M28" s="887">
        <v>3422</v>
      </c>
      <c r="N28" s="886">
        <f>M28*2%</f>
        <v>68.44</v>
      </c>
      <c r="O28" s="888">
        <v>3802</v>
      </c>
      <c r="P28" s="886">
        <f>O28*2%</f>
        <v>76.040000000000006</v>
      </c>
      <c r="Q28" s="888">
        <v>4652</v>
      </c>
      <c r="R28" s="886">
        <f>Q28*2%</f>
        <v>93.04</v>
      </c>
      <c r="S28" s="888">
        <v>5182</v>
      </c>
      <c r="T28" s="889">
        <f>S28*2%</f>
        <v>103.64</v>
      </c>
    </row>
  </sheetData>
  <sheetProtection autoFilter="0" pivotTables="0"/>
  <mergeCells count="26">
    <mergeCell ref="A21:B21"/>
    <mergeCell ref="A22:B22"/>
    <mergeCell ref="A1:V1"/>
    <mergeCell ref="A15:B17"/>
    <mergeCell ref="C15:T15"/>
    <mergeCell ref="C16:H16"/>
    <mergeCell ref="I16:N16"/>
    <mergeCell ref="O16:T16"/>
    <mergeCell ref="G3:S3"/>
    <mergeCell ref="G2:S2"/>
    <mergeCell ref="A26:B28"/>
    <mergeCell ref="C26:T26"/>
    <mergeCell ref="A6:B8"/>
    <mergeCell ref="C6:Z6"/>
    <mergeCell ref="C7:H7"/>
    <mergeCell ref="I7:N7"/>
    <mergeCell ref="O7:T7"/>
    <mergeCell ref="U7:Z7"/>
    <mergeCell ref="A9:B9"/>
    <mergeCell ref="A10:B10"/>
    <mergeCell ref="A11:B11"/>
    <mergeCell ref="A12:B12"/>
    <mergeCell ref="A13:B13"/>
    <mergeCell ref="A18:B18"/>
    <mergeCell ref="A19:B19"/>
    <mergeCell ref="A20:B20"/>
  </mergeCells>
  <conditionalFormatting sqref="P7">
    <cfRule type="cellIs" dxfId="1" priority="1" operator="equal">
      <formula>0.3</formula>
    </cfRule>
    <cfRule type="cellIs" dxfId="0" priority="2" operator="equal">
      <formula>0.4</formula>
    </cfRule>
  </conditionalFormatting>
  <printOptions horizontalCentered="1"/>
  <pageMargins left="0.2" right="0.23622047244094491" top="0.55118110236220474" bottom="0.39370078740157483" header="0.15748031496062992" footer="0.15748031496062992"/>
  <pageSetup paperSize="9" scale="47" fitToWidth="2" fitToHeight="20" pageOrder="overThenDown" orientation="landscape" r:id="rId1"/>
  <headerFooter>
    <oddFooter>&amp;C&amp;16Страница &amp;P из &amp;N</oddFooter>
  </headerFooter>
  <rowBreaks count="1" manualBreakCount="1">
    <brk id="29" max="27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4"/>
  </sheetPr>
  <dimension ref="A1:AO114"/>
  <sheetViews>
    <sheetView tabSelected="1" view="pageBreakPreview" topLeftCell="A4" zoomScale="50" zoomScaleNormal="70" zoomScaleSheetLayoutView="50" workbookViewId="0">
      <selection activeCell="D62" sqref="D62"/>
    </sheetView>
  </sheetViews>
  <sheetFormatPr defaultRowHeight="12.75"/>
  <cols>
    <col min="1" max="1" width="10.28515625" style="13" customWidth="1"/>
    <col min="2" max="2" width="7.85546875" style="13" customWidth="1"/>
    <col min="3" max="3" width="13.85546875" style="13" customWidth="1"/>
    <col min="4" max="4" width="14.85546875" style="13" customWidth="1"/>
    <col min="5" max="5" width="13.85546875" style="13" customWidth="1"/>
    <col min="6" max="7" width="12" style="13" customWidth="1"/>
    <col min="8" max="8" width="12.140625" style="13" customWidth="1"/>
    <col min="9" max="9" width="13.85546875" style="13" customWidth="1"/>
    <col min="10" max="10" width="14.85546875" style="13" customWidth="1"/>
    <col min="11" max="11" width="13.85546875" style="13" customWidth="1"/>
    <col min="12" max="13" width="12" style="13" customWidth="1"/>
    <col min="14" max="14" width="12.42578125" style="13" customWidth="1"/>
    <col min="15" max="15" width="13.85546875" style="13" customWidth="1"/>
    <col min="16" max="16" width="14.85546875" style="13" customWidth="1"/>
    <col min="17" max="17" width="13.85546875" style="13" customWidth="1"/>
    <col min="18" max="19" width="12" style="13" customWidth="1"/>
    <col min="20" max="20" width="12.140625" style="13" customWidth="1"/>
    <col min="21" max="21" width="13.85546875" style="13" customWidth="1"/>
    <col min="22" max="22" width="14.85546875" style="13" customWidth="1"/>
    <col min="23" max="23" width="13.85546875" style="13" customWidth="1"/>
    <col min="24" max="25" width="12" style="13" customWidth="1"/>
    <col min="26" max="26" width="12.85546875" style="13" customWidth="1"/>
    <col min="27" max="27" width="9.5703125" style="13" customWidth="1"/>
    <col min="28" max="28" width="12.42578125" style="13" customWidth="1"/>
    <col min="29" max="30" width="11.42578125" style="13" customWidth="1"/>
    <col min="31" max="31" width="10.42578125" style="13" customWidth="1"/>
    <col min="32" max="32" width="12.42578125" style="13" customWidth="1"/>
    <col min="33" max="34" width="11.42578125" style="13" customWidth="1"/>
    <col min="35" max="35" width="10.28515625" style="13" customWidth="1"/>
    <col min="36" max="36" width="12.42578125" style="13" customWidth="1"/>
    <col min="37" max="37" width="11.42578125" style="13" customWidth="1"/>
    <col min="38" max="38" width="11.28515625" style="13" customWidth="1"/>
    <col min="39" max="39" width="11.140625" style="13" bestFit="1" customWidth="1"/>
    <col min="40" max="263" width="9.140625" style="13"/>
    <col min="264" max="281" width="15.28515625" style="13" customWidth="1"/>
    <col min="282" max="282" width="11.42578125" style="13" customWidth="1"/>
    <col min="283" max="283" width="10.7109375" style="13" customWidth="1"/>
    <col min="284" max="284" width="12.42578125" style="13" customWidth="1"/>
    <col min="285" max="286" width="11.42578125" style="13" customWidth="1"/>
    <col min="287" max="287" width="10.42578125" style="13" customWidth="1"/>
    <col min="288" max="288" width="12.42578125" style="13" customWidth="1"/>
    <col min="289" max="290" width="11.42578125" style="13" customWidth="1"/>
    <col min="291" max="291" width="10.28515625" style="13" customWidth="1"/>
    <col min="292" max="292" width="12.42578125" style="13" customWidth="1"/>
    <col min="293" max="293" width="11.42578125" style="13" customWidth="1"/>
    <col min="294" max="294" width="11.28515625" style="13" customWidth="1"/>
    <col min="295" max="295" width="11.140625" style="13" bestFit="1" customWidth="1"/>
    <col min="296" max="519" width="9.140625" style="13"/>
    <col min="520" max="537" width="15.28515625" style="13" customWidth="1"/>
    <col min="538" max="538" width="11.42578125" style="13" customWidth="1"/>
    <col min="539" max="539" width="10.7109375" style="13" customWidth="1"/>
    <col min="540" max="540" width="12.42578125" style="13" customWidth="1"/>
    <col min="541" max="542" width="11.42578125" style="13" customWidth="1"/>
    <col min="543" max="543" width="10.42578125" style="13" customWidth="1"/>
    <col min="544" max="544" width="12.42578125" style="13" customWidth="1"/>
    <col min="545" max="546" width="11.42578125" style="13" customWidth="1"/>
    <col min="547" max="547" width="10.28515625" style="13" customWidth="1"/>
    <col min="548" max="548" width="12.42578125" style="13" customWidth="1"/>
    <col min="549" max="549" width="11.42578125" style="13" customWidth="1"/>
    <col min="550" max="550" width="11.28515625" style="13" customWidth="1"/>
    <col min="551" max="551" width="11.140625" style="13" bestFit="1" customWidth="1"/>
    <col min="552" max="775" width="9.140625" style="13"/>
    <col min="776" max="793" width="15.28515625" style="13" customWidth="1"/>
    <col min="794" max="794" width="11.42578125" style="13" customWidth="1"/>
    <col min="795" max="795" width="10.7109375" style="13" customWidth="1"/>
    <col min="796" max="796" width="12.42578125" style="13" customWidth="1"/>
    <col min="797" max="798" width="11.42578125" style="13" customWidth="1"/>
    <col min="799" max="799" width="10.42578125" style="13" customWidth="1"/>
    <col min="800" max="800" width="12.42578125" style="13" customWidth="1"/>
    <col min="801" max="802" width="11.42578125" style="13" customWidth="1"/>
    <col min="803" max="803" width="10.28515625" style="13" customWidth="1"/>
    <col min="804" max="804" width="12.42578125" style="13" customWidth="1"/>
    <col min="805" max="805" width="11.42578125" style="13" customWidth="1"/>
    <col min="806" max="806" width="11.28515625" style="13" customWidth="1"/>
    <col min="807" max="807" width="11.140625" style="13" bestFit="1" customWidth="1"/>
    <col min="808" max="1031" width="9.140625" style="13"/>
    <col min="1032" max="1049" width="15.28515625" style="13" customWidth="1"/>
    <col min="1050" max="1050" width="11.42578125" style="13" customWidth="1"/>
    <col min="1051" max="1051" width="10.7109375" style="13" customWidth="1"/>
    <col min="1052" max="1052" width="12.42578125" style="13" customWidth="1"/>
    <col min="1053" max="1054" width="11.42578125" style="13" customWidth="1"/>
    <col min="1055" max="1055" width="10.42578125" style="13" customWidth="1"/>
    <col min="1056" max="1056" width="12.42578125" style="13" customWidth="1"/>
    <col min="1057" max="1058" width="11.42578125" style="13" customWidth="1"/>
    <col min="1059" max="1059" width="10.28515625" style="13" customWidth="1"/>
    <col min="1060" max="1060" width="12.42578125" style="13" customWidth="1"/>
    <col min="1061" max="1061" width="11.42578125" style="13" customWidth="1"/>
    <col min="1062" max="1062" width="11.28515625" style="13" customWidth="1"/>
    <col min="1063" max="1063" width="11.140625" style="13" bestFit="1" customWidth="1"/>
    <col min="1064" max="1287" width="9.140625" style="13"/>
    <col min="1288" max="1305" width="15.28515625" style="13" customWidth="1"/>
    <col min="1306" max="1306" width="11.42578125" style="13" customWidth="1"/>
    <col min="1307" max="1307" width="10.7109375" style="13" customWidth="1"/>
    <col min="1308" max="1308" width="12.42578125" style="13" customWidth="1"/>
    <col min="1309" max="1310" width="11.42578125" style="13" customWidth="1"/>
    <col min="1311" max="1311" width="10.42578125" style="13" customWidth="1"/>
    <col min="1312" max="1312" width="12.42578125" style="13" customWidth="1"/>
    <col min="1313" max="1314" width="11.42578125" style="13" customWidth="1"/>
    <col min="1315" max="1315" width="10.28515625" style="13" customWidth="1"/>
    <col min="1316" max="1316" width="12.42578125" style="13" customWidth="1"/>
    <col min="1317" max="1317" width="11.42578125" style="13" customWidth="1"/>
    <col min="1318" max="1318" width="11.28515625" style="13" customWidth="1"/>
    <col min="1319" max="1319" width="11.140625" style="13" bestFit="1" customWidth="1"/>
    <col min="1320" max="1543" width="9.140625" style="13"/>
    <col min="1544" max="1561" width="15.28515625" style="13" customWidth="1"/>
    <col min="1562" max="1562" width="11.42578125" style="13" customWidth="1"/>
    <col min="1563" max="1563" width="10.7109375" style="13" customWidth="1"/>
    <col min="1564" max="1564" width="12.42578125" style="13" customWidth="1"/>
    <col min="1565" max="1566" width="11.42578125" style="13" customWidth="1"/>
    <col min="1567" max="1567" width="10.42578125" style="13" customWidth="1"/>
    <col min="1568" max="1568" width="12.42578125" style="13" customWidth="1"/>
    <col min="1569" max="1570" width="11.42578125" style="13" customWidth="1"/>
    <col min="1571" max="1571" width="10.28515625" style="13" customWidth="1"/>
    <col min="1572" max="1572" width="12.42578125" style="13" customWidth="1"/>
    <col min="1573" max="1573" width="11.42578125" style="13" customWidth="1"/>
    <col min="1574" max="1574" width="11.28515625" style="13" customWidth="1"/>
    <col min="1575" max="1575" width="11.140625" style="13" bestFit="1" customWidth="1"/>
    <col min="1576" max="1799" width="9.140625" style="13"/>
    <col min="1800" max="1817" width="15.28515625" style="13" customWidth="1"/>
    <col min="1818" max="1818" width="11.42578125" style="13" customWidth="1"/>
    <col min="1819" max="1819" width="10.7109375" style="13" customWidth="1"/>
    <col min="1820" max="1820" width="12.42578125" style="13" customWidth="1"/>
    <col min="1821" max="1822" width="11.42578125" style="13" customWidth="1"/>
    <col min="1823" max="1823" width="10.42578125" style="13" customWidth="1"/>
    <col min="1824" max="1824" width="12.42578125" style="13" customWidth="1"/>
    <col min="1825" max="1826" width="11.42578125" style="13" customWidth="1"/>
    <col min="1827" max="1827" width="10.28515625" style="13" customWidth="1"/>
    <col min="1828" max="1828" width="12.42578125" style="13" customWidth="1"/>
    <col min="1829" max="1829" width="11.42578125" style="13" customWidth="1"/>
    <col min="1830" max="1830" width="11.28515625" style="13" customWidth="1"/>
    <col min="1831" max="1831" width="11.140625" style="13" bestFit="1" customWidth="1"/>
    <col min="1832" max="2055" width="9.140625" style="13"/>
    <col min="2056" max="2073" width="15.28515625" style="13" customWidth="1"/>
    <col min="2074" max="2074" width="11.42578125" style="13" customWidth="1"/>
    <col min="2075" max="2075" width="10.7109375" style="13" customWidth="1"/>
    <col min="2076" max="2076" width="12.42578125" style="13" customWidth="1"/>
    <col min="2077" max="2078" width="11.42578125" style="13" customWidth="1"/>
    <col min="2079" max="2079" width="10.42578125" style="13" customWidth="1"/>
    <col min="2080" max="2080" width="12.42578125" style="13" customWidth="1"/>
    <col min="2081" max="2082" width="11.42578125" style="13" customWidth="1"/>
    <col min="2083" max="2083" width="10.28515625" style="13" customWidth="1"/>
    <col min="2084" max="2084" width="12.42578125" style="13" customWidth="1"/>
    <col min="2085" max="2085" width="11.42578125" style="13" customWidth="1"/>
    <col min="2086" max="2086" width="11.28515625" style="13" customWidth="1"/>
    <col min="2087" max="2087" width="11.140625" style="13" bestFit="1" customWidth="1"/>
    <col min="2088" max="2311" width="9.140625" style="13"/>
    <col min="2312" max="2329" width="15.28515625" style="13" customWidth="1"/>
    <col min="2330" max="2330" width="11.42578125" style="13" customWidth="1"/>
    <col min="2331" max="2331" width="10.7109375" style="13" customWidth="1"/>
    <col min="2332" max="2332" width="12.42578125" style="13" customWidth="1"/>
    <col min="2333" max="2334" width="11.42578125" style="13" customWidth="1"/>
    <col min="2335" max="2335" width="10.42578125" style="13" customWidth="1"/>
    <col min="2336" max="2336" width="12.42578125" style="13" customWidth="1"/>
    <col min="2337" max="2338" width="11.42578125" style="13" customWidth="1"/>
    <col min="2339" max="2339" width="10.28515625" style="13" customWidth="1"/>
    <col min="2340" max="2340" width="12.42578125" style="13" customWidth="1"/>
    <col min="2341" max="2341" width="11.42578125" style="13" customWidth="1"/>
    <col min="2342" max="2342" width="11.28515625" style="13" customWidth="1"/>
    <col min="2343" max="2343" width="11.140625" style="13" bestFit="1" customWidth="1"/>
    <col min="2344" max="2567" width="9.140625" style="13"/>
    <col min="2568" max="2585" width="15.28515625" style="13" customWidth="1"/>
    <col min="2586" max="2586" width="11.42578125" style="13" customWidth="1"/>
    <col min="2587" max="2587" width="10.7109375" style="13" customWidth="1"/>
    <col min="2588" max="2588" width="12.42578125" style="13" customWidth="1"/>
    <col min="2589" max="2590" width="11.42578125" style="13" customWidth="1"/>
    <col min="2591" max="2591" width="10.42578125" style="13" customWidth="1"/>
    <col min="2592" max="2592" width="12.42578125" style="13" customWidth="1"/>
    <col min="2593" max="2594" width="11.42578125" style="13" customWidth="1"/>
    <col min="2595" max="2595" width="10.28515625" style="13" customWidth="1"/>
    <col min="2596" max="2596" width="12.42578125" style="13" customWidth="1"/>
    <col min="2597" max="2597" width="11.42578125" style="13" customWidth="1"/>
    <col min="2598" max="2598" width="11.28515625" style="13" customWidth="1"/>
    <col min="2599" max="2599" width="11.140625" style="13" bestFit="1" customWidth="1"/>
    <col min="2600" max="2823" width="9.140625" style="13"/>
    <col min="2824" max="2841" width="15.28515625" style="13" customWidth="1"/>
    <col min="2842" max="2842" width="11.42578125" style="13" customWidth="1"/>
    <col min="2843" max="2843" width="10.7109375" style="13" customWidth="1"/>
    <col min="2844" max="2844" width="12.42578125" style="13" customWidth="1"/>
    <col min="2845" max="2846" width="11.42578125" style="13" customWidth="1"/>
    <col min="2847" max="2847" width="10.42578125" style="13" customWidth="1"/>
    <col min="2848" max="2848" width="12.42578125" style="13" customWidth="1"/>
    <col min="2849" max="2850" width="11.42578125" style="13" customWidth="1"/>
    <col min="2851" max="2851" width="10.28515625" style="13" customWidth="1"/>
    <col min="2852" max="2852" width="12.42578125" style="13" customWidth="1"/>
    <col min="2853" max="2853" width="11.42578125" style="13" customWidth="1"/>
    <col min="2854" max="2854" width="11.28515625" style="13" customWidth="1"/>
    <col min="2855" max="2855" width="11.140625" style="13" bestFit="1" customWidth="1"/>
    <col min="2856" max="3079" width="9.140625" style="13"/>
    <col min="3080" max="3097" width="15.28515625" style="13" customWidth="1"/>
    <col min="3098" max="3098" width="11.42578125" style="13" customWidth="1"/>
    <col min="3099" max="3099" width="10.7109375" style="13" customWidth="1"/>
    <col min="3100" max="3100" width="12.42578125" style="13" customWidth="1"/>
    <col min="3101" max="3102" width="11.42578125" style="13" customWidth="1"/>
    <col min="3103" max="3103" width="10.42578125" style="13" customWidth="1"/>
    <col min="3104" max="3104" width="12.42578125" style="13" customWidth="1"/>
    <col min="3105" max="3106" width="11.42578125" style="13" customWidth="1"/>
    <col min="3107" max="3107" width="10.28515625" style="13" customWidth="1"/>
    <col min="3108" max="3108" width="12.42578125" style="13" customWidth="1"/>
    <col min="3109" max="3109" width="11.42578125" style="13" customWidth="1"/>
    <col min="3110" max="3110" width="11.28515625" style="13" customWidth="1"/>
    <col min="3111" max="3111" width="11.140625" style="13" bestFit="1" customWidth="1"/>
    <col min="3112" max="3335" width="9.140625" style="13"/>
    <col min="3336" max="3353" width="15.28515625" style="13" customWidth="1"/>
    <col min="3354" max="3354" width="11.42578125" style="13" customWidth="1"/>
    <col min="3355" max="3355" width="10.7109375" style="13" customWidth="1"/>
    <col min="3356" max="3356" width="12.42578125" style="13" customWidth="1"/>
    <col min="3357" max="3358" width="11.42578125" style="13" customWidth="1"/>
    <col min="3359" max="3359" width="10.42578125" style="13" customWidth="1"/>
    <col min="3360" max="3360" width="12.42578125" style="13" customWidth="1"/>
    <col min="3361" max="3362" width="11.42578125" style="13" customWidth="1"/>
    <col min="3363" max="3363" width="10.28515625" style="13" customWidth="1"/>
    <col min="3364" max="3364" width="12.42578125" style="13" customWidth="1"/>
    <col min="3365" max="3365" width="11.42578125" style="13" customWidth="1"/>
    <col min="3366" max="3366" width="11.28515625" style="13" customWidth="1"/>
    <col min="3367" max="3367" width="11.140625" style="13" bestFit="1" customWidth="1"/>
    <col min="3368" max="3591" width="9.140625" style="13"/>
    <col min="3592" max="3609" width="15.28515625" style="13" customWidth="1"/>
    <col min="3610" max="3610" width="11.42578125" style="13" customWidth="1"/>
    <col min="3611" max="3611" width="10.7109375" style="13" customWidth="1"/>
    <col min="3612" max="3612" width="12.42578125" style="13" customWidth="1"/>
    <col min="3613" max="3614" width="11.42578125" style="13" customWidth="1"/>
    <col min="3615" max="3615" width="10.42578125" style="13" customWidth="1"/>
    <col min="3616" max="3616" width="12.42578125" style="13" customWidth="1"/>
    <col min="3617" max="3618" width="11.42578125" style="13" customWidth="1"/>
    <col min="3619" max="3619" width="10.28515625" style="13" customWidth="1"/>
    <col min="3620" max="3620" width="12.42578125" style="13" customWidth="1"/>
    <col min="3621" max="3621" width="11.42578125" style="13" customWidth="1"/>
    <col min="3622" max="3622" width="11.28515625" style="13" customWidth="1"/>
    <col min="3623" max="3623" width="11.140625" style="13" bestFit="1" customWidth="1"/>
    <col min="3624" max="3847" width="9.140625" style="13"/>
    <col min="3848" max="3865" width="15.28515625" style="13" customWidth="1"/>
    <col min="3866" max="3866" width="11.42578125" style="13" customWidth="1"/>
    <col min="3867" max="3867" width="10.7109375" style="13" customWidth="1"/>
    <col min="3868" max="3868" width="12.42578125" style="13" customWidth="1"/>
    <col min="3869" max="3870" width="11.42578125" style="13" customWidth="1"/>
    <col min="3871" max="3871" width="10.42578125" style="13" customWidth="1"/>
    <col min="3872" max="3872" width="12.42578125" style="13" customWidth="1"/>
    <col min="3873" max="3874" width="11.42578125" style="13" customWidth="1"/>
    <col min="3875" max="3875" width="10.28515625" style="13" customWidth="1"/>
    <col min="3876" max="3876" width="12.42578125" style="13" customWidth="1"/>
    <col min="3877" max="3877" width="11.42578125" style="13" customWidth="1"/>
    <col min="3878" max="3878" width="11.28515625" style="13" customWidth="1"/>
    <col min="3879" max="3879" width="11.140625" style="13" bestFit="1" customWidth="1"/>
    <col min="3880" max="4103" width="9.140625" style="13"/>
    <col min="4104" max="4121" width="15.28515625" style="13" customWidth="1"/>
    <col min="4122" max="4122" width="11.42578125" style="13" customWidth="1"/>
    <col min="4123" max="4123" width="10.7109375" style="13" customWidth="1"/>
    <col min="4124" max="4124" width="12.42578125" style="13" customWidth="1"/>
    <col min="4125" max="4126" width="11.42578125" style="13" customWidth="1"/>
    <col min="4127" max="4127" width="10.42578125" style="13" customWidth="1"/>
    <col min="4128" max="4128" width="12.42578125" style="13" customWidth="1"/>
    <col min="4129" max="4130" width="11.42578125" style="13" customWidth="1"/>
    <col min="4131" max="4131" width="10.28515625" style="13" customWidth="1"/>
    <col min="4132" max="4132" width="12.42578125" style="13" customWidth="1"/>
    <col min="4133" max="4133" width="11.42578125" style="13" customWidth="1"/>
    <col min="4134" max="4134" width="11.28515625" style="13" customWidth="1"/>
    <col min="4135" max="4135" width="11.140625" style="13" bestFit="1" customWidth="1"/>
    <col min="4136" max="4359" width="9.140625" style="13"/>
    <col min="4360" max="4377" width="15.28515625" style="13" customWidth="1"/>
    <col min="4378" max="4378" width="11.42578125" style="13" customWidth="1"/>
    <col min="4379" max="4379" width="10.7109375" style="13" customWidth="1"/>
    <col min="4380" max="4380" width="12.42578125" style="13" customWidth="1"/>
    <col min="4381" max="4382" width="11.42578125" style="13" customWidth="1"/>
    <col min="4383" max="4383" width="10.42578125" style="13" customWidth="1"/>
    <col min="4384" max="4384" width="12.42578125" style="13" customWidth="1"/>
    <col min="4385" max="4386" width="11.42578125" style="13" customWidth="1"/>
    <col min="4387" max="4387" width="10.28515625" style="13" customWidth="1"/>
    <col min="4388" max="4388" width="12.42578125" style="13" customWidth="1"/>
    <col min="4389" max="4389" width="11.42578125" style="13" customWidth="1"/>
    <col min="4390" max="4390" width="11.28515625" style="13" customWidth="1"/>
    <col min="4391" max="4391" width="11.140625" style="13" bestFit="1" customWidth="1"/>
    <col min="4392" max="4615" width="9.140625" style="13"/>
    <col min="4616" max="4633" width="15.28515625" style="13" customWidth="1"/>
    <col min="4634" max="4634" width="11.42578125" style="13" customWidth="1"/>
    <col min="4635" max="4635" width="10.7109375" style="13" customWidth="1"/>
    <col min="4636" max="4636" width="12.42578125" style="13" customWidth="1"/>
    <col min="4637" max="4638" width="11.42578125" style="13" customWidth="1"/>
    <col min="4639" max="4639" width="10.42578125" style="13" customWidth="1"/>
    <col min="4640" max="4640" width="12.42578125" style="13" customWidth="1"/>
    <col min="4641" max="4642" width="11.42578125" style="13" customWidth="1"/>
    <col min="4643" max="4643" width="10.28515625" style="13" customWidth="1"/>
    <col min="4644" max="4644" width="12.42578125" style="13" customWidth="1"/>
    <col min="4645" max="4645" width="11.42578125" style="13" customWidth="1"/>
    <col min="4646" max="4646" width="11.28515625" style="13" customWidth="1"/>
    <col min="4647" max="4647" width="11.140625" style="13" bestFit="1" customWidth="1"/>
    <col min="4648" max="4871" width="9.140625" style="13"/>
    <col min="4872" max="4889" width="15.28515625" style="13" customWidth="1"/>
    <col min="4890" max="4890" width="11.42578125" style="13" customWidth="1"/>
    <col min="4891" max="4891" width="10.7109375" style="13" customWidth="1"/>
    <col min="4892" max="4892" width="12.42578125" style="13" customWidth="1"/>
    <col min="4893" max="4894" width="11.42578125" style="13" customWidth="1"/>
    <col min="4895" max="4895" width="10.42578125" style="13" customWidth="1"/>
    <col min="4896" max="4896" width="12.42578125" style="13" customWidth="1"/>
    <col min="4897" max="4898" width="11.42578125" style="13" customWidth="1"/>
    <col min="4899" max="4899" width="10.28515625" style="13" customWidth="1"/>
    <col min="4900" max="4900" width="12.42578125" style="13" customWidth="1"/>
    <col min="4901" max="4901" width="11.42578125" style="13" customWidth="1"/>
    <col min="4902" max="4902" width="11.28515625" style="13" customWidth="1"/>
    <col min="4903" max="4903" width="11.140625" style="13" bestFit="1" customWidth="1"/>
    <col min="4904" max="5127" width="9.140625" style="13"/>
    <col min="5128" max="5145" width="15.28515625" style="13" customWidth="1"/>
    <col min="5146" max="5146" width="11.42578125" style="13" customWidth="1"/>
    <col min="5147" max="5147" width="10.7109375" style="13" customWidth="1"/>
    <col min="5148" max="5148" width="12.42578125" style="13" customWidth="1"/>
    <col min="5149" max="5150" width="11.42578125" style="13" customWidth="1"/>
    <col min="5151" max="5151" width="10.42578125" style="13" customWidth="1"/>
    <col min="5152" max="5152" width="12.42578125" style="13" customWidth="1"/>
    <col min="5153" max="5154" width="11.42578125" style="13" customWidth="1"/>
    <col min="5155" max="5155" width="10.28515625" style="13" customWidth="1"/>
    <col min="5156" max="5156" width="12.42578125" style="13" customWidth="1"/>
    <col min="5157" max="5157" width="11.42578125" style="13" customWidth="1"/>
    <col min="5158" max="5158" width="11.28515625" style="13" customWidth="1"/>
    <col min="5159" max="5159" width="11.140625" style="13" bestFit="1" customWidth="1"/>
    <col min="5160" max="5383" width="9.140625" style="13"/>
    <col min="5384" max="5401" width="15.28515625" style="13" customWidth="1"/>
    <col min="5402" max="5402" width="11.42578125" style="13" customWidth="1"/>
    <col min="5403" max="5403" width="10.7109375" style="13" customWidth="1"/>
    <col min="5404" max="5404" width="12.42578125" style="13" customWidth="1"/>
    <col min="5405" max="5406" width="11.42578125" style="13" customWidth="1"/>
    <col min="5407" max="5407" width="10.42578125" style="13" customWidth="1"/>
    <col min="5408" max="5408" width="12.42578125" style="13" customWidth="1"/>
    <col min="5409" max="5410" width="11.42578125" style="13" customWidth="1"/>
    <col min="5411" max="5411" width="10.28515625" style="13" customWidth="1"/>
    <col min="5412" max="5412" width="12.42578125" style="13" customWidth="1"/>
    <col min="5413" max="5413" width="11.42578125" style="13" customWidth="1"/>
    <col min="5414" max="5414" width="11.28515625" style="13" customWidth="1"/>
    <col min="5415" max="5415" width="11.140625" style="13" bestFit="1" customWidth="1"/>
    <col min="5416" max="5639" width="9.140625" style="13"/>
    <col min="5640" max="5657" width="15.28515625" style="13" customWidth="1"/>
    <col min="5658" max="5658" width="11.42578125" style="13" customWidth="1"/>
    <col min="5659" max="5659" width="10.7109375" style="13" customWidth="1"/>
    <col min="5660" max="5660" width="12.42578125" style="13" customWidth="1"/>
    <col min="5661" max="5662" width="11.42578125" style="13" customWidth="1"/>
    <col min="5663" max="5663" width="10.42578125" style="13" customWidth="1"/>
    <col min="5664" max="5664" width="12.42578125" style="13" customWidth="1"/>
    <col min="5665" max="5666" width="11.42578125" style="13" customWidth="1"/>
    <col min="5667" max="5667" width="10.28515625" style="13" customWidth="1"/>
    <col min="5668" max="5668" width="12.42578125" style="13" customWidth="1"/>
    <col min="5669" max="5669" width="11.42578125" style="13" customWidth="1"/>
    <col min="5670" max="5670" width="11.28515625" style="13" customWidth="1"/>
    <col min="5671" max="5671" width="11.140625" style="13" bestFit="1" customWidth="1"/>
    <col min="5672" max="5895" width="9.140625" style="13"/>
    <col min="5896" max="5913" width="15.28515625" style="13" customWidth="1"/>
    <col min="5914" max="5914" width="11.42578125" style="13" customWidth="1"/>
    <col min="5915" max="5915" width="10.7109375" style="13" customWidth="1"/>
    <col min="5916" max="5916" width="12.42578125" style="13" customWidth="1"/>
    <col min="5917" max="5918" width="11.42578125" style="13" customWidth="1"/>
    <col min="5919" max="5919" width="10.42578125" style="13" customWidth="1"/>
    <col min="5920" max="5920" width="12.42578125" style="13" customWidth="1"/>
    <col min="5921" max="5922" width="11.42578125" style="13" customWidth="1"/>
    <col min="5923" max="5923" width="10.28515625" style="13" customWidth="1"/>
    <col min="5924" max="5924" width="12.42578125" style="13" customWidth="1"/>
    <col min="5925" max="5925" width="11.42578125" style="13" customWidth="1"/>
    <col min="5926" max="5926" width="11.28515625" style="13" customWidth="1"/>
    <col min="5927" max="5927" width="11.140625" style="13" bestFit="1" customWidth="1"/>
    <col min="5928" max="6151" width="9.140625" style="13"/>
    <col min="6152" max="6169" width="15.28515625" style="13" customWidth="1"/>
    <col min="6170" max="6170" width="11.42578125" style="13" customWidth="1"/>
    <col min="6171" max="6171" width="10.7109375" style="13" customWidth="1"/>
    <col min="6172" max="6172" width="12.42578125" style="13" customWidth="1"/>
    <col min="6173" max="6174" width="11.42578125" style="13" customWidth="1"/>
    <col min="6175" max="6175" width="10.42578125" style="13" customWidth="1"/>
    <col min="6176" max="6176" width="12.42578125" style="13" customWidth="1"/>
    <col min="6177" max="6178" width="11.42578125" style="13" customWidth="1"/>
    <col min="6179" max="6179" width="10.28515625" style="13" customWidth="1"/>
    <col min="6180" max="6180" width="12.42578125" style="13" customWidth="1"/>
    <col min="6181" max="6181" width="11.42578125" style="13" customWidth="1"/>
    <col min="6182" max="6182" width="11.28515625" style="13" customWidth="1"/>
    <col min="6183" max="6183" width="11.140625" style="13" bestFit="1" customWidth="1"/>
    <col min="6184" max="6407" width="9.140625" style="13"/>
    <col min="6408" max="6425" width="15.28515625" style="13" customWidth="1"/>
    <col min="6426" max="6426" width="11.42578125" style="13" customWidth="1"/>
    <col min="6427" max="6427" width="10.7109375" style="13" customWidth="1"/>
    <col min="6428" max="6428" width="12.42578125" style="13" customWidth="1"/>
    <col min="6429" max="6430" width="11.42578125" style="13" customWidth="1"/>
    <col min="6431" max="6431" width="10.42578125" style="13" customWidth="1"/>
    <col min="6432" max="6432" width="12.42578125" style="13" customWidth="1"/>
    <col min="6433" max="6434" width="11.42578125" style="13" customWidth="1"/>
    <col min="6435" max="6435" width="10.28515625" style="13" customWidth="1"/>
    <col min="6436" max="6436" width="12.42578125" style="13" customWidth="1"/>
    <col min="6437" max="6437" width="11.42578125" style="13" customWidth="1"/>
    <col min="6438" max="6438" width="11.28515625" style="13" customWidth="1"/>
    <col min="6439" max="6439" width="11.140625" style="13" bestFit="1" customWidth="1"/>
    <col min="6440" max="6663" width="9.140625" style="13"/>
    <col min="6664" max="6681" width="15.28515625" style="13" customWidth="1"/>
    <col min="6682" max="6682" width="11.42578125" style="13" customWidth="1"/>
    <col min="6683" max="6683" width="10.7109375" style="13" customWidth="1"/>
    <col min="6684" max="6684" width="12.42578125" style="13" customWidth="1"/>
    <col min="6685" max="6686" width="11.42578125" style="13" customWidth="1"/>
    <col min="6687" max="6687" width="10.42578125" style="13" customWidth="1"/>
    <col min="6688" max="6688" width="12.42578125" style="13" customWidth="1"/>
    <col min="6689" max="6690" width="11.42578125" style="13" customWidth="1"/>
    <col min="6691" max="6691" width="10.28515625" style="13" customWidth="1"/>
    <col min="6692" max="6692" width="12.42578125" style="13" customWidth="1"/>
    <col min="6693" max="6693" width="11.42578125" style="13" customWidth="1"/>
    <col min="6694" max="6694" width="11.28515625" style="13" customWidth="1"/>
    <col min="6695" max="6695" width="11.140625" style="13" bestFit="1" customWidth="1"/>
    <col min="6696" max="6919" width="9.140625" style="13"/>
    <col min="6920" max="6937" width="15.28515625" style="13" customWidth="1"/>
    <col min="6938" max="6938" width="11.42578125" style="13" customWidth="1"/>
    <col min="6939" max="6939" width="10.7109375" style="13" customWidth="1"/>
    <col min="6940" max="6940" width="12.42578125" style="13" customWidth="1"/>
    <col min="6941" max="6942" width="11.42578125" style="13" customWidth="1"/>
    <col min="6943" max="6943" width="10.42578125" style="13" customWidth="1"/>
    <col min="6944" max="6944" width="12.42578125" style="13" customWidth="1"/>
    <col min="6945" max="6946" width="11.42578125" style="13" customWidth="1"/>
    <col min="6947" max="6947" width="10.28515625" style="13" customWidth="1"/>
    <col min="6948" max="6948" width="12.42578125" style="13" customWidth="1"/>
    <col min="6949" max="6949" width="11.42578125" style="13" customWidth="1"/>
    <col min="6950" max="6950" width="11.28515625" style="13" customWidth="1"/>
    <col min="6951" max="6951" width="11.140625" style="13" bestFit="1" customWidth="1"/>
    <col min="6952" max="7175" width="9.140625" style="13"/>
    <col min="7176" max="7193" width="15.28515625" style="13" customWidth="1"/>
    <col min="7194" max="7194" width="11.42578125" style="13" customWidth="1"/>
    <col min="7195" max="7195" width="10.7109375" style="13" customWidth="1"/>
    <col min="7196" max="7196" width="12.42578125" style="13" customWidth="1"/>
    <col min="7197" max="7198" width="11.42578125" style="13" customWidth="1"/>
    <col min="7199" max="7199" width="10.42578125" style="13" customWidth="1"/>
    <col min="7200" max="7200" width="12.42578125" style="13" customWidth="1"/>
    <col min="7201" max="7202" width="11.42578125" style="13" customWidth="1"/>
    <col min="7203" max="7203" width="10.28515625" style="13" customWidth="1"/>
    <col min="7204" max="7204" width="12.42578125" style="13" customWidth="1"/>
    <col min="7205" max="7205" width="11.42578125" style="13" customWidth="1"/>
    <col min="7206" max="7206" width="11.28515625" style="13" customWidth="1"/>
    <col min="7207" max="7207" width="11.140625" style="13" bestFit="1" customWidth="1"/>
    <col min="7208" max="7431" width="9.140625" style="13"/>
    <col min="7432" max="7449" width="15.28515625" style="13" customWidth="1"/>
    <col min="7450" max="7450" width="11.42578125" style="13" customWidth="1"/>
    <col min="7451" max="7451" width="10.7109375" style="13" customWidth="1"/>
    <col min="7452" max="7452" width="12.42578125" style="13" customWidth="1"/>
    <col min="7453" max="7454" width="11.42578125" style="13" customWidth="1"/>
    <col min="7455" max="7455" width="10.42578125" style="13" customWidth="1"/>
    <col min="7456" max="7456" width="12.42578125" style="13" customWidth="1"/>
    <col min="7457" max="7458" width="11.42578125" style="13" customWidth="1"/>
    <col min="7459" max="7459" width="10.28515625" style="13" customWidth="1"/>
    <col min="7460" max="7460" width="12.42578125" style="13" customWidth="1"/>
    <col min="7461" max="7461" width="11.42578125" style="13" customWidth="1"/>
    <col min="7462" max="7462" width="11.28515625" style="13" customWidth="1"/>
    <col min="7463" max="7463" width="11.140625" style="13" bestFit="1" customWidth="1"/>
    <col min="7464" max="7687" width="9.140625" style="13"/>
    <col min="7688" max="7705" width="15.28515625" style="13" customWidth="1"/>
    <col min="7706" max="7706" width="11.42578125" style="13" customWidth="1"/>
    <col min="7707" max="7707" width="10.7109375" style="13" customWidth="1"/>
    <col min="7708" max="7708" width="12.42578125" style="13" customWidth="1"/>
    <col min="7709" max="7710" width="11.42578125" style="13" customWidth="1"/>
    <col min="7711" max="7711" width="10.42578125" style="13" customWidth="1"/>
    <col min="7712" max="7712" width="12.42578125" style="13" customWidth="1"/>
    <col min="7713" max="7714" width="11.42578125" style="13" customWidth="1"/>
    <col min="7715" max="7715" width="10.28515625" style="13" customWidth="1"/>
    <col min="7716" max="7716" width="12.42578125" style="13" customWidth="1"/>
    <col min="7717" max="7717" width="11.42578125" style="13" customWidth="1"/>
    <col min="7718" max="7718" width="11.28515625" style="13" customWidth="1"/>
    <col min="7719" max="7719" width="11.140625" style="13" bestFit="1" customWidth="1"/>
    <col min="7720" max="7943" width="9.140625" style="13"/>
    <col min="7944" max="7961" width="15.28515625" style="13" customWidth="1"/>
    <col min="7962" max="7962" width="11.42578125" style="13" customWidth="1"/>
    <col min="7963" max="7963" width="10.7109375" style="13" customWidth="1"/>
    <col min="7964" max="7964" width="12.42578125" style="13" customWidth="1"/>
    <col min="7965" max="7966" width="11.42578125" style="13" customWidth="1"/>
    <col min="7967" max="7967" width="10.42578125" style="13" customWidth="1"/>
    <col min="7968" max="7968" width="12.42578125" style="13" customWidth="1"/>
    <col min="7969" max="7970" width="11.42578125" style="13" customWidth="1"/>
    <col min="7971" max="7971" width="10.28515625" style="13" customWidth="1"/>
    <col min="7972" max="7972" width="12.42578125" style="13" customWidth="1"/>
    <col min="7973" max="7973" width="11.42578125" style="13" customWidth="1"/>
    <col min="7974" max="7974" width="11.28515625" style="13" customWidth="1"/>
    <col min="7975" max="7975" width="11.140625" style="13" bestFit="1" customWidth="1"/>
    <col min="7976" max="8199" width="9.140625" style="13"/>
    <col min="8200" max="8217" width="15.28515625" style="13" customWidth="1"/>
    <col min="8218" max="8218" width="11.42578125" style="13" customWidth="1"/>
    <col min="8219" max="8219" width="10.7109375" style="13" customWidth="1"/>
    <col min="8220" max="8220" width="12.42578125" style="13" customWidth="1"/>
    <col min="8221" max="8222" width="11.42578125" style="13" customWidth="1"/>
    <col min="8223" max="8223" width="10.42578125" style="13" customWidth="1"/>
    <col min="8224" max="8224" width="12.42578125" style="13" customWidth="1"/>
    <col min="8225" max="8226" width="11.42578125" style="13" customWidth="1"/>
    <col min="8227" max="8227" width="10.28515625" style="13" customWidth="1"/>
    <col min="8228" max="8228" width="12.42578125" style="13" customWidth="1"/>
    <col min="8229" max="8229" width="11.42578125" style="13" customWidth="1"/>
    <col min="8230" max="8230" width="11.28515625" style="13" customWidth="1"/>
    <col min="8231" max="8231" width="11.140625" style="13" bestFit="1" customWidth="1"/>
    <col min="8232" max="8455" width="9.140625" style="13"/>
    <col min="8456" max="8473" width="15.28515625" style="13" customWidth="1"/>
    <col min="8474" max="8474" width="11.42578125" style="13" customWidth="1"/>
    <col min="8475" max="8475" width="10.7109375" style="13" customWidth="1"/>
    <col min="8476" max="8476" width="12.42578125" style="13" customWidth="1"/>
    <col min="8477" max="8478" width="11.42578125" style="13" customWidth="1"/>
    <col min="8479" max="8479" width="10.42578125" style="13" customWidth="1"/>
    <col min="8480" max="8480" width="12.42578125" style="13" customWidth="1"/>
    <col min="8481" max="8482" width="11.42578125" style="13" customWidth="1"/>
    <col min="8483" max="8483" width="10.28515625" style="13" customWidth="1"/>
    <col min="8484" max="8484" width="12.42578125" style="13" customWidth="1"/>
    <col min="8485" max="8485" width="11.42578125" style="13" customWidth="1"/>
    <col min="8486" max="8486" width="11.28515625" style="13" customWidth="1"/>
    <col min="8487" max="8487" width="11.140625" style="13" bestFit="1" customWidth="1"/>
    <col min="8488" max="8711" width="9.140625" style="13"/>
    <col min="8712" max="8729" width="15.28515625" style="13" customWidth="1"/>
    <col min="8730" max="8730" width="11.42578125" style="13" customWidth="1"/>
    <col min="8731" max="8731" width="10.7109375" style="13" customWidth="1"/>
    <col min="8732" max="8732" width="12.42578125" style="13" customWidth="1"/>
    <col min="8733" max="8734" width="11.42578125" style="13" customWidth="1"/>
    <col min="8735" max="8735" width="10.42578125" style="13" customWidth="1"/>
    <col min="8736" max="8736" width="12.42578125" style="13" customWidth="1"/>
    <col min="8737" max="8738" width="11.42578125" style="13" customWidth="1"/>
    <col min="8739" max="8739" width="10.28515625" style="13" customWidth="1"/>
    <col min="8740" max="8740" width="12.42578125" style="13" customWidth="1"/>
    <col min="8741" max="8741" width="11.42578125" style="13" customWidth="1"/>
    <col min="8742" max="8742" width="11.28515625" style="13" customWidth="1"/>
    <col min="8743" max="8743" width="11.140625" style="13" bestFit="1" customWidth="1"/>
    <col min="8744" max="8967" width="9.140625" style="13"/>
    <col min="8968" max="8985" width="15.28515625" style="13" customWidth="1"/>
    <col min="8986" max="8986" width="11.42578125" style="13" customWidth="1"/>
    <col min="8987" max="8987" width="10.7109375" style="13" customWidth="1"/>
    <col min="8988" max="8988" width="12.42578125" style="13" customWidth="1"/>
    <col min="8989" max="8990" width="11.42578125" style="13" customWidth="1"/>
    <col min="8991" max="8991" width="10.42578125" style="13" customWidth="1"/>
    <col min="8992" max="8992" width="12.42578125" style="13" customWidth="1"/>
    <col min="8993" max="8994" width="11.42578125" style="13" customWidth="1"/>
    <col min="8995" max="8995" width="10.28515625" style="13" customWidth="1"/>
    <col min="8996" max="8996" width="12.42578125" style="13" customWidth="1"/>
    <col min="8997" max="8997" width="11.42578125" style="13" customWidth="1"/>
    <col min="8998" max="8998" width="11.28515625" style="13" customWidth="1"/>
    <col min="8999" max="8999" width="11.140625" style="13" bestFit="1" customWidth="1"/>
    <col min="9000" max="9223" width="9.140625" style="13"/>
    <col min="9224" max="9241" width="15.28515625" style="13" customWidth="1"/>
    <col min="9242" max="9242" width="11.42578125" style="13" customWidth="1"/>
    <col min="9243" max="9243" width="10.7109375" style="13" customWidth="1"/>
    <col min="9244" max="9244" width="12.42578125" style="13" customWidth="1"/>
    <col min="9245" max="9246" width="11.42578125" style="13" customWidth="1"/>
    <col min="9247" max="9247" width="10.42578125" style="13" customWidth="1"/>
    <col min="9248" max="9248" width="12.42578125" style="13" customWidth="1"/>
    <col min="9249" max="9250" width="11.42578125" style="13" customWidth="1"/>
    <col min="9251" max="9251" width="10.28515625" style="13" customWidth="1"/>
    <col min="9252" max="9252" width="12.42578125" style="13" customWidth="1"/>
    <col min="9253" max="9253" width="11.42578125" style="13" customWidth="1"/>
    <col min="9254" max="9254" width="11.28515625" style="13" customWidth="1"/>
    <col min="9255" max="9255" width="11.140625" style="13" bestFit="1" customWidth="1"/>
    <col min="9256" max="9479" width="9.140625" style="13"/>
    <col min="9480" max="9497" width="15.28515625" style="13" customWidth="1"/>
    <col min="9498" max="9498" width="11.42578125" style="13" customWidth="1"/>
    <col min="9499" max="9499" width="10.7109375" style="13" customWidth="1"/>
    <col min="9500" max="9500" width="12.42578125" style="13" customWidth="1"/>
    <col min="9501" max="9502" width="11.42578125" style="13" customWidth="1"/>
    <col min="9503" max="9503" width="10.42578125" style="13" customWidth="1"/>
    <col min="9504" max="9504" width="12.42578125" style="13" customWidth="1"/>
    <col min="9505" max="9506" width="11.42578125" style="13" customWidth="1"/>
    <col min="9507" max="9507" width="10.28515625" style="13" customWidth="1"/>
    <col min="9508" max="9508" width="12.42578125" style="13" customWidth="1"/>
    <col min="9509" max="9509" width="11.42578125" style="13" customWidth="1"/>
    <col min="9510" max="9510" width="11.28515625" style="13" customWidth="1"/>
    <col min="9511" max="9511" width="11.140625" style="13" bestFit="1" customWidth="1"/>
    <col min="9512" max="9735" width="9.140625" style="13"/>
    <col min="9736" max="9753" width="15.28515625" style="13" customWidth="1"/>
    <col min="9754" max="9754" width="11.42578125" style="13" customWidth="1"/>
    <col min="9755" max="9755" width="10.7109375" style="13" customWidth="1"/>
    <col min="9756" max="9756" width="12.42578125" style="13" customWidth="1"/>
    <col min="9757" max="9758" width="11.42578125" style="13" customWidth="1"/>
    <col min="9759" max="9759" width="10.42578125" style="13" customWidth="1"/>
    <col min="9760" max="9760" width="12.42578125" style="13" customWidth="1"/>
    <col min="9761" max="9762" width="11.42578125" style="13" customWidth="1"/>
    <col min="9763" max="9763" width="10.28515625" style="13" customWidth="1"/>
    <col min="9764" max="9764" width="12.42578125" style="13" customWidth="1"/>
    <col min="9765" max="9765" width="11.42578125" style="13" customWidth="1"/>
    <col min="9766" max="9766" width="11.28515625" style="13" customWidth="1"/>
    <col min="9767" max="9767" width="11.140625" style="13" bestFit="1" customWidth="1"/>
    <col min="9768" max="9991" width="9.140625" style="13"/>
    <col min="9992" max="10009" width="15.28515625" style="13" customWidth="1"/>
    <col min="10010" max="10010" width="11.42578125" style="13" customWidth="1"/>
    <col min="10011" max="10011" width="10.7109375" style="13" customWidth="1"/>
    <col min="10012" max="10012" width="12.42578125" style="13" customWidth="1"/>
    <col min="10013" max="10014" width="11.42578125" style="13" customWidth="1"/>
    <col min="10015" max="10015" width="10.42578125" style="13" customWidth="1"/>
    <col min="10016" max="10016" width="12.42578125" style="13" customWidth="1"/>
    <col min="10017" max="10018" width="11.42578125" style="13" customWidth="1"/>
    <col min="10019" max="10019" width="10.28515625" style="13" customWidth="1"/>
    <col min="10020" max="10020" width="12.42578125" style="13" customWidth="1"/>
    <col min="10021" max="10021" width="11.42578125" style="13" customWidth="1"/>
    <col min="10022" max="10022" width="11.28515625" style="13" customWidth="1"/>
    <col min="10023" max="10023" width="11.140625" style="13" bestFit="1" customWidth="1"/>
    <col min="10024" max="10247" width="9.140625" style="13"/>
    <col min="10248" max="10265" width="15.28515625" style="13" customWidth="1"/>
    <col min="10266" max="10266" width="11.42578125" style="13" customWidth="1"/>
    <col min="10267" max="10267" width="10.7109375" style="13" customWidth="1"/>
    <col min="10268" max="10268" width="12.42578125" style="13" customWidth="1"/>
    <col min="10269" max="10270" width="11.42578125" style="13" customWidth="1"/>
    <col min="10271" max="10271" width="10.42578125" style="13" customWidth="1"/>
    <col min="10272" max="10272" width="12.42578125" style="13" customWidth="1"/>
    <col min="10273" max="10274" width="11.42578125" style="13" customWidth="1"/>
    <col min="10275" max="10275" width="10.28515625" style="13" customWidth="1"/>
    <col min="10276" max="10276" width="12.42578125" style="13" customWidth="1"/>
    <col min="10277" max="10277" width="11.42578125" style="13" customWidth="1"/>
    <col min="10278" max="10278" width="11.28515625" style="13" customWidth="1"/>
    <col min="10279" max="10279" width="11.140625" style="13" bestFit="1" customWidth="1"/>
    <col min="10280" max="10503" width="9.140625" style="13"/>
    <col min="10504" max="10521" width="15.28515625" style="13" customWidth="1"/>
    <col min="10522" max="10522" width="11.42578125" style="13" customWidth="1"/>
    <col min="10523" max="10523" width="10.7109375" style="13" customWidth="1"/>
    <col min="10524" max="10524" width="12.42578125" style="13" customWidth="1"/>
    <col min="10525" max="10526" width="11.42578125" style="13" customWidth="1"/>
    <col min="10527" max="10527" width="10.42578125" style="13" customWidth="1"/>
    <col min="10528" max="10528" width="12.42578125" style="13" customWidth="1"/>
    <col min="10529" max="10530" width="11.42578125" style="13" customWidth="1"/>
    <col min="10531" max="10531" width="10.28515625" style="13" customWidth="1"/>
    <col min="10532" max="10532" width="12.42578125" style="13" customWidth="1"/>
    <col min="10533" max="10533" width="11.42578125" style="13" customWidth="1"/>
    <col min="10534" max="10534" width="11.28515625" style="13" customWidth="1"/>
    <col min="10535" max="10535" width="11.140625" style="13" bestFit="1" customWidth="1"/>
    <col min="10536" max="10759" width="9.140625" style="13"/>
    <col min="10760" max="10777" width="15.28515625" style="13" customWidth="1"/>
    <col min="10778" max="10778" width="11.42578125" style="13" customWidth="1"/>
    <col min="10779" max="10779" width="10.7109375" style="13" customWidth="1"/>
    <col min="10780" max="10780" width="12.42578125" style="13" customWidth="1"/>
    <col min="10781" max="10782" width="11.42578125" style="13" customWidth="1"/>
    <col min="10783" max="10783" width="10.42578125" style="13" customWidth="1"/>
    <col min="10784" max="10784" width="12.42578125" style="13" customWidth="1"/>
    <col min="10785" max="10786" width="11.42578125" style="13" customWidth="1"/>
    <col min="10787" max="10787" width="10.28515625" style="13" customWidth="1"/>
    <col min="10788" max="10788" width="12.42578125" style="13" customWidth="1"/>
    <col min="10789" max="10789" width="11.42578125" style="13" customWidth="1"/>
    <col min="10790" max="10790" width="11.28515625" style="13" customWidth="1"/>
    <col min="10791" max="10791" width="11.140625" style="13" bestFit="1" customWidth="1"/>
    <col min="10792" max="11015" width="9.140625" style="13"/>
    <col min="11016" max="11033" width="15.28515625" style="13" customWidth="1"/>
    <col min="11034" max="11034" width="11.42578125" style="13" customWidth="1"/>
    <col min="11035" max="11035" width="10.7109375" style="13" customWidth="1"/>
    <col min="11036" max="11036" width="12.42578125" style="13" customWidth="1"/>
    <col min="11037" max="11038" width="11.42578125" style="13" customWidth="1"/>
    <col min="11039" max="11039" width="10.42578125" style="13" customWidth="1"/>
    <col min="11040" max="11040" width="12.42578125" style="13" customWidth="1"/>
    <col min="11041" max="11042" width="11.42578125" style="13" customWidth="1"/>
    <col min="11043" max="11043" width="10.28515625" style="13" customWidth="1"/>
    <col min="11044" max="11044" width="12.42578125" style="13" customWidth="1"/>
    <col min="11045" max="11045" width="11.42578125" style="13" customWidth="1"/>
    <col min="11046" max="11046" width="11.28515625" style="13" customWidth="1"/>
    <col min="11047" max="11047" width="11.140625" style="13" bestFit="1" customWidth="1"/>
    <col min="11048" max="11271" width="9.140625" style="13"/>
    <col min="11272" max="11289" width="15.28515625" style="13" customWidth="1"/>
    <col min="11290" max="11290" width="11.42578125" style="13" customWidth="1"/>
    <col min="11291" max="11291" width="10.7109375" style="13" customWidth="1"/>
    <col min="11292" max="11292" width="12.42578125" style="13" customWidth="1"/>
    <col min="11293" max="11294" width="11.42578125" style="13" customWidth="1"/>
    <col min="11295" max="11295" width="10.42578125" style="13" customWidth="1"/>
    <col min="11296" max="11296" width="12.42578125" style="13" customWidth="1"/>
    <col min="11297" max="11298" width="11.42578125" style="13" customWidth="1"/>
    <col min="11299" max="11299" width="10.28515625" style="13" customWidth="1"/>
    <col min="11300" max="11300" width="12.42578125" style="13" customWidth="1"/>
    <col min="11301" max="11301" width="11.42578125" style="13" customWidth="1"/>
    <col min="11302" max="11302" width="11.28515625" style="13" customWidth="1"/>
    <col min="11303" max="11303" width="11.140625" style="13" bestFit="1" customWidth="1"/>
    <col min="11304" max="11527" width="9.140625" style="13"/>
    <col min="11528" max="11545" width="15.28515625" style="13" customWidth="1"/>
    <col min="11546" max="11546" width="11.42578125" style="13" customWidth="1"/>
    <col min="11547" max="11547" width="10.7109375" style="13" customWidth="1"/>
    <col min="11548" max="11548" width="12.42578125" style="13" customWidth="1"/>
    <col min="11549" max="11550" width="11.42578125" style="13" customWidth="1"/>
    <col min="11551" max="11551" width="10.42578125" style="13" customWidth="1"/>
    <col min="11552" max="11552" width="12.42578125" style="13" customWidth="1"/>
    <col min="11553" max="11554" width="11.42578125" style="13" customWidth="1"/>
    <col min="11555" max="11555" width="10.28515625" style="13" customWidth="1"/>
    <col min="11556" max="11556" width="12.42578125" style="13" customWidth="1"/>
    <col min="11557" max="11557" width="11.42578125" style="13" customWidth="1"/>
    <col min="11558" max="11558" width="11.28515625" style="13" customWidth="1"/>
    <col min="11559" max="11559" width="11.140625" style="13" bestFit="1" customWidth="1"/>
    <col min="11560" max="11783" width="9.140625" style="13"/>
    <col min="11784" max="11801" width="15.28515625" style="13" customWidth="1"/>
    <col min="11802" max="11802" width="11.42578125" style="13" customWidth="1"/>
    <col min="11803" max="11803" width="10.7109375" style="13" customWidth="1"/>
    <col min="11804" max="11804" width="12.42578125" style="13" customWidth="1"/>
    <col min="11805" max="11806" width="11.42578125" style="13" customWidth="1"/>
    <col min="11807" max="11807" width="10.42578125" style="13" customWidth="1"/>
    <col min="11808" max="11808" width="12.42578125" style="13" customWidth="1"/>
    <col min="11809" max="11810" width="11.42578125" style="13" customWidth="1"/>
    <col min="11811" max="11811" width="10.28515625" style="13" customWidth="1"/>
    <col min="11812" max="11812" width="12.42578125" style="13" customWidth="1"/>
    <col min="11813" max="11813" width="11.42578125" style="13" customWidth="1"/>
    <col min="11814" max="11814" width="11.28515625" style="13" customWidth="1"/>
    <col min="11815" max="11815" width="11.140625" style="13" bestFit="1" customWidth="1"/>
    <col min="11816" max="12039" width="9.140625" style="13"/>
    <col min="12040" max="12057" width="15.28515625" style="13" customWidth="1"/>
    <col min="12058" max="12058" width="11.42578125" style="13" customWidth="1"/>
    <col min="12059" max="12059" width="10.7109375" style="13" customWidth="1"/>
    <col min="12060" max="12060" width="12.42578125" style="13" customWidth="1"/>
    <col min="12061" max="12062" width="11.42578125" style="13" customWidth="1"/>
    <col min="12063" max="12063" width="10.42578125" style="13" customWidth="1"/>
    <col min="12064" max="12064" width="12.42578125" style="13" customWidth="1"/>
    <col min="12065" max="12066" width="11.42578125" style="13" customWidth="1"/>
    <col min="12067" max="12067" width="10.28515625" style="13" customWidth="1"/>
    <col min="12068" max="12068" width="12.42578125" style="13" customWidth="1"/>
    <col min="12069" max="12069" width="11.42578125" style="13" customWidth="1"/>
    <col min="12070" max="12070" width="11.28515625" style="13" customWidth="1"/>
    <col min="12071" max="12071" width="11.140625" style="13" bestFit="1" customWidth="1"/>
    <col min="12072" max="12295" width="9.140625" style="13"/>
    <col min="12296" max="12313" width="15.28515625" style="13" customWidth="1"/>
    <col min="12314" max="12314" width="11.42578125" style="13" customWidth="1"/>
    <col min="12315" max="12315" width="10.7109375" style="13" customWidth="1"/>
    <col min="12316" max="12316" width="12.42578125" style="13" customWidth="1"/>
    <col min="12317" max="12318" width="11.42578125" style="13" customWidth="1"/>
    <col min="12319" max="12319" width="10.42578125" style="13" customWidth="1"/>
    <col min="12320" max="12320" width="12.42578125" style="13" customWidth="1"/>
    <col min="12321" max="12322" width="11.42578125" style="13" customWidth="1"/>
    <col min="12323" max="12323" width="10.28515625" style="13" customWidth="1"/>
    <col min="12324" max="12324" width="12.42578125" style="13" customWidth="1"/>
    <col min="12325" max="12325" width="11.42578125" style="13" customWidth="1"/>
    <col min="12326" max="12326" width="11.28515625" style="13" customWidth="1"/>
    <col min="12327" max="12327" width="11.140625" style="13" bestFit="1" customWidth="1"/>
    <col min="12328" max="12551" width="9.140625" style="13"/>
    <col min="12552" max="12569" width="15.28515625" style="13" customWidth="1"/>
    <col min="12570" max="12570" width="11.42578125" style="13" customWidth="1"/>
    <col min="12571" max="12571" width="10.7109375" style="13" customWidth="1"/>
    <col min="12572" max="12572" width="12.42578125" style="13" customWidth="1"/>
    <col min="12573" max="12574" width="11.42578125" style="13" customWidth="1"/>
    <col min="12575" max="12575" width="10.42578125" style="13" customWidth="1"/>
    <col min="12576" max="12576" width="12.42578125" style="13" customWidth="1"/>
    <col min="12577" max="12578" width="11.42578125" style="13" customWidth="1"/>
    <col min="12579" max="12579" width="10.28515625" style="13" customWidth="1"/>
    <col min="12580" max="12580" width="12.42578125" style="13" customWidth="1"/>
    <col min="12581" max="12581" width="11.42578125" style="13" customWidth="1"/>
    <col min="12582" max="12582" width="11.28515625" style="13" customWidth="1"/>
    <col min="12583" max="12583" width="11.140625" style="13" bestFit="1" customWidth="1"/>
    <col min="12584" max="12807" width="9.140625" style="13"/>
    <col min="12808" max="12825" width="15.28515625" style="13" customWidth="1"/>
    <col min="12826" max="12826" width="11.42578125" style="13" customWidth="1"/>
    <col min="12827" max="12827" width="10.7109375" style="13" customWidth="1"/>
    <col min="12828" max="12828" width="12.42578125" style="13" customWidth="1"/>
    <col min="12829" max="12830" width="11.42578125" style="13" customWidth="1"/>
    <col min="12831" max="12831" width="10.42578125" style="13" customWidth="1"/>
    <col min="12832" max="12832" width="12.42578125" style="13" customWidth="1"/>
    <col min="12833" max="12834" width="11.42578125" style="13" customWidth="1"/>
    <col min="12835" max="12835" width="10.28515625" style="13" customWidth="1"/>
    <col min="12836" max="12836" width="12.42578125" style="13" customWidth="1"/>
    <col min="12837" max="12837" width="11.42578125" style="13" customWidth="1"/>
    <col min="12838" max="12838" width="11.28515625" style="13" customWidth="1"/>
    <col min="12839" max="12839" width="11.140625" style="13" bestFit="1" customWidth="1"/>
    <col min="12840" max="13063" width="9.140625" style="13"/>
    <col min="13064" max="13081" width="15.28515625" style="13" customWidth="1"/>
    <col min="13082" max="13082" width="11.42578125" style="13" customWidth="1"/>
    <col min="13083" max="13083" width="10.7109375" style="13" customWidth="1"/>
    <col min="13084" max="13084" width="12.42578125" style="13" customWidth="1"/>
    <col min="13085" max="13086" width="11.42578125" style="13" customWidth="1"/>
    <col min="13087" max="13087" width="10.42578125" style="13" customWidth="1"/>
    <col min="13088" max="13088" width="12.42578125" style="13" customWidth="1"/>
    <col min="13089" max="13090" width="11.42578125" style="13" customWidth="1"/>
    <col min="13091" max="13091" width="10.28515625" style="13" customWidth="1"/>
    <col min="13092" max="13092" width="12.42578125" style="13" customWidth="1"/>
    <col min="13093" max="13093" width="11.42578125" style="13" customWidth="1"/>
    <col min="13094" max="13094" width="11.28515625" style="13" customWidth="1"/>
    <col min="13095" max="13095" width="11.140625" style="13" bestFit="1" customWidth="1"/>
    <col min="13096" max="13319" width="9.140625" style="13"/>
    <col min="13320" max="13337" width="15.28515625" style="13" customWidth="1"/>
    <col min="13338" max="13338" width="11.42578125" style="13" customWidth="1"/>
    <col min="13339" max="13339" width="10.7109375" style="13" customWidth="1"/>
    <col min="13340" max="13340" width="12.42578125" style="13" customWidth="1"/>
    <col min="13341" max="13342" width="11.42578125" style="13" customWidth="1"/>
    <col min="13343" max="13343" width="10.42578125" style="13" customWidth="1"/>
    <col min="13344" max="13344" width="12.42578125" style="13" customWidth="1"/>
    <col min="13345" max="13346" width="11.42578125" style="13" customWidth="1"/>
    <col min="13347" max="13347" width="10.28515625" style="13" customWidth="1"/>
    <col min="13348" max="13348" width="12.42578125" style="13" customWidth="1"/>
    <col min="13349" max="13349" width="11.42578125" style="13" customWidth="1"/>
    <col min="13350" max="13350" width="11.28515625" style="13" customWidth="1"/>
    <col min="13351" max="13351" width="11.140625" style="13" bestFit="1" customWidth="1"/>
    <col min="13352" max="13575" width="9.140625" style="13"/>
    <col min="13576" max="13593" width="15.28515625" style="13" customWidth="1"/>
    <col min="13594" max="13594" width="11.42578125" style="13" customWidth="1"/>
    <col min="13595" max="13595" width="10.7109375" style="13" customWidth="1"/>
    <col min="13596" max="13596" width="12.42578125" style="13" customWidth="1"/>
    <col min="13597" max="13598" width="11.42578125" style="13" customWidth="1"/>
    <col min="13599" max="13599" width="10.42578125" style="13" customWidth="1"/>
    <col min="13600" max="13600" width="12.42578125" style="13" customWidth="1"/>
    <col min="13601" max="13602" width="11.42578125" style="13" customWidth="1"/>
    <col min="13603" max="13603" width="10.28515625" style="13" customWidth="1"/>
    <col min="13604" max="13604" width="12.42578125" style="13" customWidth="1"/>
    <col min="13605" max="13605" width="11.42578125" style="13" customWidth="1"/>
    <col min="13606" max="13606" width="11.28515625" style="13" customWidth="1"/>
    <col min="13607" max="13607" width="11.140625" style="13" bestFit="1" customWidth="1"/>
    <col min="13608" max="13831" width="9.140625" style="13"/>
    <col min="13832" max="13849" width="15.28515625" style="13" customWidth="1"/>
    <col min="13850" max="13850" width="11.42578125" style="13" customWidth="1"/>
    <col min="13851" max="13851" width="10.7109375" style="13" customWidth="1"/>
    <col min="13852" max="13852" width="12.42578125" style="13" customWidth="1"/>
    <col min="13853" max="13854" width="11.42578125" style="13" customWidth="1"/>
    <col min="13855" max="13855" width="10.42578125" style="13" customWidth="1"/>
    <col min="13856" max="13856" width="12.42578125" style="13" customWidth="1"/>
    <col min="13857" max="13858" width="11.42578125" style="13" customWidth="1"/>
    <col min="13859" max="13859" width="10.28515625" style="13" customWidth="1"/>
    <col min="13860" max="13860" width="12.42578125" style="13" customWidth="1"/>
    <col min="13861" max="13861" width="11.42578125" style="13" customWidth="1"/>
    <col min="13862" max="13862" width="11.28515625" style="13" customWidth="1"/>
    <col min="13863" max="13863" width="11.140625" style="13" bestFit="1" customWidth="1"/>
    <col min="13864" max="14087" width="9.140625" style="13"/>
    <col min="14088" max="14105" width="15.28515625" style="13" customWidth="1"/>
    <col min="14106" max="14106" width="11.42578125" style="13" customWidth="1"/>
    <col min="14107" max="14107" width="10.7109375" style="13" customWidth="1"/>
    <col min="14108" max="14108" width="12.42578125" style="13" customWidth="1"/>
    <col min="14109" max="14110" width="11.42578125" style="13" customWidth="1"/>
    <col min="14111" max="14111" width="10.42578125" style="13" customWidth="1"/>
    <col min="14112" max="14112" width="12.42578125" style="13" customWidth="1"/>
    <col min="14113" max="14114" width="11.42578125" style="13" customWidth="1"/>
    <col min="14115" max="14115" width="10.28515625" style="13" customWidth="1"/>
    <col min="14116" max="14116" width="12.42578125" style="13" customWidth="1"/>
    <col min="14117" max="14117" width="11.42578125" style="13" customWidth="1"/>
    <col min="14118" max="14118" width="11.28515625" style="13" customWidth="1"/>
    <col min="14119" max="14119" width="11.140625" style="13" bestFit="1" customWidth="1"/>
    <col min="14120" max="14343" width="9.140625" style="13"/>
    <col min="14344" max="14361" width="15.28515625" style="13" customWidth="1"/>
    <col min="14362" max="14362" width="11.42578125" style="13" customWidth="1"/>
    <col min="14363" max="14363" width="10.7109375" style="13" customWidth="1"/>
    <col min="14364" max="14364" width="12.42578125" style="13" customWidth="1"/>
    <col min="14365" max="14366" width="11.42578125" style="13" customWidth="1"/>
    <col min="14367" max="14367" width="10.42578125" style="13" customWidth="1"/>
    <col min="14368" max="14368" width="12.42578125" style="13" customWidth="1"/>
    <col min="14369" max="14370" width="11.42578125" style="13" customWidth="1"/>
    <col min="14371" max="14371" width="10.28515625" style="13" customWidth="1"/>
    <col min="14372" max="14372" width="12.42578125" style="13" customWidth="1"/>
    <col min="14373" max="14373" width="11.42578125" style="13" customWidth="1"/>
    <col min="14374" max="14374" width="11.28515625" style="13" customWidth="1"/>
    <col min="14375" max="14375" width="11.140625" style="13" bestFit="1" customWidth="1"/>
    <col min="14376" max="14599" width="9.140625" style="13"/>
    <col min="14600" max="14617" width="15.28515625" style="13" customWidth="1"/>
    <col min="14618" max="14618" width="11.42578125" style="13" customWidth="1"/>
    <col min="14619" max="14619" width="10.7109375" style="13" customWidth="1"/>
    <col min="14620" max="14620" width="12.42578125" style="13" customWidth="1"/>
    <col min="14621" max="14622" width="11.42578125" style="13" customWidth="1"/>
    <col min="14623" max="14623" width="10.42578125" style="13" customWidth="1"/>
    <col min="14624" max="14624" width="12.42578125" style="13" customWidth="1"/>
    <col min="14625" max="14626" width="11.42578125" style="13" customWidth="1"/>
    <col min="14627" max="14627" width="10.28515625" style="13" customWidth="1"/>
    <col min="14628" max="14628" width="12.42578125" style="13" customWidth="1"/>
    <col min="14629" max="14629" width="11.42578125" style="13" customWidth="1"/>
    <col min="14630" max="14630" width="11.28515625" style="13" customWidth="1"/>
    <col min="14631" max="14631" width="11.140625" style="13" bestFit="1" customWidth="1"/>
    <col min="14632" max="14855" width="9.140625" style="13"/>
    <col min="14856" max="14873" width="15.28515625" style="13" customWidth="1"/>
    <col min="14874" max="14874" width="11.42578125" style="13" customWidth="1"/>
    <col min="14875" max="14875" width="10.7109375" style="13" customWidth="1"/>
    <col min="14876" max="14876" width="12.42578125" style="13" customWidth="1"/>
    <col min="14877" max="14878" width="11.42578125" style="13" customWidth="1"/>
    <col min="14879" max="14879" width="10.42578125" style="13" customWidth="1"/>
    <col min="14880" max="14880" width="12.42578125" style="13" customWidth="1"/>
    <col min="14881" max="14882" width="11.42578125" style="13" customWidth="1"/>
    <col min="14883" max="14883" width="10.28515625" style="13" customWidth="1"/>
    <col min="14884" max="14884" width="12.42578125" style="13" customWidth="1"/>
    <col min="14885" max="14885" width="11.42578125" style="13" customWidth="1"/>
    <col min="14886" max="14886" width="11.28515625" style="13" customWidth="1"/>
    <col min="14887" max="14887" width="11.140625" style="13" bestFit="1" customWidth="1"/>
    <col min="14888" max="15111" width="9.140625" style="13"/>
    <col min="15112" max="15129" width="15.28515625" style="13" customWidth="1"/>
    <col min="15130" max="15130" width="11.42578125" style="13" customWidth="1"/>
    <col min="15131" max="15131" width="10.7109375" style="13" customWidth="1"/>
    <col min="15132" max="15132" width="12.42578125" style="13" customWidth="1"/>
    <col min="15133" max="15134" width="11.42578125" style="13" customWidth="1"/>
    <col min="15135" max="15135" width="10.42578125" style="13" customWidth="1"/>
    <col min="15136" max="15136" width="12.42578125" style="13" customWidth="1"/>
    <col min="15137" max="15138" width="11.42578125" style="13" customWidth="1"/>
    <col min="15139" max="15139" width="10.28515625" style="13" customWidth="1"/>
    <col min="15140" max="15140" width="12.42578125" style="13" customWidth="1"/>
    <col min="15141" max="15141" width="11.42578125" style="13" customWidth="1"/>
    <col min="15142" max="15142" width="11.28515625" style="13" customWidth="1"/>
    <col min="15143" max="15143" width="11.140625" style="13" bestFit="1" customWidth="1"/>
    <col min="15144" max="15367" width="9.140625" style="13"/>
    <col min="15368" max="15385" width="15.28515625" style="13" customWidth="1"/>
    <col min="15386" max="15386" width="11.42578125" style="13" customWidth="1"/>
    <col min="15387" max="15387" width="10.7109375" style="13" customWidth="1"/>
    <col min="15388" max="15388" width="12.42578125" style="13" customWidth="1"/>
    <col min="15389" max="15390" width="11.42578125" style="13" customWidth="1"/>
    <col min="15391" max="15391" width="10.42578125" style="13" customWidth="1"/>
    <col min="15392" max="15392" width="12.42578125" style="13" customWidth="1"/>
    <col min="15393" max="15394" width="11.42578125" style="13" customWidth="1"/>
    <col min="15395" max="15395" width="10.28515625" style="13" customWidth="1"/>
    <col min="15396" max="15396" width="12.42578125" style="13" customWidth="1"/>
    <col min="15397" max="15397" width="11.42578125" style="13" customWidth="1"/>
    <col min="15398" max="15398" width="11.28515625" style="13" customWidth="1"/>
    <col min="15399" max="15399" width="11.140625" style="13" bestFit="1" customWidth="1"/>
    <col min="15400" max="15623" width="9.140625" style="13"/>
    <col min="15624" max="15641" width="15.28515625" style="13" customWidth="1"/>
    <col min="15642" max="15642" width="11.42578125" style="13" customWidth="1"/>
    <col min="15643" max="15643" width="10.7109375" style="13" customWidth="1"/>
    <col min="15644" max="15644" width="12.42578125" style="13" customWidth="1"/>
    <col min="15645" max="15646" width="11.42578125" style="13" customWidth="1"/>
    <col min="15647" max="15647" width="10.42578125" style="13" customWidth="1"/>
    <col min="15648" max="15648" width="12.42578125" style="13" customWidth="1"/>
    <col min="15649" max="15650" width="11.42578125" style="13" customWidth="1"/>
    <col min="15651" max="15651" width="10.28515625" style="13" customWidth="1"/>
    <col min="15652" max="15652" width="12.42578125" style="13" customWidth="1"/>
    <col min="15653" max="15653" width="11.42578125" style="13" customWidth="1"/>
    <col min="15654" max="15654" width="11.28515625" style="13" customWidth="1"/>
    <col min="15655" max="15655" width="11.140625" style="13" bestFit="1" customWidth="1"/>
    <col min="15656" max="15879" width="9.140625" style="13"/>
    <col min="15880" max="15897" width="15.28515625" style="13" customWidth="1"/>
    <col min="15898" max="15898" width="11.42578125" style="13" customWidth="1"/>
    <col min="15899" max="15899" width="10.7109375" style="13" customWidth="1"/>
    <col min="15900" max="15900" width="12.42578125" style="13" customWidth="1"/>
    <col min="15901" max="15902" width="11.42578125" style="13" customWidth="1"/>
    <col min="15903" max="15903" width="10.42578125" style="13" customWidth="1"/>
    <col min="15904" max="15904" width="12.42578125" style="13" customWidth="1"/>
    <col min="15905" max="15906" width="11.42578125" style="13" customWidth="1"/>
    <col min="15907" max="15907" width="10.28515625" style="13" customWidth="1"/>
    <col min="15908" max="15908" width="12.42578125" style="13" customWidth="1"/>
    <col min="15909" max="15909" width="11.42578125" style="13" customWidth="1"/>
    <col min="15910" max="15910" width="11.28515625" style="13" customWidth="1"/>
    <col min="15911" max="15911" width="11.140625" style="13" bestFit="1" customWidth="1"/>
    <col min="15912" max="16135" width="9.140625" style="13"/>
    <col min="16136" max="16153" width="15.28515625" style="13" customWidth="1"/>
    <col min="16154" max="16154" width="11.42578125" style="13" customWidth="1"/>
    <col min="16155" max="16155" width="10.7109375" style="13" customWidth="1"/>
    <col min="16156" max="16156" width="12.42578125" style="13" customWidth="1"/>
    <col min="16157" max="16158" width="11.42578125" style="13" customWidth="1"/>
    <col min="16159" max="16159" width="10.42578125" style="13" customWidth="1"/>
    <col min="16160" max="16160" width="12.42578125" style="13" customWidth="1"/>
    <col min="16161" max="16162" width="11.42578125" style="13" customWidth="1"/>
    <col min="16163" max="16163" width="10.28515625" style="13" customWidth="1"/>
    <col min="16164" max="16164" width="12.42578125" style="13" customWidth="1"/>
    <col min="16165" max="16165" width="11.42578125" style="13" customWidth="1"/>
    <col min="16166" max="16166" width="11.28515625" style="13" customWidth="1"/>
    <col min="16167" max="16167" width="11.140625" style="13" bestFit="1" customWidth="1"/>
    <col min="16168" max="16384" width="9.140625" style="13"/>
  </cols>
  <sheetData>
    <row r="1" spans="1:41" ht="21" hidden="1" customHeight="1">
      <c r="A1" s="12" t="s">
        <v>84</v>
      </c>
    </row>
    <row r="2" spans="1:41" ht="20.25" hidden="1" customHeight="1">
      <c r="A2" s="12"/>
    </row>
    <row r="3" spans="1:41" ht="21.75" hidden="1" customHeight="1">
      <c r="A3" s="12"/>
    </row>
    <row r="4" spans="1:41" ht="33.75">
      <c r="A4" s="1180" t="s">
        <v>401</v>
      </c>
      <c r="B4" s="1180"/>
      <c r="C4" s="1180"/>
      <c r="D4" s="1180"/>
      <c r="E4" s="1180"/>
      <c r="F4" s="1180"/>
      <c r="G4" s="1180"/>
      <c r="H4" s="1180"/>
      <c r="I4" s="1180"/>
      <c r="J4" s="1180"/>
      <c r="K4" s="1180"/>
      <c r="L4" s="1180"/>
      <c r="M4" s="1180"/>
      <c r="N4" s="1180"/>
      <c r="O4" s="1180"/>
      <c r="P4" s="1180"/>
      <c r="Q4" s="1180"/>
      <c r="R4" s="1180"/>
      <c r="S4" s="1180"/>
      <c r="T4" s="1180"/>
      <c r="U4" s="1180"/>
      <c r="V4" s="1180"/>
      <c r="W4" s="1180"/>
      <c r="X4" s="1180"/>
      <c r="Y4" s="1180"/>
    </row>
    <row r="5" spans="1:41" s="15" customFormat="1" ht="26.25">
      <c r="A5" s="81"/>
      <c r="B5" s="82"/>
      <c r="C5" s="82"/>
      <c r="D5" s="82"/>
      <c r="E5" s="82"/>
      <c r="F5" s="82"/>
      <c r="G5" s="1181" t="s">
        <v>8</v>
      </c>
      <c r="H5" s="1181"/>
      <c r="I5" s="1181"/>
      <c r="J5" s="1181"/>
      <c r="K5" s="1181"/>
      <c r="L5" s="1181"/>
      <c r="M5" s="1181"/>
      <c r="N5" s="1181"/>
      <c r="O5" s="1181"/>
      <c r="P5" s="1181"/>
      <c r="Q5" s="1181"/>
      <c r="R5" s="459"/>
      <c r="S5" s="81"/>
      <c r="T5" s="81"/>
      <c r="U5" s="81"/>
      <c r="V5" s="81"/>
      <c r="W5" s="81"/>
      <c r="X5" s="81"/>
      <c r="Y5" s="81"/>
      <c r="AL5" s="14"/>
      <c r="AM5" s="14"/>
    </row>
    <row r="6" spans="1:41" s="15" customFormat="1" ht="26.25">
      <c r="A6" s="241" t="e">
        <f>#REF!</f>
        <v>#REF!</v>
      </c>
      <c r="B6" s="82"/>
      <c r="C6" s="82"/>
      <c r="D6" s="82"/>
      <c r="E6" s="82"/>
      <c r="F6" s="82"/>
      <c r="G6" s="1182" t="e">
        <f>#REF!</f>
        <v>#REF!</v>
      </c>
      <c r="H6" s="1182"/>
      <c r="I6" s="1182"/>
      <c r="J6" s="1182"/>
      <c r="K6" s="1182"/>
      <c r="L6" s="1182"/>
      <c r="M6" s="1182"/>
      <c r="N6" s="1182"/>
      <c r="O6" s="1182"/>
      <c r="P6" s="1182"/>
      <c r="Q6" s="1182"/>
      <c r="R6" s="461"/>
      <c r="S6" s="81"/>
      <c r="T6" s="81"/>
      <c r="U6" s="81"/>
      <c r="V6" s="81"/>
      <c r="W6" s="81"/>
      <c r="X6" s="81"/>
      <c r="Y6" s="81"/>
      <c r="AL6" s="14"/>
      <c r="AM6" s="14"/>
    </row>
    <row r="7" spans="1:41" s="15" customFormat="1" ht="26.25">
      <c r="A7" s="83" t="e">
        <f>#REF!</f>
        <v>#REF!</v>
      </c>
      <c r="B7" s="84"/>
      <c r="C7" s="84"/>
      <c r="D7" s="84"/>
      <c r="E7" s="84"/>
      <c r="F7" s="84"/>
      <c r="G7" s="85"/>
      <c r="H7" s="85"/>
      <c r="I7" s="86"/>
      <c r="J7" s="87"/>
      <c r="K7" s="87"/>
      <c r="L7" s="87"/>
      <c r="M7" s="87"/>
      <c r="N7" s="87"/>
      <c r="O7" s="88"/>
      <c r="P7" s="89" t="e">
        <f>#REF!</f>
        <v>#REF!</v>
      </c>
      <c r="Q7" s="89"/>
      <c r="R7" s="84"/>
      <c r="S7" s="81"/>
      <c r="T7" s="81"/>
      <c r="U7" s="81"/>
      <c r="V7" s="81"/>
      <c r="W7" s="81"/>
      <c r="X7" s="81"/>
      <c r="Y7" s="81"/>
      <c r="AL7" s="16"/>
      <c r="AM7" s="16"/>
    </row>
    <row r="8" spans="1:41" ht="30" customHeight="1">
      <c r="A8" s="501" t="s">
        <v>389</v>
      </c>
      <c r="B8" s="90"/>
      <c r="C8" s="80"/>
      <c r="D8" s="80"/>
      <c r="E8" s="80"/>
      <c r="F8" s="80"/>
      <c r="G8" s="80"/>
      <c r="H8" s="80"/>
      <c r="I8" s="90"/>
      <c r="J8" s="90"/>
      <c r="K8" s="90"/>
      <c r="L8" s="80"/>
      <c r="M8" s="90"/>
      <c r="N8" s="90"/>
      <c r="O8" s="90"/>
      <c r="P8" s="90"/>
      <c r="Q8" s="90"/>
      <c r="R8" s="80"/>
      <c r="S8" s="90"/>
      <c r="T8" s="90"/>
      <c r="U8" s="90"/>
      <c r="V8" s="90"/>
      <c r="W8" s="90"/>
      <c r="X8" s="90"/>
      <c r="Y8" s="90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L8" s="17"/>
      <c r="AM8" s="17"/>
    </row>
    <row r="9" spans="1:41" ht="9.75" customHeight="1" thickBot="1">
      <c r="B9" s="17"/>
      <c r="I9" s="17"/>
      <c r="J9" s="17"/>
      <c r="K9" s="17"/>
      <c r="M9" s="17"/>
      <c r="N9" s="17"/>
      <c r="O9" s="17"/>
      <c r="P9" s="17"/>
      <c r="Q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L9" s="17"/>
      <c r="AM9" s="17"/>
    </row>
    <row r="10" spans="1:41" s="12" customFormat="1" ht="32.25" customHeight="1" thickBot="1">
      <c r="A10" s="1183" t="s">
        <v>85</v>
      </c>
      <c r="B10" s="1184"/>
      <c r="C10" s="1184"/>
      <c r="D10" s="1184"/>
      <c r="E10" s="1184"/>
      <c r="F10" s="1184"/>
      <c r="G10" s="1184"/>
      <c r="H10" s="1184"/>
      <c r="I10" s="1184"/>
      <c r="J10" s="1184"/>
      <c r="K10" s="1184"/>
      <c r="L10" s="1184"/>
      <c r="M10" s="1184"/>
      <c r="N10" s="1184"/>
      <c r="O10" s="1184"/>
      <c r="P10" s="1184"/>
      <c r="Q10" s="1184"/>
      <c r="R10" s="1184"/>
      <c r="S10" s="1184"/>
      <c r="T10" s="1185"/>
      <c r="U10" s="1186" t="s">
        <v>409</v>
      </c>
      <c r="V10" s="1187"/>
      <c r="W10" s="1187"/>
      <c r="X10" s="1187"/>
      <c r="Y10" s="1187"/>
      <c r="Z10" s="1188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13"/>
      <c r="AM10" s="13"/>
      <c r="AN10" s="13"/>
      <c r="AO10" s="13"/>
    </row>
    <row r="11" spans="1:41" ht="44.25" customHeight="1" thickBot="1">
      <c r="A11" s="1192" t="s">
        <v>76</v>
      </c>
      <c r="B11" s="1193"/>
      <c r="C11" s="1194" t="s">
        <v>406</v>
      </c>
      <c r="D11" s="1195"/>
      <c r="E11" s="1195"/>
      <c r="F11" s="1195"/>
      <c r="G11" s="1195"/>
      <c r="H11" s="1196"/>
      <c r="I11" s="1194" t="s">
        <v>407</v>
      </c>
      <c r="J11" s="1195"/>
      <c r="K11" s="1195"/>
      <c r="L11" s="1195"/>
      <c r="M11" s="1195"/>
      <c r="N11" s="1196"/>
      <c r="O11" s="1197" t="s">
        <v>408</v>
      </c>
      <c r="P11" s="1198"/>
      <c r="Q11" s="1198"/>
      <c r="R11" s="1198"/>
      <c r="S11" s="1198"/>
      <c r="T11" s="1199"/>
      <c r="U11" s="1189"/>
      <c r="V11" s="1190"/>
      <c r="W11" s="1190"/>
      <c r="X11" s="1190"/>
      <c r="Y11" s="1190"/>
      <c r="Z11" s="1191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</row>
    <row r="12" spans="1:41" s="19" customFormat="1" ht="32.25" thickBot="1">
      <c r="A12" s="1160" t="s">
        <v>4</v>
      </c>
      <c r="B12" s="1174"/>
      <c r="C12" s="23" t="s">
        <v>86</v>
      </c>
      <c r="D12" s="24" t="s">
        <v>82</v>
      </c>
      <c r="E12" s="25" t="s">
        <v>87</v>
      </c>
      <c r="F12" s="302" t="s">
        <v>111</v>
      </c>
      <c r="G12" s="302" t="s">
        <v>112</v>
      </c>
      <c r="H12" s="282" t="s">
        <v>381</v>
      </c>
      <c r="I12" s="23" t="s">
        <v>86</v>
      </c>
      <c r="J12" s="24" t="s">
        <v>82</v>
      </c>
      <c r="K12" s="25" t="s">
        <v>87</v>
      </c>
      <c r="L12" s="302" t="s">
        <v>111</v>
      </c>
      <c r="M12" s="302" t="s">
        <v>112</v>
      </c>
      <c r="N12" s="282" t="s">
        <v>381</v>
      </c>
      <c r="O12" s="23" t="s">
        <v>86</v>
      </c>
      <c r="P12" s="24" t="s">
        <v>82</v>
      </c>
      <c r="Q12" s="25" t="s">
        <v>87</v>
      </c>
      <c r="R12" s="302" t="s">
        <v>111</v>
      </c>
      <c r="S12" s="302" t="s">
        <v>112</v>
      </c>
      <c r="T12" s="282" t="s">
        <v>381</v>
      </c>
      <c r="U12" s="296" t="s">
        <v>86</v>
      </c>
      <c r="V12" s="293" t="s">
        <v>82</v>
      </c>
      <c r="W12" s="294" t="s">
        <v>87</v>
      </c>
      <c r="X12" s="295" t="s">
        <v>111</v>
      </c>
      <c r="Y12" s="295" t="s">
        <v>112</v>
      </c>
      <c r="Z12" s="291" t="s">
        <v>381</v>
      </c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2"/>
      <c r="AM12" s="12"/>
      <c r="AN12" s="12"/>
      <c r="AO12" s="12"/>
    </row>
    <row r="13" spans="1:41" ht="29.25" customHeight="1" thickBot="1">
      <c r="A13" s="1175" t="s">
        <v>50</v>
      </c>
      <c r="B13" s="1176"/>
      <c r="C13" s="297">
        <v>2702</v>
      </c>
      <c r="D13" s="298">
        <v>0.2</v>
      </c>
      <c r="E13" s="299">
        <f>(C13*(1-D13))</f>
        <v>2161.6</v>
      </c>
      <c r="F13" s="300">
        <f>CEILING(E13/24,1)</f>
        <v>91</v>
      </c>
      <c r="G13" s="300">
        <f>CEILING(E13/12,1)</f>
        <v>181</v>
      </c>
      <c r="H13" s="303">
        <f>E13*2%</f>
        <v>43.231999999999999</v>
      </c>
      <c r="I13" s="297">
        <v>2822</v>
      </c>
      <c r="J13" s="298">
        <v>0.2</v>
      </c>
      <c r="K13" s="299">
        <f>(I13*(1-J13))</f>
        <v>2257.6</v>
      </c>
      <c r="L13" s="300">
        <f>CEILING(K13/24,1)</f>
        <v>95</v>
      </c>
      <c r="M13" s="300">
        <f>CEILING(K13/12,1)</f>
        <v>189</v>
      </c>
      <c r="N13" s="303">
        <f>K13*2%</f>
        <v>45.152000000000001</v>
      </c>
      <c r="O13" s="297">
        <v>3212</v>
      </c>
      <c r="P13" s="298">
        <v>0.4</v>
      </c>
      <c r="Q13" s="299">
        <f>(O13*(1-P13))</f>
        <v>1927.1999999999998</v>
      </c>
      <c r="R13" s="300">
        <f>CEILING(Q13/24,1)</f>
        <v>81</v>
      </c>
      <c r="S13" s="300">
        <f>CEILING(Q13/12,1)</f>
        <v>161</v>
      </c>
      <c r="T13" s="301">
        <f>Q13*2%</f>
        <v>38.543999999999997</v>
      </c>
      <c r="U13" s="213">
        <v>14055</v>
      </c>
      <c r="V13" s="214">
        <v>0.6</v>
      </c>
      <c r="W13" s="215">
        <f>(U13*(1-V13))</f>
        <v>5622</v>
      </c>
      <c r="X13" s="216">
        <f>CEILING(W13/24,1)</f>
        <v>235</v>
      </c>
      <c r="Y13" s="216">
        <f>CEILING(W13/12,1)</f>
        <v>469</v>
      </c>
      <c r="Z13" s="292">
        <f>W13*5%</f>
        <v>281.10000000000002</v>
      </c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</row>
    <row r="14" spans="1:41" ht="22.5" customHeight="1" thickBot="1">
      <c r="C14" s="17"/>
      <c r="J14" s="17"/>
      <c r="K14" s="17"/>
      <c r="M14" s="17"/>
      <c r="N14" s="17"/>
      <c r="O14" s="17"/>
      <c r="P14" s="17"/>
      <c r="Q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7"/>
      <c r="AM14" s="17"/>
      <c r="AN14" s="17"/>
    </row>
    <row r="15" spans="1:41" s="12" customFormat="1" ht="32.25" customHeight="1" thickBot="1">
      <c r="A15" s="1162" t="s">
        <v>85</v>
      </c>
      <c r="B15" s="1163"/>
      <c r="C15" s="1163"/>
      <c r="D15" s="1163"/>
      <c r="E15" s="1163"/>
      <c r="F15" s="1163"/>
      <c r="G15" s="1163"/>
      <c r="H15" s="1163"/>
      <c r="I15" s="1163"/>
      <c r="J15" s="1163"/>
      <c r="K15" s="1163"/>
      <c r="L15" s="1163"/>
      <c r="M15" s="1163"/>
      <c r="N15" s="1163"/>
      <c r="O15" s="1163"/>
      <c r="P15" s="1163"/>
      <c r="Q15" s="1163"/>
      <c r="R15" s="1163"/>
      <c r="S15" s="1163"/>
      <c r="T15" s="1163"/>
      <c r="U15" s="1163"/>
      <c r="V15" s="1163"/>
      <c r="W15" s="1163"/>
      <c r="X15" s="1163"/>
      <c r="Y15" s="1163"/>
      <c r="Z15" s="1164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13"/>
      <c r="AM15" s="13"/>
      <c r="AN15" s="13"/>
      <c r="AO15" s="13"/>
    </row>
    <row r="16" spans="1:41" ht="44.25" customHeight="1" thickBot="1">
      <c r="A16" s="1165" t="s">
        <v>76</v>
      </c>
      <c r="B16" s="1166"/>
      <c r="C16" s="1177" t="s">
        <v>410</v>
      </c>
      <c r="D16" s="1178"/>
      <c r="E16" s="1178"/>
      <c r="F16" s="1178"/>
      <c r="G16" s="1178"/>
      <c r="H16" s="1179"/>
      <c r="I16" s="1167" t="s">
        <v>411</v>
      </c>
      <c r="J16" s="1168"/>
      <c r="K16" s="1168"/>
      <c r="L16" s="1168"/>
      <c r="M16" s="1168"/>
      <c r="N16" s="1169"/>
      <c r="O16" s="1177" t="s">
        <v>412</v>
      </c>
      <c r="P16" s="1178"/>
      <c r="Q16" s="1178"/>
      <c r="R16" s="1178"/>
      <c r="S16" s="1178"/>
      <c r="T16" s="1179"/>
      <c r="U16" s="1167" t="s">
        <v>413</v>
      </c>
      <c r="V16" s="1168"/>
      <c r="W16" s="1168"/>
      <c r="X16" s="1168"/>
      <c r="Y16" s="1168"/>
      <c r="Z16" s="116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</row>
    <row r="17" spans="1:41" s="19" customFormat="1" ht="32.25" thickBot="1">
      <c r="A17" s="1158" t="s">
        <v>4</v>
      </c>
      <c r="B17" s="1159"/>
      <c r="C17" s="304" t="s">
        <v>86</v>
      </c>
      <c r="D17" s="305" t="s">
        <v>82</v>
      </c>
      <c r="E17" s="306" t="s">
        <v>87</v>
      </c>
      <c r="F17" s="307" t="s">
        <v>111</v>
      </c>
      <c r="G17" s="307" t="s">
        <v>112</v>
      </c>
      <c r="H17" s="282" t="s">
        <v>381</v>
      </c>
      <c r="I17" s="304" t="s">
        <v>86</v>
      </c>
      <c r="J17" s="305" t="s">
        <v>82</v>
      </c>
      <c r="K17" s="306" t="s">
        <v>87</v>
      </c>
      <c r="L17" s="307" t="s">
        <v>111</v>
      </c>
      <c r="M17" s="307" t="s">
        <v>112</v>
      </c>
      <c r="N17" s="282" t="s">
        <v>381</v>
      </c>
      <c r="O17" s="304" t="s">
        <v>86</v>
      </c>
      <c r="P17" s="305" t="s">
        <v>82</v>
      </c>
      <c r="Q17" s="306" t="s">
        <v>87</v>
      </c>
      <c r="R17" s="307" t="s">
        <v>111</v>
      </c>
      <c r="S17" s="307" t="s">
        <v>112</v>
      </c>
      <c r="T17" s="282" t="s">
        <v>381</v>
      </c>
      <c r="U17" s="308" t="s">
        <v>86</v>
      </c>
      <c r="V17" s="309" t="s">
        <v>82</v>
      </c>
      <c r="W17" s="310" t="s">
        <v>87</v>
      </c>
      <c r="X17" s="311" t="s">
        <v>111</v>
      </c>
      <c r="Y17" s="312" t="s">
        <v>112</v>
      </c>
      <c r="Z17" s="282" t="s">
        <v>381</v>
      </c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2"/>
      <c r="AM17" s="12"/>
      <c r="AN17" s="12"/>
      <c r="AO17" s="12"/>
    </row>
    <row r="18" spans="1:41" ht="28.5" customHeight="1" thickBot="1">
      <c r="A18" s="1160" t="s">
        <v>50</v>
      </c>
      <c r="B18" s="1161"/>
      <c r="C18" s="95">
        <v>5602</v>
      </c>
      <c r="D18" s="96">
        <v>0.4</v>
      </c>
      <c r="E18" s="97">
        <f t="shared" ref="E18:E19" si="0">(C18*(1-D18))</f>
        <v>3361.2</v>
      </c>
      <c r="F18" s="98">
        <f>CEILING(E18/24,1)</f>
        <v>141</v>
      </c>
      <c r="G18" s="98">
        <f>CEILING(E18/12,1)</f>
        <v>281</v>
      </c>
      <c r="H18" s="313">
        <f>E18*2%</f>
        <v>67.224000000000004</v>
      </c>
      <c r="I18" s="95">
        <v>5602</v>
      </c>
      <c r="J18" s="96">
        <v>0.3</v>
      </c>
      <c r="K18" s="97">
        <f t="shared" ref="K18:K19" si="1">(I18*(1-J18))</f>
        <v>3921.3999999999996</v>
      </c>
      <c r="L18" s="98">
        <f>CEILING(K18/24,1)</f>
        <v>164</v>
      </c>
      <c r="M18" s="99">
        <f>CEILING(K18/12,1)</f>
        <v>327</v>
      </c>
      <c r="N18" s="313">
        <f>K18*2%</f>
        <v>78.427999999999997</v>
      </c>
      <c r="O18" s="95">
        <v>5602</v>
      </c>
      <c r="P18" s="96">
        <v>0.4</v>
      </c>
      <c r="Q18" s="97">
        <f t="shared" ref="Q18:Q19" si="2">(O18*(1-P18))</f>
        <v>3361.2</v>
      </c>
      <c r="R18" s="98">
        <f>CEILING(Q18/24,1)</f>
        <v>141</v>
      </c>
      <c r="S18" s="99">
        <f>CEILING(Q18/12,1)</f>
        <v>281</v>
      </c>
      <c r="T18" s="313">
        <f>Q18*2%</f>
        <v>67.224000000000004</v>
      </c>
      <c r="U18" s="100">
        <v>5602</v>
      </c>
      <c r="V18" s="101">
        <v>0.3</v>
      </c>
      <c r="W18" s="102">
        <f t="shared" ref="W18:W19" si="3">(U18*(1-V18))</f>
        <v>3921.3999999999996</v>
      </c>
      <c r="X18" s="103">
        <f>CEILING(W18/24,1)</f>
        <v>164</v>
      </c>
      <c r="Y18" s="104">
        <f>CEILING(W18/12,1)</f>
        <v>327</v>
      </c>
      <c r="Z18" s="313">
        <f>W18*2%</f>
        <v>78.427999999999997</v>
      </c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</row>
    <row r="19" spans="1:41" ht="28.5" customHeight="1" thickBot="1">
      <c r="A19" s="1160" t="s">
        <v>51</v>
      </c>
      <c r="B19" s="1161"/>
      <c r="C19" s="105">
        <v>801</v>
      </c>
      <c r="D19" s="106">
        <v>0</v>
      </c>
      <c r="E19" s="107">
        <f t="shared" si="0"/>
        <v>801</v>
      </c>
      <c r="F19" s="108">
        <f>CEILING(E19/24,1)</f>
        <v>34</v>
      </c>
      <c r="G19" s="108">
        <f>CEILING(E19/12,1)</f>
        <v>67</v>
      </c>
      <c r="H19" s="292">
        <f>E19*1%</f>
        <v>8.01</v>
      </c>
      <c r="I19" s="105">
        <v>801</v>
      </c>
      <c r="J19" s="106">
        <v>0</v>
      </c>
      <c r="K19" s="107">
        <f t="shared" si="1"/>
        <v>801</v>
      </c>
      <c r="L19" s="108">
        <f>CEILING(K19/24,1)</f>
        <v>34</v>
      </c>
      <c r="M19" s="109">
        <f>CEILING(K19/12,1)</f>
        <v>67</v>
      </c>
      <c r="N19" s="292">
        <f>K19*1%</f>
        <v>8.01</v>
      </c>
      <c r="O19" s="105">
        <v>801</v>
      </c>
      <c r="P19" s="106">
        <v>0</v>
      </c>
      <c r="Q19" s="107">
        <f t="shared" si="2"/>
        <v>801</v>
      </c>
      <c r="R19" s="108">
        <f>CEILING(Q19/24,1)</f>
        <v>34</v>
      </c>
      <c r="S19" s="109">
        <f>CEILING(Q19/12,1)</f>
        <v>67</v>
      </c>
      <c r="T19" s="292">
        <f>Q19*1%</f>
        <v>8.01</v>
      </c>
      <c r="U19" s="110">
        <v>801</v>
      </c>
      <c r="V19" s="111">
        <v>0</v>
      </c>
      <c r="W19" s="112">
        <f t="shared" si="3"/>
        <v>801</v>
      </c>
      <c r="X19" s="113">
        <f>CEILING(W19/24,1)</f>
        <v>34</v>
      </c>
      <c r="Y19" s="109">
        <f>CEILING(W19/12,1)</f>
        <v>67</v>
      </c>
      <c r="Z19" s="292">
        <f>W19*1%</f>
        <v>8.01</v>
      </c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</row>
    <row r="20" spans="1:41" ht="22.5" customHeight="1" thickBot="1">
      <c r="C20" s="17"/>
      <c r="J20" s="17"/>
      <c r="K20" s="17"/>
      <c r="M20" s="17"/>
      <c r="N20" s="17"/>
      <c r="O20" s="17"/>
      <c r="P20" s="17"/>
      <c r="Q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M20" s="17"/>
      <c r="AN20" s="17"/>
    </row>
    <row r="21" spans="1:41" s="12" customFormat="1" ht="32.25" customHeight="1" thickBot="1">
      <c r="A21" s="1162" t="s">
        <v>53</v>
      </c>
      <c r="B21" s="1163"/>
      <c r="C21" s="1163"/>
      <c r="D21" s="1163"/>
      <c r="E21" s="1163"/>
      <c r="F21" s="1163"/>
      <c r="G21" s="1163"/>
      <c r="H21" s="1163"/>
      <c r="I21" s="1163"/>
      <c r="J21" s="1163"/>
      <c r="K21" s="1163"/>
      <c r="L21" s="1163"/>
      <c r="M21" s="1163"/>
      <c r="N21" s="1163"/>
      <c r="O21" s="1163"/>
      <c r="P21" s="1163"/>
      <c r="Q21" s="1163"/>
      <c r="R21" s="1163"/>
      <c r="S21" s="1163"/>
      <c r="T21" s="1163"/>
      <c r="U21" s="1163"/>
      <c r="V21" s="1163"/>
      <c r="W21" s="1163"/>
      <c r="X21" s="1163"/>
      <c r="Y21" s="1163"/>
      <c r="Z21" s="1164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13"/>
      <c r="AM21" s="13"/>
      <c r="AN21" s="13"/>
      <c r="AO21" s="13"/>
    </row>
    <row r="22" spans="1:41" ht="44.25" customHeight="1" thickBot="1">
      <c r="A22" s="1165" t="s">
        <v>418</v>
      </c>
      <c r="B22" s="1166"/>
      <c r="C22" s="1167" t="s">
        <v>60</v>
      </c>
      <c r="D22" s="1168"/>
      <c r="E22" s="1168"/>
      <c r="F22" s="1168"/>
      <c r="G22" s="1168"/>
      <c r="H22" s="1169"/>
      <c r="I22" s="1167" t="s">
        <v>59</v>
      </c>
      <c r="J22" s="1168"/>
      <c r="K22" s="1168"/>
      <c r="L22" s="1168"/>
      <c r="M22" s="1168"/>
      <c r="N22" s="1169"/>
      <c r="O22" s="1167" t="s">
        <v>61</v>
      </c>
      <c r="P22" s="1168"/>
      <c r="Q22" s="1168"/>
      <c r="R22" s="1168"/>
      <c r="S22" s="1168"/>
      <c r="T22" s="1169"/>
      <c r="U22" s="1167" t="s">
        <v>246</v>
      </c>
      <c r="V22" s="1168"/>
      <c r="W22" s="1168"/>
      <c r="X22" s="1168"/>
      <c r="Y22" s="1168"/>
      <c r="Z22" s="116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 spans="1:41" s="19" customFormat="1" ht="32.25" thickBot="1">
      <c r="A23" s="1160" t="s">
        <v>4</v>
      </c>
      <c r="B23" s="1161"/>
      <c r="C23" s="20" t="s">
        <v>86</v>
      </c>
      <c r="D23" s="21" t="s">
        <v>82</v>
      </c>
      <c r="E23" s="22" t="s">
        <v>87</v>
      </c>
      <c r="F23" s="33" t="s">
        <v>111</v>
      </c>
      <c r="G23" s="33" t="s">
        <v>112</v>
      </c>
      <c r="H23" s="282" t="s">
        <v>381</v>
      </c>
      <c r="I23" s="20" t="s">
        <v>86</v>
      </c>
      <c r="J23" s="21" t="s">
        <v>82</v>
      </c>
      <c r="K23" s="22" t="s">
        <v>87</v>
      </c>
      <c r="L23" s="33" t="s">
        <v>111</v>
      </c>
      <c r="M23" s="33" t="s">
        <v>112</v>
      </c>
      <c r="N23" s="282" t="s">
        <v>381</v>
      </c>
      <c r="O23" s="20" t="s">
        <v>86</v>
      </c>
      <c r="P23" s="21" t="s">
        <v>82</v>
      </c>
      <c r="Q23" s="22" t="s">
        <v>87</v>
      </c>
      <c r="R23" s="33" t="s">
        <v>111</v>
      </c>
      <c r="S23" s="34" t="s">
        <v>112</v>
      </c>
      <c r="T23" s="282" t="s">
        <v>381</v>
      </c>
      <c r="U23" s="20" t="s">
        <v>86</v>
      </c>
      <c r="V23" s="21" t="s">
        <v>82</v>
      </c>
      <c r="W23" s="22" t="s">
        <v>87</v>
      </c>
      <c r="X23" s="33" t="s">
        <v>111</v>
      </c>
      <c r="Y23" s="33" t="s">
        <v>112</v>
      </c>
      <c r="Z23" s="282" t="s">
        <v>381</v>
      </c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2"/>
      <c r="AM23" s="12"/>
      <c r="AN23" s="12"/>
      <c r="AO23" s="12"/>
    </row>
    <row r="24" spans="1:41" ht="28.5" customHeight="1" thickBot="1">
      <c r="A24" s="1170" t="s">
        <v>402</v>
      </c>
      <c r="B24" s="1171"/>
      <c r="C24" s="95">
        <v>682</v>
      </c>
      <c r="D24" s="96">
        <v>0</v>
      </c>
      <c r="E24" s="97">
        <f t="shared" ref="E24:E25" si="4">(C24*(1-D24))</f>
        <v>682</v>
      </c>
      <c r="F24" s="98">
        <f>CEILING(E24/24,1)</f>
        <v>29</v>
      </c>
      <c r="G24" s="98">
        <f>CEILING(E24/12,1)</f>
        <v>57</v>
      </c>
      <c r="H24" s="313">
        <f>E24*2%</f>
        <v>13.64</v>
      </c>
      <c r="I24" s="95">
        <v>1022</v>
      </c>
      <c r="J24" s="96">
        <v>0</v>
      </c>
      <c r="K24" s="97">
        <f t="shared" ref="K24:K25" si="5">(I24*(1-J24))</f>
        <v>1022</v>
      </c>
      <c r="L24" s="98">
        <f>CEILING(K24/24,1)</f>
        <v>43</v>
      </c>
      <c r="M24" s="98">
        <f>CEILING(K24/12,1)</f>
        <v>86</v>
      </c>
      <c r="N24" s="313">
        <f>K24*2%</f>
        <v>20.440000000000001</v>
      </c>
      <c r="O24" s="95">
        <v>2702</v>
      </c>
      <c r="P24" s="96">
        <v>0</v>
      </c>
      <c r="Q24" s="97">
        <f t="shared" ref="Q24:Q25" si="6">(O24*(1-P24))</f>
        <v>2702</v>
      </c>
      <c r="R24" s="98">
        <f>CEILING(Q24/24,1)</f>
        <v>113</v>
      </c>
      <c r="S24" s="98">
        <f>CEILING(Q24/12,1)</f>
        <v>226</v>
      </c>
      <c r="T24" s="313">
        <f>Q24*2%</f>
        <v>54.04</v>
      </c>
      <c r="U24" s="95">
        <v>2787</v>
      </c>
      <c r="V24" s="96">
        <v>0.3</v>
      </c>
      <c r="W24" s="102">
        <f>(U24*(1-V24))</f>
        <v>1950.8999999999999</v>
      </c>
      <c r="X24" s="98">
        <f>CEILING(W24/24,1)</f>
        <v>82</v>
      </c>
      <c r="Y24" s="98">
        <f>CEILING(W24/12,1)</f>
        <v>163</v>
      </c>
      <c r="Z24" s="313">
        <f>W24*7%</f>
        <v>136.56300000000002</v>
      </c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</row>
    <row r="25" spans="1:41" ht="28.5" customHeight="1" thickBot="1">
      <c r="A25" s="1172" t="s">
        <v>403</v>
      </c>
      <c r="B25" s="1173"/>
      <c r="C25" s="105">
        <v>902</v>
      </c>
      <c r="D25" s="106">
        <v>0</v>
      </c>
      <c r="E25" s="107">
        <f t="shared" si="4"/>
        <v>902</v>
      </c>
      <c r="F25" s="108">
        <f>CEILING(E25/24,1)</f>
        <v>38</v>
      </c>
      <c r="G25" s="108">
        <f>CEILING(E25/12,1)</f>
        <v>76</v>
      </c>
      <c r="H25" s="292">
        <f>E25*2%</f>
        <v>18.04</v>
      </c>
      <c r="I25" s="105">
        <v>1242</v>
      </c>
      <c r="J25" s="106">
        <v>0</v>
      </c>
      <c r="K25" s="107">
        <f t="shared" si="5"/>
        <v>1242</v>
      </c>
      <c r="L25" s="108">
        <f>CEILING(K25/24,1)</f>
        <v>52</v>
      </c>
      <c r="M25" s="108">
        <f>CEILING(K25/12,1)</f>
        <v>104</v>
      </c>
      <c r="N25" s="292">
        <f>K25*2%</f>
        <v>24.84</v>
      </c>
      <c r="O25" s="105">
        <v>3382</v>
      </c>
      <c r="P25" s="106">
        <v>0</v>
      </c>
      <c r="Q25" s="107">
        <f t="shared" si="6"/>
        <v>3382</v>
      </c>
      <c r="R25" s="108">
        <f>CEILING(Q25/24,1)</f>
        <v>141</v>
      </c>
      <c r="S25" s="108">
        <f>CEILING(Q25/12,1)</f>
        <v>282</v>
      </c>
      <c r="T25" s="292">
        <f>Q25*2%</f>
        <v>67.64</v>
      </c>
      <c r="U25" s="105" t="s">
        <v>4</v>
      </c>
      <c r="V25" s="106" t="s">
        <v>4</v>
      </c>
      <c r="W25" s="107" t="s">
        <v>4</v>
      </c>
      <c r="X25" s="108" t="s">
        <v>4</v>
      </c>
      <c r="Y25" s="108" t="s">
        <v>4</v>
      </c>
      <c r="Z25" s="292" t="s">
        <v>4</v>
      </c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</row>
    <row r="26" spans="1:41" ht="28.5" customHeight="1" thickBot="1">
      <c r="A26" s="749"/>
      <c r="B26" s="750"/>
      <c r="C26" s="288"/>
      <c r="D26" s="289"/>
      <c r="E26" s="290"/>
      <c r="F26" s="290"/>
      <c r="G26" s="290"/>
      <c r="H26" s="290"/>
      <c r="I26" s="288"/>
      <c r="J26" s="289"/>
      <c r="K26" s="290"/>
      <c r="L26" s="290"/>
      <c r="M26" s="290"/>
      <c r="N26" s="290"/>
      <c r="O26" s="288"/>
      <c r="P26" s="289"/>
      <c r="Q26" s="290"/>
      <c r="R26" s="290"/>
      <c r="S26" s="290"/>
      <c r="T26" s="290"/>
      <c r="U26" s="288"/>
      <c r="V26" s="289"/>
      <c r="W26" s="290"/>
      <c r="X26" s="290"/>
      <c r="Y26" s="290"/>
      <c r="Z26" s="290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</row>
    <row r="27" spans="1:41" s="12" customFormat="1" ht="32.25" customHeight="1" thickBot="1">
      <c r="A27" s="1162" t="s">
        <v>466</v>
      </c>
      <c r="B27" s="1163"/>
      <c r="C27" s="1163"/>
      <c r="D27" s="1163"/>
      <c r="E27" s="1163"/>
      <c r="F27" s="1163"/>
      <c r="G27" s="1163"/>
      <c r="H27" s="1163"/>
      <c r="I27" s="1163"/>
      <c r="J27" s="1163"/>
      <c r="K27" s="1163"/>
      <c r="L27" s="1163"/>
      <c r="M27" s="1163"/>
      <c r="N27" s="1163"/>
      <c r="O27" s="1163"/>
      <c r="P27" s="1163"/>
      <c r="Q27" s="1163"/>
      <c r="R27" s="1163"/>
      <c r="S27" s="1163"/>
      <c r="T27" s="1163"/>
      <c r="U27" s="1163"/>
      <c r="V27" s="1163"/>
      <c r="W27" s="1163"/>
      <c r="X27" s="1163"/>
      <c r="Y27" s="1163"/>
      <c r="Z27" s="1164"/>
      <c r="AA27" s="39"/>
      <c r="AB27" s="39"/>
      <c r="AC27" s="39"/>
      <c r="AD27" s="39"/>
      <c r="AE27" s="39"/>
      <c r="AF27" s="39"/>
      <c r="AG27" s="39"/>
      <c r="AH27" s="13"/>
      <c r="AI27" s="13"/>
      <c r="AJ27" s="13"/>
      <c r="AK27" s="13"/>
    </row>
    <row r="28" spans="1:41" ht="44.25" customHeight="1" thickBot="1">
      <c r="A28" s="1165" t="s">
        <v>76</v>
      </c>
      <c r="B28" s="1166"/>
      <c r="C28" s="1167" t="s">
        <v>467</v>
      </c>
      <c r="D28" s="1168"/>
      <c r="E28" s="1168"/>
      <c r="F28" s="1168"/>
      <c r="G28" s="1168"/>
      <c r="H28" s="1169"/>
      <c r="I28" s="1167" t="s">
        <v>468</v>
      </c>
      <c r="J28" s="1168"/>
      <c r="K28" s="1168"/>
      <c r="L28" s="1168"/>
      <c r="M28" s="1168"/>
      <c r="N28" s="1169"/>
      <c r="O28" s="1167" t="s">
        <v>469</v>
      </c>
      <c r="P28" s="1168"/>
      <c r="Q28" s="1168"/>
      <c r="R28" s="1168"/>
      <c r="S28" s="1168"/>
      <c r="T28" s="1169"/>
      <c r="U28" s="1167" t="s">
        <v>470</v>
      </c>
      <c r="V28" s="1168"/>
      <c r="W28" s="1168"/>
      <c r="X28" s="1168"/>
      <c r="Y28" s="1168"/>
      <c r="Z28" s="1169"/>
      <c r="AA28" s="39"/>
      <c r="AB28" s="39"/>
      <c r="AC28" s="39"/>
      <c r="AD28" s="39"/>
      <c r="AE28" s="39"/>
      <c r="AF28" s="39"/>
      <c r="AG28" s="39"/>
    </row>
    <row r="29" spans="1:41" s="19" customFormat="1" ht="32.25" thickBot="1">
      <c r="A29" s="1200" t="s">
        <v>4</v>
      </c>
      <c r="B29" s="1201"/>
      <c r="C29" s="927" t="s">
        <v>86</v>
      </c>
      <c r="D29" s="928" t="s">
        <v>82</v>
      </c>
      <c r="E29" s="929" t="s">
        <v>87</v>
      </c>
      <c r="F29" s="930" t="s">
        <v>111</v>
      </c>
      <c r="G29" s="930" t="s">
        <v>112</v>
      </c>
      <c r="H29" s="931" t="s">
        <v>381</v>
      </c>
      <c r="I29" s="927" t="s">
        <v>86</v>
      </c>
      <c r="J29" s="928" t="s">
        <v>82</v>
      </c>
      <c r="K29" s="929" t="s">
        <v>87</v>
      </c>
      <c r="L29" s="930" t="s">
        <v>111</v>
      </c>
      <c r="M29" s="930" t="s">
        <v>112</v>
      </c>
      <c r="N29" s="931" t="s">
        <v>381</v>
      </c>
      <c r="O29" s="927" t="s">
        <v>86</v>
      </c>
      <c r="P29" s="928" t="s">
        <v>82</v>
      </c>
      <c r="Q29" s="929" t="s">
        <v>87</v>
      </c>
      <c r="R29" s="930" t="s">
        <v>111</v>
      </c>
      <c r="S29" s="930" t="s">
        <v>112</v>
      </c>
      <c r="T29" s="931" t="s">
        <v>381</v>
      </c>
      <c r="U29" s="927" t="s">
        <v>86</v>
      </c>
      <c r="V29" s="928" t="s">
        <v>82</v>
      </c>
      <c r="W29" s="929" t="s">
        <v>87</v>
      </c>
      <c r="X29" s="930" t="s">
        <v>111</v>
      </c>
      <c r="Y29" s="930" t="s">
        <v>112</v>
      </c>
      <c r="Z29" s="931" t="s">
        <v>381</v>
      </c>
      <c r="AA29" s="18"/>
      <c r="AB29" s="18"/>
      <c r="AC29" s="18"/>
      <c r="AD29" s="18"/>
      <c r="AE29" s="18"/>
      <c r="AF29" s="18"/>
      <c r="AG29" s="18"/>
      <c r="AH29" s="12"/>
      <c r="AI29" s="12"/>
      <c r="AJ29" s="12"/>
      <c r="AK29" s="12"/>
    </row>
    <row r="30" spans="1:41" ht="28.5" customHeight="1">
      <c r="A30" s="1204" t="s">
        <v>471</v>
      </c>
      <c r="B30" s="1205"/>
      <c r="C30" s="762">
        <v>6795</v>
      </c>
      <c r="D30" s="759">
        <v>2000</v>
      </c>
      <c r="E30" s="97">
        <f>C30-D30</f>
        <v>4795</v>
      </c>
      <c r="F30" s="753">
        <f>CEILING(E30/24,1)</f>
        <v>200</v>
      </c>
      <c r="G30" s="753">
        <f>CEILING(E30/12,1)</f>
        <v>400</v>
      </c>
      <c r="H30" s="756">
        <f>E30*5%</f>
        <v>239.75</v>
      </c>
      <c r="I30" s="95">
        <v>7795</v>
      </c>
      <c r="J30" s="759">
        <f>D30</f>
        <v>2000</v>
      </c>
      <c r="K30" s="97">
        <f>I30-J30</f>
        <v>5795</v>
      </c>
      <c r="L30" s="753">
        <f t="shared" ref="L30:L31" si="7">CEILING(K30/24,1)</f>
        <v>242</v>
      </c>
      <c r="M30" s="753">
        <f t="shared" ref="M30:M31" si="8">CEILING(K30/12,1)</f>
        <v>483</v>
      </c>
      <c r="N30" s="756">
        <f>K30*5%</f>
        <v>289.75</v>
      </c>
      <c r="O30" s="95">
        <v>9790</v>
      </c>
      <c r="P30" s="759">
        <v>3000</v>
      </c>
      <c r="Q30" s="97">
        <f>O30-P30</f>
        <v>6790</v>
      </c>
      <c r="R30" s="753">
        <f t="shared" ref="R30:R31" si="9">CEILING(Q30/24,1)</f>
        <v>283</v>
      </c>
      <c r="S30" s="753">
        <f t="shared" ref="S30:S31" si="10">CEILING(Q30/12,1)</f>
        <v>566</v>
      </c>
      <c r="T30" s="756">
        <f>Q30*10%</f>
        <v>679</v>
      </c>
      <c r="U30" s="95">
        <v>12790</v>
      </c>
      <c r="V30" s="759">
        <v>4000</v>
      </c>
      <c r="W30" s="97">
        <f>U30-V30</f>
        <v>8790</v>
      </c>
      <c r="X30" s="753">
        <f t="shared" ref="X30:X31" si="11">CEILING(W30/24,1)</f>
        <v>367</v>
      </c>
      <c r="Y30" s="753">
        <f t="shared" ref="Y30:Y31" si="12">CEILING(W30/12,1)</f>
        <v>733</v>
      </c>
      <c r="Z30" s="313">
        <f>W30*10%</f>
        <v>879</v>
      </c>
      <c r="AA30" s="39"/>
      <c r="AB30" s="39"/>
      <c r="AC30" s="39"/>
      <c r="AD30" s="39"/>
      <c r="AE30" s="39"/>
      <c r="AF30" s="39"/>
      <c r="AG30" s="39"/>
    </row>
    <row r="31" spans="1:41" ht="28.5" customHeight="1">
      <c r="A31" s="1206" t="s">
        <v>472</v>
      </c>
      <c r="B31" s="1207"/>
      <c r="C31" s="763">
        <v>6995</v>
      </c>
      <c r="D31" s="760">
        <f>D30</f>
        <v>2000</v>
      </c>
      <c r="E31" s="751">
        <f t="shared" ref="E31:E32" si="13">C31-D31</f>
        <v>4995</v>
      </c>
      <c r="F31" s="752">
        <f>CEILING(E31/24,1)</f>
        <v>209</v>
      </c>
      <c r="G31" s="752">
        <f>CEILING(E31/12,1)</f>
        <v>417</v>
      </c>
      <c r="H31" s="757">
        <f>E31*5%</f>
        <v>249.75</v>
      </c>
      <c r="I31" s="754">
        <v>7995</v>
      </c>
      <c r="J31" s="760">
        <f>J30</f>
        <v>2000</v>
      </c>
      <c r="K31" s="751">
        <f t="shared" ref="K31:K32" si="14">I31-J31</f>
        <v>5995</v>
      </c>
      <c r="L31" s="752">
        <f t="shared" si="7"/>
        <v>250</v>
      </c>
      <c r="M31" s="752">
        <f t="shared" si="8"/>
        <v>500</v>
      </c>
      <c r="N31" s="757">
        <f>K31*5%</f>
        <v>299.75</v>
      </c>
      <c r="O31" s="754">
        <v>9990</v>
      </c>
      <c r="P31" s="760">
        <f>P30</f>
        <v>3000</v>
      </c>
      <c r="Q31" s="751">
        <f t="shared" ref="Q31:Q32" si="15">O31-P31</f>
        <v>6990</v>
      </c>
      <c r="R31" s="752">
        <f t="shared" si="9"/>
        <v>292</v>
      </c>
      <c r="S31" s="752">
        <f t="shared" si="10"/>
        <v>583</v>
      </c>
      <c r="T31" s="757">
        <f>Q31*10%</f>
        <v>699</v>
      </c>
      <c r="U31" s="754">
        <v>12990</v>
      </c>
      <c r="V31" s="760">
        <f>V30</f>
        <v>4000</v>
      </c>
      <c r="W31" s="751">
        <f t="shared" ref="W31:W32" si="16">U31-V31</f>
        <v>8990</v>
      </c>
      <c r="X31" s="752">
        <f t="shared" si="11"/>
        <v>375</v>
      </c>
      <c r="Y31" s="752">
        <f t="shared" si="12"/>
        <v>750</v>
      </c>
      <c r="Z31" s="755">
        <f>W31*10%</f>
        <v>899</v>
      </c>
      <c r="AA31" s="39"/>
      <c r="AB31" s="39"/>
      <c r="AC31" s="39"/>
      <c r="AD31" s="39"/>
      <c r="AE31" s="39"/>
      <c r="AF31" s="39"/>
      <c r="AG31" s="39"/>
    </row>
    <row r="32" spans="1:41" ht="28.5" customHeight="1" thickBot="1">
      <c r="A32" s="1202" t="s">
        <v>473</v>
      </c>
      <c r="B32" s="1203"/>
      <c r="C32" s="764">
        <v>7395</v>
      </c>
      <c r="D32" s="761">
        <f>D31</f>
        <v>2000</v>
      </c>
      <c r="E32" s="107">
        <f t="shared" si="13"/>
        <v>5395</v>
      </c>
      <c r="F32" s="113">
        <f>CEILING(E32/24,1)</f>
        <v>225</v>
      </c>
      <c r="G32" s="113">
        <f>CEILING(E32/12,1)</f>
        <v>450</v>
      </c>
      <c r="H32" s="758">
        <f>E32*5%</f>
        <v>269.75</v>
      </c>
      <c r="I32" s="105">
        <v>8395</v>
      </c>
      <c r="J32" s="761">
        <f>J31</f>
        <v>2000</v>
      </c>
      <c r="K32" s="107">
        <f t="shared" si="14"/>
        <v>6395</v>
      </c>
      <c r="L32" s="113">
        <f t="shared" ref="L32" si="17">CEILING(K32/24,1)</f>
        <v>267</v>
      </c>
      <c r="M32" s="113">
        <f t="shared" ref="M32" si="18">CEILING(K32/12,1)</f>
        <v>533</v>
      </c>
      <c r="N32" s="758">
        <f>K32*5%</f>
        <v>319.75</v>
      </c>
      <c r="O32" s="105">
        <v>10390</v>
      </c>
      <c r="P32" s="761">
        <f>P31</f>
        <v>3000</v>
      </c>
      <c r="Q32" s="107">
        <f t="shared" si="15"/>
        <v>7390</v>
      </c>
      <c r="R32" s="113">
        <f t="shared" ref="R32" si="19">CEILING(Q32/24,1)</f>
        <v>308</v>
      </c>
      <c r="S32" s="113">
        <f t="shared" ref="S32" si="20">CEILING(Q32/12,1)</f>
        <v>616</v>
      </c>
      <c r="T32" s="758">
        <f>Q32*10%</f>
        <v>739</v>
      </c>
      <c r="U32" s="105">
        <v>13390</v>
      </c>
      <c r="V32" s="761">
        <f>V31</f>
        <v>4000</v>
      </c>
      <c r="W32" s="107">
        <f t="shared" si="16"/>
        <v>9390</v>
      </c>
      <c r="X32" s="113">
        <f t="shared" ref="X32" si="21">CEILING(W32/24,1)</f>
        <v>392</v>
      </c>
      <c r="Y32" s="113">
        <f t="shared" ref="Y32" si="22">CEILING(W32/12,1)</f>
        <v>783</v>
      </c>
      <c r="Z32" s="292">
        <f>W32*10%</f>
        <v>939</v>
      </c>
      <c r="AA32" s="39"/>
      <c r="AB32" s="39"/>
      <c r="AC32" s="39"/>
      <c r="AD32" s="39"/>
      <c r="AE32" s="39"/>
      <c r="AF32" s="39"/>
      <c r="AG32" s="39"/>
    </row>
    <row r="33" spans="1:40" ht="22.5" customHeight="1" thickBot="1">
      <c r="C33" s="17"/>
      <c r="J33" s="17"/>
      <c r="K33" s="17"/>
      <c r="M33" s="17"/>
      <c r="N33" s="17"/>
      <c r="O33" s="17"/>
      <c r="P33" s="17"/>
      <c r="Q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7"/>
      <c r="AM33" s="17"/>
      <c r="AN33" s="17"/>
    </row>
    <row r="34" spans="1:40" s="12" customFormat="1" ht="32.25" customHeight="1" thickBot="1">
      <c r="A34" s="1162" t="s">
        <v>88</v>
      </c>
      <c r="B34" s="1163"/>
      <c r="C34" s="1163"/>
      <c r="D34" s="1163"/>
      <c r="E34" s="1163"/>
      <c r="F34" s="1163"/>
      <c r="G34" s="1163"/>
      <c r="H34" s="1163"/>
      <c r="I34" s="1163"/>
      <c r="J34" s="1163"/>
      <c r="K34" s="1163"/>
      <c r="L34" s="1163"/>
      <c r="M34" s="1163"/>
      <c r="N34" s="1163"/>
      <c r="O34" s="1163"/>
      <c r="P34" s="1163"/>
      <c r="Q34" s="1163"/>
      <c r="R34" s="1163"/>
      <c r="S34" s="1163"/>
      <c r="T34" s="1163"/>
      <c r="U34" s="1163"/>
      <c r="V34" s="1163"/>
      <c r="W34" s="1163"/>
      <c r="X34" s="1163"/>
      <c r="Y34" s="1163"/>
      <c r="Z34" s="1164"/>
      <c r="AA34" s="39"/>
      <c r="AB34" s="39"/>
      <c r="AC34" s="39"/>
      <c r="AD34" s="39"/>
      <c r="AE34" s="39"/>
      <c r="AF34" s="39"/>
      <c r="AG34" s="39"/>
      <c r="AH34" s="13"/>
      <c r="AI34" s="13"/>
      <c r="AJ34" s="13"/>
      <c r="AK34" s="13"/>
    </row>
    <row r="35" spans="1:40" ht="44.25" customHeight="1" thickBot="1">
      <c r="A35" s="1165" t="s">
        <v>76</v>
      </c>
      <c r="B35" s="1166"/>
      <c r="C35" s="1167" t="s">
        <v>534</v>
      </c>
      <c r="D35" s="1168"/>
      <c r="E35" s="1168"/>
      <c r="F35" s="1168"/>
      <c r="G35" s="1168"/>
      <c r="H35" s="1169"/>
      <c r="I35" s="1167" t="s">
        <v>404</v>
      </c>
      <c r="J35" s="1168"/>
      <c r="K35" s="1168"/>
      <c r="L35" s="1168"/>
      <c r="M35" s="1168"/>
      <c r="N35" s="1169"/>
      <c r="O35" s="1167" t="s">
        <v>405</v>
      </c>
      <c r="P35" s="1168"/>
      <c r="Q35" s="1168"/>
      <c r="R35" s="1168"/>
      <c r="S35" s="1168"/>
      <c r="T35" s="1169"/>
      <c r="U35" s="1167" t="s">
        <v>535</v>
      </c>
      <c r="V35" s="1168"/>
      <c r="W35" s="1168"/>
      <c r="X35" s="1168"/>
      <c r="Y35" s="1168"/>
      <c r="Z35" s="1169"/>
      <c r="AA35" s="39"/>
      <c r="AB35" s="39"/>
      <c r="AC35" s="39"/>
      <c r="AD35" s="39"/>
      <c r="AE35" s="39"/>
      <c r="AF35" s="39"/>
      <c r="AG35" s="39"/>
    </row>
    <row r="36" spans="1:40" s="19" customFormat="1" ht="32.25" thickBot="1">
      <c r="A36" s="1158" t="s">
        <v>4</v>
      </c>
      <c r="B36" s="1159"/>
      <c r="C36" s="296" t="s">
        <v>86</v>
      </c>
      <c r="D36" s="293" t="s">
        <v>82</v>
      </c>
      <c r="E36" s="294" t="s">
        <v>87</v>
      </c>
      <c r="F36" s="307" t="s">
        <v>111</v>
      </c>
      <c r="G36" s="307" t="s">
        <v>112</v>
      </c>
      <c r="H36" s="282" t="s">
        <v>381</v>
      </c>
      <c r="I36" s="296" t="s">
        <v>86</v>
      </c>
      <c r="J36" s="293" t="s">
        <v>82</v>
      </c>
      <c r="K36" s="294" t="s">
        <v>87</v>
      </c>
      <c r="L36" s="307" t="s">
        <v>111</v>
      </c>
      <c r="M36" s="307" t="s">
        <v>112</v>
      </c>
      <c r="N36" s="282" t="s">
        <v>381</v>
      </c>
      <c r="O36" s="296" t="s">
        <v>86</v>
      </c>
      <c r="P36" s="293" t="s">
        <v>82</v>
      </c>
      <c r="Q36" s="294" t="s">
        <v>87</v>
      </c>
      <c r="R36" s="307" t="s">
        <v>111</v>
      </c>
      <c r="S36" s="307" t="s">
        <v>112</v>
      </c>
      <c r="T36" s="282" t="s">
        <v>381</v>
      </c>
      <c r="U36" s="296" t="s">
        <v>86</v>
      </c>
      <c r="V36" s="293" t="s">
        <v>82</v>
      </c>
      <c r="W36" s="294" t="s">
        <v>87</v>
      </c>
      <c r="X36" s="307" t="s">
        <v>111</v>
      </c>
      <c r="Y36" s="307" t="s">
        <v>112</v>
      </c>
      <c r="Z36" s="282" t="s">
        <v>381</v>
      </c>
      <c r="AA36" s="18"/>
      <c r="AB36" s="18"/>
      <c r="AC36" s="18"/>
      <c r="AD36" s="18"/>
      <c r="AE36" s="18"/>
      <c r="AF36" s="18"/>
      <c r="AG36" s="18"/>
      <c r="AH36" s="12"/>
      <c r="AI36" s="12"/>
      <c r="AJ36" s="12"/>
      <c r="AK36" s="12"/>
    </row>
    <row r="37" spans="1:40" ht="28.5" customHeight="1" thickBot="1">
      <c r="A37" s="1160" t="s">
        <v>50</v>
      </c>
      <c r="B37" s="1161"/>
      <c r="C37" s="91">
        <v>8755</v>
      </c>
      <c r="D37" s="92">
        <v>0.1</v>
      </c>
      <c r="E37" s="93">
        <f t="shared" ref="E37" si="23">(C37*(1-D37))</f>
        <v>7879.5</v>
      </c>
      <c r="F37" s="94">
        <f>CEILING(E37/24,1)</f>
        <v>329</v>
      </c>
      <c r="G37" s="94">
        <f>CEILING(E37/12,1)</f>
        <v>657</v>
      </c>
      <c r="H37" s="315">
        <f>E37*5%</f>
        <v>393.97500000000002</v>
      </c>
      <c r="I37" s="91">
        <v>8755</v>
      </c>
      <c r="J37" s="92">
        <f>D37</f>
        <v>0.1</v>
      </c>
      <c r="K37" s="93">
        <f>(I37*(1-J37))</f>
        <v>7879.5</v>
      </c>
      <c r="L37" s="94">
        <f t="shared" ref="L37" si="24">CEILING(K37/24,1)</f>
        <v>329</v>
      </c>
      <c r="M37" s="94">
        <f t="shared" ref="M37" si="25">CEILING(K37/12,1)</f>
        <v>657</v>
      </c>
      <c r="N37" s="315">
        <f>K37*5%</f>
        <v>393.97500000000002</v>
      </c>
      <c r="O37" s="91">
        <v>8755</v>
      </c>
      <c r="P37" s="92">
        <f>J37</f>
        <v>0.1</v>
      </c>
      <c r="Q37" s="93">
        <f>(O37*(1-P37))</f>
        <v>7879.5</v>
      </c>
      <c r="R37" s="94">
        <f t="shared" ref="R37" si="26">CEILING(Q37/24,1)</f>
        <v>329</v>
      </c>
      <c r="S37" s="94">
        <f t="shared" ref="S37" si="27">CEILING(Q37/12,1)</f>
        <v>657</v>
      </c>
      <c r="T37" s="315">
        <f>Q37*5%</f>
        <v>393.97500000000002</v>
      </c>
      <c r="U37" s="91">
        <v>8755</v>
      </c>
      <c r="V37" s="92">
        <f>P37</f>
        <v>0.1</v>
      </c>
      <c r="W37" s="93">
        <f>(U37*(1-V37))</f>
        <v>7879.5</v>
      </c>
      <c r="X37" s="94">
        <f t="shared" ref="X37" si="28">CEILING(W37/24,1)</f>
        <v>329</v>
      </c>
      <c r="Y37" s="94">
        <f t="shared" ref="Y37" si="29">CEILING(W37/12,1)</f>
        <v>657</v>
      </c>
      <c r="Z37" s="315">
        <f>W37*5%</f>
        <v>393.97500000000002</v>
      </c>
      <c r="AA37" s="39"/>
      <c r="AB37" s="39"/>
      <c r="AC37" s="39"/>
      <c r="AD37" s="39"/>
      <c r="AE37" s="39"/>
      <c r="AF37" s="39"/>
      <c r="AG37" s="39"/>
    </row>
    <row r="38" spans="1:40" ht="28.5" customHeight="1" thickBot="1">
      <c r="A38" s="460"/>
      <c r="B38" s="287"/>
      <c r="C38" s="288"/>
      <c r="D38" s="289"/>
      <c r="E38" s="290"/>
      <c r="F38" s="290"/>
      <c r="G38" s="290"/>
      <c r="H38" s="290"/>
      <c r="I38" s="288"/>
      <c r="J38" s="289"/>
      <c r="K38" s="290"/>
      <c r="L38" s="290"/>
      <c r="M38" s="290"/>
      <c r="N38" s="290"/>
      <c r="O38" s="288"/>
      <c r="P38" s="289"/>
      <c r="Q38" s="290"/>
      <c r="R38" s="290"/>
      <c r="S38" s="290"/>
      <c r="T38" s="290"/>
      <c r="U38" s="288"/>
      <c r="V38" s="289"/>
      <c r="W38" s="290"/>
      <c r="X38" s="290"/>
      <c r="Y38" s="290"/>
      <c r="Z38" s="39"/>
      <c r="AA38" s="39"/>
      <c r="AB38" s="39"/>
      <c r="AC38" s="39"/>
      <c r="AD38" s="39"/>
      <c r="AE38" s="39"/>
      <c r="AF38" s="39"/>
      <c r="AG38" s="39"/>
    </row>
    <row r="39" spans="1:40" s="12" customFormat="1" ht="32.25" customHeight="1" thickBot="1">
      <c r="A39" s="1162" t="s">
        <v>382</v>
      </c>
      <c r="B39" s="1163"/>
      <c r="C39" s="1163"/>
      <c r="D39" s="1163"/>
      <c r="E39" s="1163"/>
      <c r="F39" s="1163"/>
      <c r="G39" s="1163"/>
      <c r="H39" s="1163"/>
      <c r="I39" s="1163"/>
      <c r="J39" s="1163"/>
      <c r="K39" s="1163"/>
      <c r="L39" s="1163"/>
      <c r="M39" s="1163"/>
      <c r="N39" s="1163"/>
      <c r="O39" s="1163"/>
      <c r="P39" s="1163"/>
      <c r="Q39" s="1163"/>
      <c r="R39" s="1163"/>
      <c r="S39" s="1163"/>
      <c r="T39" s="1164"/>
      <c r="U39" s="1208" t="s">
        <v>114</v>
      </c>
      <c r="V39" s="1209"/>
      <c r="W39" s="1209"/>
      <c r="X39" s="1209"/>
      <c r="Y39" s="1209"/>
      <c r="Z39" s="1209"/>
      <c r="AA39" s="1210"/>
      <c r="AB39" s="39"/>
      <c r="AC39" s="39"/>
      <c r="AD39" s="39"/>
      <c r="AE39" s="39"/>
      <c r="AF39" s="39"/>
      <c r="AG39" s="39"/>
      <c r="AH39" s="13"/>
      <c r="AI39" s="13"/>
      <c r="AJ39" s="13"/>
      <c r="AK39" s="13"/>
    </row>
    <row r="40" spans="1:40" ht="51.75" customHeight="1" thickBot="1">
      <c r="A40" s="1165" t="s">
        <v>76</v>
      </c>
      <c r="B40" s="1166"/>
      <c r="C40" s="1214" t="s">
        <v>414</v>
      </c>
      <c r="D40" s="1215"/>
      <c r="E40" s="1215"/>
      <c r="F40" s="1215"/>
      <c r="G40" s="1215"/>
      <c r="H40" s="1216"/>
      <c r="I40" s="1214" t="s">
        <v>415</v>
      </c>
      <c r="J40" s="1215"/>
      <c r="K40" s="1215"/>
      <c r="L40" s="1215"/>
      <c r="M40" s="1215"/>
      <c r="N40" s="1216"/>
      <c r="O40" s="1214" t="s">
        <v>416</v>
      </c>
      <c r="P40" s="1215"/>
      <c r="Q40" s="1215"/>
      <c r="R40" s="1215"/>
      <c r="S40" s="1215"/>
      <c r="T40" s="1216"/>
      <c r="U40" s="1211" t="s">
        <v>69</v>
      </c>
      <c r="V40" s="1212"/>
      <c r="W40" s="1212"/>
      <c r="X40" s="1212"/>
      <c r="Y40" s="1212"/>
      <c r="Z40" s="1212"/>
      <c r="AA40" s="1213"/>
      <c r="AB40" s="39"/>
      <c r="AC40" s="39"/>
      <c r="AD40" s="39"/>
      <c r="AE40" s="39"/>
      <c r="AF40" s="39"/>
      <c r="AG40" s="39"/>
    </row>
    <row r="41" spans="1:40" s="19" customFormat="1" ht="36.75" thickBot="1">
      <c r="A41" s="1158" t="s">
        <v>4</v>
      </c>
      <c r="B41" s="1159"/>
      <c r="C41" s="296" t="s">
        <v>86</v>
      </c>
      <c r="D41" s="293" t="s">
        <v>82</v>
      </c>
      <c r="E41" s="294" t="s">
        <v>87</v>
      </c>
      <c r="F41" s="307" t="s">
        <v>111</v>
      </c>
      <c r="G41" s="307" t="s">
        <v>112</v>
      </c>
      <c r="H41" s="282" t="s">
        <v>381</v>
      </c>
      <c r="I41" s="296" t="s">
        <v>86</v>
      </c>
      <c r="J41" s="293" t="s">
        <v>82</v>
      </c>
      <c r="K41" s="294" t="s">
        <v>87</v>
      </c>
      <c r="L41" s="307" t="s">
        <v>111</v>
      </c>
      <c r="M41" s="307" t="s">
        <v>112</v>
      </c>
      <c r="N41" s="282" t="s">
        <v>381</v>
      </c>
      <c r="O41" s="296" t="s">
        <v>86</v>
      </c>
      <c r="P41" s="293" t="s">
        <v>82</v>
      </c>
      <c r="Q41" s="294" t="s">
        <v>87</v>
      </c>
      <c r="R41" s="307" t="s">
        <v>111</v>
      </c>
      <c r="S41" s="307" t="s">
        <v>112</v>
      </c>
      <c r="T41" s="282" t="s">
        <v>381</v>
      </c>
      <c r="U41" s="526" t="s">
        <v>417</v>
      </c>
      <c r="V41" s="23" t="s">
        <v>86</v>
      </c>
      <c r="W41" s="24" t="s">
        <v>82</v>
      </c>
      <c r="X41" s="25" t="s">
        <v>87</v>
      </c>
      <c r="Y41" s="527" t="s">
        <v>111</v>
      </c>
      <c r="Z41" s="527" t="s">
        <v>112</v>
      </c>
      <c r="AA41" s="282" t="s">
        <v>381</v>
      </c>
      <c r="AB41" s="18"/>
      <c r="AC41" s="18"/>
      <c r="AD41" s="18"/>
      <c r="AE41" s="18"/>
      <c r="AF41" s="18"/>
      <c r="AG41" s="18"/>
      <c r="AH41" s="12"/>
      <c r="AI41" s="12"/>
      <c r="AJ41" s="12"/>
      <c r="AK41" s="12"/>
    </row>
    <row r="42" spans="1:40" ht="28.5" customHeight="1" thickBot="1">
      <c r="A42" s="1160" t="s">
        <v>50</v>
      </c>
      <c r="B42" s="1161"/>
      <c r="C42" s="91">
        <v>8755</v>
      </c>
      <c r="D42" s="92">
        <v>0.4</v>
      </c>
      <c r="E42" s="93">
        <f t="shared" ref="E42" si="30">(C42*(1-D42))</f>
        <v>5253</v>
      </c>
      <c r="F42" s="94">
        <f>CEILING(E42/24,1)</f>
        <v>219</v>
      </c>
      <c r="G42" s="94">
        <f>CEILING(E42/12,1)</f>
        <v>438</v>
      </c>
      <c r="H42" s="315">
        <f>E42*5%</f>
        <v>262.65000000000003</v>
      </c>
      <c r="I42" s="91">
        <v>8755</v>
      </c>
      <c r="J42" s="92">
        <v>0.4</v>
      </c>
      <c r="K42" s="93">
        <f>(I42*(1-J42))</f>
        <v>5253</v>
      </c>
      <c r="L42" s="94">
        <f t="shared" ref="L42" si="31">CEILING(K42/24,1)</f>
        <v>219</v>
      </c>
      <c r="M42" s="94">
        <f t="shared" ref="M42" si="32">CEILING(K42/12,1)</f>
        <v>438</v>
      </c>
      <c r="N42" s="315">
        <f>K42*5%</f>
        <v>262.65000000000003</v>
      </c>
      <c r="O42" s="91">
        <v>8755</v>
      </c>
      <c r="P42" s="92">
        <v>0.4</v>
      </c>
      <c r="Q42" s="93">
        <f>(O42*(1-P42))</f>
        <v>5253</v>
      </c>
      <c r="R42" s="94">
        <f t="shared" ref="R42" si="33">CEILING(Q42/24,1)</f>
        <v>219</v>
      </c>
      <c r="S42" s="94">
        <f t="shared" ref="S42" si="34">CEILING(Q42/12,1)</f>
        <v>438</v>
      </c>
      <c r="T42" s="315">
        <f>Q42*5%</f>
        <v>262.65000000000003</v>
      </c>
      <c r="U42" s="525" t="s">
        <v>402</v>
      </c>
      <c r="V42" s="297">
        <v>812</v>
      </c>
      <c r="W42" s="298">
        <v>0.3</v>
      </c>
      <c r="X42" s="299">
        <f>(V42*(1-W42))</f>
        <v>568.4</v>
      </c>
      <c r="Y42" s="300">
        <f>CEILING(X42/24,1)</f>
        <v>24</v>
      </c>
      <c r="Z42" s="300">
        <f>CEILING(X42/12,1)</f>
        <v>48</v>
      </c>
      <c r="AA42" s="315">
        <f>X42*2%</f>
        <v>11.368</v>
      </c>
      <c r="AB42" s="39"/>
      <c r="AC42" s="39"/>
      <c r="AD42" s="39"/>
      <c r="AE42" s="39"/>
      <c r="AF42" s="39"/>
      <c r="AG42" s="39"/>
    </row>
    <row r="43" spans="1:40" ht="22.5" customHeight="1" thickBot="1">
      <c r="C43" s="17"/>
      <c r="J43" s="17"/>
      <c r="K43" s="17"/>
      <c r="M43" s="17"/>
      <c r="N43" s="17"/>
      <c r="O43" s="17"/>
      <c r="P43" s="17"/>
      <c r="Q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M43" s="17"/>
      <c r="AN43" s="17"/>
    </row>
    <row r="44" spans="1:40" s="40" customFormat="1" ht="31.5" customHeight="1" thickBot="1">
      <c r="A44" s="1223" t="s">
        <v>5</v>
      </c>
      <c r="B44" s="1224"/>
      <c r="C44" s="1229" t="s">
        <v>52</v>
      </c>
      <c r="D44" s="1230"/>
      <c r="E44" s="1230"/>
      <c r="F44" s="1230"/>
      <c r="G44" s="1230"/>
      <c r="H44" s="1230"/>
      <c r="I44" s="1230"/>
      <c r="J44" s="1230"/>
      <c r="K44" s="1230"/>
      <c r="L44" s="1230"/>
      <c r="M44" s="1230"/>
      <c r="N44" s="1230"/>
      <c r="O44" s="1230"/>
      <c r="P44" s="1230"/>
      <c r="Q44" s="1230"/>
      <c r="R44" s="1230"/>
      <c r="S44" s="1230"/>
      <c r="T44" s="1231"/>
    </row>
    <row r="45" spans="1:40" s="39" customFormat="1" ht="45.75" customHeight="1" thickBot="1">
      <c r="A45" s="1225"/>
      <c r="B45" s="1226"/>
      <c r="C45" s="1211" t="s">
        <v>54</v>
      </c>
      <c r="D45" s="1212"/>
      <c r="E45" s="1212"/>
      <c r="F45" s="1212"/>
      <c r="G45" s="1212"/>
      <c r="H45" s="1213"/>
      <c r="I45" s="1211" t="s">
        <v>55</v>
      </c>
      <c r="J45" s="1212"/>
      <c r="K45" s="1212"/>
      <c r="L45" s="1212"/>
      <c r="M45" s="1212"/>
      <c r="N45" s="1213"/>
      <c r="O45" s="1211" t="s">
        <v>56</v>
      </c>
      <c r="P45" s="1212"/>
      <c r="Q45" s="1212"/>
      <c r="R45" s="1212"/>
      <c r="S45" s="1212"/>
      <c r="T45" s="1213"/>
    </row>
    <row r="46" spans="1:40" s="18" customFormat="1" ht="32.25" thickBot="1">
      <c r="A46" s="1227"/>
      <c r="B46" s="1228"/>
      <c r="C46" s="316" t="s">
        <v>86</v>
      </c>
      <c r="D46" s="317" t="s">
        <v>82</v>
      </c>
      <c r="E46" s="318" t="s">
        <v>87</v>
      </c>
      <c r="F46" s="307" t="s">
        <v>111</v>
      </c>
      <c r="G46" s="307" t="s">
        <v>112</v>
      </c>
      <c r="H46" s="283" t="s">
        <v>381</v>
      </c>
      <c r="I46" s="316" t="s">
        <v>86</v>
      </c>
      <c r="J46" s="317" t="s">
        <v>82</v>
      </c>
      <c r="K46" s="318" t="s">
        <v>87</v>
      </c>
      <c r="L46" s="307" t="s">
        <v>111</v>
      </c>
      <c r="M46" s="307" t="s">
        <v>112</v>
      </c>
      <c r="N46" s="283" t="s">
        <v>381</v>
      </c>
      <c r="O46" s="316" t="s">
        <v>86</v>
      </c>
      <c r="P46" s="317" t="s">
        <v>82</v>
      </c>
      <c r="Q46" s="318" t="s">
        <v>87</v>
      </c>
      <c r="R46" s="307" t="s">
        <v>111</v>
      </c>
      <c r="S46" s="307" t="s">
        <v>112</v>
      </c>
      <c r="T46" s="283" t="s">
        <v>381</v>
      </c>
    </row>
    <row r="47" spans="1:40" s="40" customFormat="1" ht="28.5" customHeight="1">
      <c r="A47" s="1217" t="s">
        <v>62</v>
      </c>
      <c r="B47" s="1218"/>
      <c r="C47" s="114">
        <v>1352</v>
      </c>
      <c r="D47" s="96">
        <v>0.2</v>
      </c>
      <c r="E47" s="115">
        <f t="shared" ref="E47:E49" si="35">(C47*(1-D47))</f>
        <v>1081.6000000000001</v>
      </c>
      <c r="F47" s="128">
        <f>CEILING(E47/24,1)</f>
        <v>46</v>
      </c>
      <c r="G47" s="128">
        <f>CEILING(E47/12,1)</f>
        <v>91</v>
      </c>
      <c r="H47" s="322">
        <f>E47*2%</f>
        <v>21.632000000000001</v>
      </c>
      <c r="I47" s="319">
        <v>2472</v>
      </c>
      <c r="J47" s="96">
        <v>0.2</v>
      </c>
      <c r="K47" s="115">
        <f t="shared" ref="K47:K49" si="36">(I47*(1-J47))</f>
        <v>1977.6000000000001</v>
      </c>
      <c r="L47" s="116">
        <f>CEILING(K47/24,1)</f>
        <v>83</v>
      </c>
      <c r="M47" s="116">
        <f>CEILING(K47/12,1)</f>
        <v>165</v>
      </c>
      <c r="N47" s="322">
        <f>K47*2%</f>
        <v>39.552000000000007</v>
      </c>
      <c r="O47" s="114">
        <v>2932</v>
      </c>
      <c r="P47" s="96">
        <v>0.2</v>
      </c>
      <c r="Q47" s="115">
        <f t="shared" ref="Q47:Q49" si="37">(O47*(1-P47))</f>
        <v>2345.6</v>
      </c>
      <c r="R47" s="116">
        <f>CEILING(Q47/24,1)</f>
        <v>98</v>
      </c>
      <c r="S47" s="116">
        <f>CEILING(Q47/12,1)</f>
        <v>196</v>
      </c>
      <c r="T47" s="322">
        <f>Q47*2%</f>
        <v>46.911999999999999</v>
      </c>
    </row>
    <row r="48" spans="1:40" s="40" customFormat="1" ht="28.5" customHeight="1">
      <c r="A48" s="1219" t="s">
        <v>63</v>
      </c>
      <c r="B48" s="1220"/>
      <c r="C48" s="118">
        <v>1692</v>
      </c>
      <c r="D48" s="119">
        <f>D47</f>
        <v>0.2</v>
      </c>
      <c r="E48" s="120">
        <f t="shared" si="35"/>
        <v>1353.6000000000001</v>
      </c>
      <c r="F48" s="136">
        <f>CEILING(E48/24,1)</f>
        <v>57</v>
      </c>
      <c r="G48" s="136">
        <f>CEILING(E48/12,1)</f>
        <v>113</v>
      </c>
      <c r="H48" s="323">
        <f t="shared" ref="H48:H49" si="38">E48*2%</f>
        <v>27.072000000000003</v>
      </c>
      <c r="I48" s="320">
        <v>2812</v>
      </c>
      <c r="J48" s="119">
        <f>J47</f>
        <v>0.2</v>
      </c>
      <c r="K48" s="120">
        <f t="shared" si="36"/>
        <v>2249.6</v>
      </c>
      <c r="L48" s="121">
        <f>CEILING(K48/24,1)</f>
        <v>94</v>
      </c>
      <c r="M48" s="121">
        <f>CEILING(K48/12,1)</f>
        <v>188</v>
      </c>
      <c r="N48" s="323">
        <f t="shared" ref="N48:N49" si="39">K48*2%</f>
        <v>44.991999999999997</v>
      </c>
      <c r="O48" s="118">
        <v>3372</v>
      </c>
      <c r="P48" s="119">
        <f>P47</f>
        <v>0.2</v>
      </c>
      <c r="Q48" s="120">
        <f t="shared" si="37"/>
        <v>2697.6000000000004</v>
      </c>
      <c r="R48" s="121">
        <f>CEILING(Q48/24,1)</f>
        <v>113</v>
      </c>
      <c r="S48" s="121">
        <f>CEILING(Q48/12,1)</f>
        <v>225</v>
      </c>
      <c r="T48" s="323">
        <f t="shared" ref="T48:T49" si="40">Q48*2%</f>
        <v>53.952000000000005</v>
      </c>
    </row>
    <row r="49" spans="1:39" s="40" customFormat="1" ht="28.5" customHeight="1" thickBot="1">
      <c r="A49" s="1221" t="s">
        <v>64</v>
      </c>
      <c r="B49" s="1222"/>
      <c r="C49" s="123">
        <v>2022</v>
      </c>
      <c r="D49" s="106">
        <f>D48</f>
        <v>0.2</v>
      </c>
      <c r="E49" s="124">
        <f t="shared" si="35"/>
        <v>1617.6000000000001</v>
      </c>
      <c r="F49" s="140">
        <f>CEILING(E49/24,1)</f>
        <v>68</v>
      </c>
      <c r="G49" s="140">
        <f>CEILING(E49/12,1)</f>
        <v>135</v>
      </c>
      <c r="H49" s="324">
        <f t="shared" si="38"/>
        <v>32.352000000000004</v>
      </c>
      <c r="I49" s="321">
        <v>3372</v>
      </c>
      <c r="J49" s="106">
        <f>J48</f>
        <v>0.2</v>
      </c>
      <c r="K49" s="124">
        <f t="shared" si="36"/>
        <v>2697.6000000000004</v>
      </c>
      <c r="L49" s="125">
        <f>CEILING(K49/24,1)</f>
        <v>113</v>
      </c>
      <c r="M49" s="125">
        <f>CEILING(K49/12,1)</f>
        <v>225</v>
      </c>
      <c r="N49" s="324">
        <f t="shared" si="39"/>
        <v>53.952000000000005</v>
      </c>
      <c r="O49" s="123">
        <v>4152</v>
      </c>
      <c r="P49" s="106">
        <f>P48</f>
        <v>0.2</v>
      </c>
      <c r="Q49" s="124">
        <f t="shared" si="37"/>
        <v>3321.6000000000004</v>
      </c>
      <c r="R49" s="125">
        <f>CEILING(Q49/24,1)</f>
        <v>139</v>
      </c>
      <c r="S49" s="125">
        <f>CEILING(Q49/12,1)</f>
        <v>277</v>
      </c>
      <c r="T49" s="324">
        <f t="shared" si="40"/>
        <v>66.432000000000002</v>
      </c>
    </row>
    <row r="50" spans="1:39" ht="22.5" customHeight="1" thickBot="1">
      <c r="B50" s="17"/>
      <c r="I50" s="17"/>
      <c r="J50" s="17"/>
      <c r="K50" s="17"/>
      <c r="M50" s="17"/>
      <c r="N50" s="17"/>
      <c r="O50" s="17"/>
      <c r="P50" s="17"/>
      <c r="Q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L50" s="17"/>
      <c r="AM50" s="17"/>
    </row>
    <row r="51" spans="1:39" s="40" customFormat="1" ht="31.5" customHeight="1" thickBot="1">
      <c r="A51" s="1223" t="s">
        <v>5</v>
      </c>
      <c r="B51" s="1224"/>
      <c r="C51" s="1229" t="s">
        <v>52</v>
      </c>
      <c r="D51" s="1230"/>
      <c r="E51" s="1230"/>
      <c r="F51" s="1230"/>
      <c r="G51" s="1230"/>
      <c r="H51" s="1230"/>
      <c r="I51" s="1230"/>
      <c r="J51" s="1230"/>
      <c r="K51" s="1230"/>
      <c r="L51" s="1230"/>
      <c r="M51" s="1230"/>
      <c r="N51" s="1231"/>
    </row>
    <row r="52" spans="1:39" s="39" customFormat="1" ht="42.75" customHeight="1" thickBot="1">
      <c r="A52" s="1225"/>
      <c r="B52" s="1226"/>
      <c r="C52" s="1211" t="s">
        <v>57</v>
      </c>
      <c r="D52" s="1212"/>
      <c r="E52" s="1212"/>
      <c r="F52" s="1212"/>
      <c r="G52" s="1212"/>
      <c r="H52" s="1213"/>
      <c r="I52" s="1211" t="s">
        <v>58</v>
      </c>
      <c r="J52" s="1212"/>
      <c r="K52" s="1212"/>
      <c r="L52" s="1212"/>
      <c r="M52" s="1212"/>
      <c r="N52" s="1213"/>
    </row>
    <row r="53" spans="1:39" s="18" customFormat="1" ht="32.25" thickBot="1">
      <c r="A53" s="1227"/>
      <c r="B53" s="1228"/>
      <c r="C53" s="316" t="s">
        <v>86</v>
      </c>
      <c r="D53" s="317" t="s">
        <v>82</v>
      </c>
      <c r="E53" s="318" t="s">
        <v>87</v>
      </c>
      <c r="F53" s="307" t="s">
        <v>111</v>
      </c>
      <c r="G53" s="307" t="s">
        <v>112</v>
      </c>
      <c r="H53" s="283" t="s">
        <v>381</v>
      </c>
      <c r="I53" s="316" t="s">
        <v>86</v>
      </c>
      <c r="J53" s="317" t="s">
        <v>82</v>
      </c>
      <c r="K53" s="318" t="s">
        <v>87</v>
      </c>
      <c r="L53" s="307" t="s">
        <v>111</v>
      </c>
      <c r="M53" s="307" t="s">
        <v>112</v>
      </c>
      <c r="N53" s="283" t="s">
        <v>381</v>
      </c>
    </row>
    <row r="54" spans="1:39" s="40" customFormat="1" ht="28.5" customHeight="1">
      <c r="A54" s="1217" t="s">
        <v>62</v>
      </c>
      <c r="B54" s="1232"/>
      <c r="C54" s="114">
        <v>3482</v>
      </c>
      <c r="D54" s="96">
        <v>0.2</v>
      </c>
      <c r="E54" s="115">
        <f t="shared" ref="E54:E56" si="41">(C54*(1-D54))</f>
        <v>2785.6000000000004</v>
      </c>
      <c r="F54" s="116">
        <f>CEILING(E54/24,1)</f>
        <v>117</v>
      </c>
      <c r="G54" s="116">
        <f>CEILING(E54/12,1)</f>
        <v>233</v>
      </c>
      <c r="H54" s="322">
        <f>E54*2%</f>
        <v>55.71200000000001</v>
      </c>
      <c r="I54" s="114">
        <v>4492</v>
      </c>
      <c r="J54" s="96">
        <v>0.2</v>
      </c>
      <c r="K54" s="115">
        <f t="shared" ref="K54:K56" si="42">(I54*(1-J54))</f>
        <v>3593.6000000000004</v>
      </c>
      <c r="L54" s="116">
        <f>CEILING(K54/24,1)</f>
        <v>150</v>
      </c>
      <c r="M54" s="116">
        <f>CEILING(K54/12,1)</f>
        <v>300</v>
      </c>
      <c r="N54" s="322">
        <f>K54*2%</f>
        <v>71.872000000000014</v>
      </c>
    </row>
    <row r="55" spans="1:39" s="40" customFormat="1" ht="28.5" customHeight="1">
      <c r="A55" s="1219" t="s">
        <v>63</v>
      </c>
      <c r="B55" s="1233"/>
      <c r="C55" s="118">
        <v>3932</v>
      </c>
      <c r="D55" s="119">
        <f>D54</f>
        <v>0.2</v>
      </c>
      <c r="E55" s="120">
        <f t="shared" si="41"/>
        <v>3145.6000000000004</v>
      </c>
      <c r="F55" s="121">
        <f>CEILING(E55/24,1)</f>
        <v>132</v>
      </c>
      <c r="G55" s="121">
        <f>CEILING(E55/12,1)</f>
        <v>263</v>
      </c>
      <c r="H55" s="323">
        <f t="shared" ref="H55:H56" si="43">E55*2%</f>
        <v>62.912000000000006</v>
      </c>
      <c r="I55" s="118">
        <v>5612</v>
      </c>
      <c r="J55" s="119">
        <f>J54</f>
        <v>0.2</v>
      </c>
      <c r="K55" s="120">
        <f t="shared" si="42"/>
        <v>4489.6000000000004</v>
      </c>
      <c r="L55" s="121">
        <f>CEILING(K55/24,1)</f>
        <v>188</v>
      </c>
      <c r="M55" s="121">
        <f>CEILING(K55/12,1)</f>
        <v>375</v>
      </c>
      <c r="N55" s="323">
        <f t="shared" ref="N55:N56" si="44">K55*2%</f>
        <v>89.792000000000016</v>
      </c>
    </row>
    <row r="56" spans="1:39" s="40" customFormat="1" ht="28.5" customHeight="1" thickBot="1">
      <c r="A56" s="1221" t="s">
        <v>64</v>
      </c>
      <c r="B56" s="1234"/>
      <c r="C56" s="123">
        <v>4842</v>
      </c>
      <c r="D56" s="106">
        <f>D55</f>
        <v>0.2</v>
      </c>
      <c r="E56" s="124">
        <f t="shared" si="41"/>
        <v>3873.6000000000004</v>
      </c>
      <c r="F56" s="125">
        <f>CEILING(E56/24,1)</f>
        <v>162</v>
      </c>
      <c r="G56" s="125">
        <f>CEILING(E56/12,1)</f>
        <v>323</v>
      </c>
      <c r="H56" s="324">
        <f t="shared" si="43"/>
        <v>77.472000000000008</v>
      </c>
      <c r="I56" s="123">
        <v>6742</v>
      </c>
      <c r="J56" s="106">
        <f>J55</f>
        <v>0.2</v>
      </c>
      <c r="K56" s="124">
        <f t="shared" si="42"/>
        <v>5393.6</v>
      </c>
      <c r="L56" s="125">
        <f>CEILING(K56/24,1)</f>
        <v>225</v>
      </c>
      <c r="M56" s="125">
        <f>CEILING(K56/12,1)</f>
        <v>450</v>
      </c>
      <c r="N56" s="324">
        <f t="shared" si="44"/>
        <v>107.87200000000001</v>
      </c>
    </row>
    <row r="57" spans="1:39" ht="21" customHeight="1" thickBot="1">
      <c r="B57" s="17"/>
      <c r="I57" s="17"/>
      <c r="J57" s="17"/>
      <c r="K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L57" s="17"/>
      <c r="AM57" s="17"/>
    </row>
    <row r="58" spans="1:39" s="40" customFormat="1" ht="31.5" customHeight="1" thickBot="1">
      <c r="A58" s="1235" t="s">
        <v>1</v>
      </c>
      <c r="B58" s="1235" t="s">
        <v>2</v>
      </c>
      <c r="C58" s="1229" t="s">
        <v>65</v>
      </c>
      <c r="D58" s="1230"/>
      <c r="E58" s="1230"/>
      <c r="F58" s="1230"/>
      <c r="G58" s="1230"/>
      <c r="H58" s="1230"/>
      <c r="I58" s="1230"/>
      <c r="J58" s="1230"/>
      <c r="K58" s="1230"/>
      <c r="L58" s="1230"/>
      <c r="M58" s="1230"/>
      <c r="N58" s="1230"/>
      <c r="O58" s="1230"/>
      <c r="P58" s="1230"/>
      <c r="Q58" s="1230"/>
      <c r="R58" s="1230"/>
      <c r="S58" s="1230"/>
      <c r="T58" s="1231"/>
      <c r="U58" s="1229" t="s">
        <v>75</v>
      </c>
      <c r="V58" s="1230"/>
      <c r="W58" s="1230"/>
      <c r="X58" s="1230"/>
      <c r="Y58" s="1230"/>
      <c r="Z58" s="1231"/>
    </row>
    <row r="59" spans="1:39" s="39" customFormat="1" ht="50.25" customHeight="1" thickBot="1">
      <c r="A59" s="1236"/>
      <c r="B59" s="1236"/>
      <c r="C59" s="1211" t="s">
        <v>68</v>
      </c>
      <c r="D59" s="1212"/>
      <c r="E59" s="1212"/>
      <c r="F59" s="1212"/>
      <c r="G59" s="1212"/>
      <c r="H59" s="1213"/>
      <c r="I59" s="1211" t="s">
        <v>69</v>
      </c>
      <c r="J59" s="1212"/>
      <c r="K59" s="1212"/>
      <c r="L59" s="1212"/>
      <c r="M59" s="1212"/>
      <c r="N59" s="1213"/>
      <c r="O59" s="1238" t="s">
        <v>248</v>
      </c>
      <c r="P59" s="1239"/>
      <c r="Q59" s="1239"/>
      <c r="R59" s="1239"/>
      <c r="S59" s="1239"/>
      <c r="T59" s="1240"/>
      <c r="U59" s="1211" t="s">
        <v>70</v>
      </c>
      <c r="V59" s="1212"/>
      <c r="W59" s="1212"/>
      <c r="X59" s="1212"/>
      <c r="Y59" s="1212"/>
      <c r="Z59" s="1213"/>
      <c r="AA59" s="40"/>
      <c r="AB59" s="40"/>
      <c r="AC59" s="40"/>
    </row>
    <row r="60" spans="1:39" s="18" customFormat="1" ht="32.25" customHeight="1" thickBot="1">
      <c r="A60" s="1237"/>
      <c r="B60" s="1237"/>
      <c r="C60" s="316" t="s">
        <v>86</v>
      </c>
      <c r="D60" s="317" t="s">
        <v>82</v>
      </c>
      <c r="E60" s="318" t="s">
        <v>87</v>
      </c>
      <c r="F60" s="307" t="s">
        <v>111</v>
      </c>
      <c r="G60" s="307" t="s">
        <v>112</v>
      </c>
      <c r="H60" s="283" t="s">
        <v>381</v>
      </c>
      <c r="I60" s="316" t="s">
        <v>86</v>
      </c>
      <c r="J60" s="317" t="s">
        <v>82</v>
      </c>
      <c r="K60" s="318" t="s">
        <v>87</v>
      </c>
      <c r="L60" s="307" t="s">
        <v>111</v>
      </c>
      <c r="M60" s="307" t="s">
        <v>112</v>
      </c>
      <c r="N60" s="283" t="s">
        <v>381</v>
      </c>
      <c r="O60" s="449" t="s">
        <v>86</v>
      </c>
      <c r="P60" s="450" t="s">
        <v>82</v>
      </c>
      <c r="Q60" s="451" t="s">
        <v>87</v>
      </c>
      <c r="R60" s="33" t="s">
        <v>111</v>
      </c>
      <c r="S60" s="33" t="s">
        <v>112</v>
      </c>
      <c r="T60" s="283" t="s">
        <v>381</v>
      </c>
      <c r="U60" s="316" t="s">
        <v>86</v>
      </c>
      <c r="V60" s="317" t="s">
        <v>82</v>
      </c>
      <c r="W60" s="318" t="s">
        <v>87</v>
      </c>
      <c r="X60" s="307" t="s">
        <v>111</v>
      </c>
      <c r="Y60" s="314" t="s">
        <v>112</v>
      </c>
      <c r="Z60" s="283" t="s">
        <v>381</v>
      </c>
    </row>
    <row r="61" spans="1:39" s="40" customFormat="1" ht="25.5" customHeight="1">
      <c r="A61" s="1244">
        <v>200</v>
      </c>
      <c r="B61" s="325">
        <v>80</v>
      </c>
      <c r="C61" s="114">
        <v>2365</v>
      </c>
      <c r="D61" s="96">
        <v>0.3</v>
      </c>
      <c r="E61" s="115">
        <f t="shared" ref="E61:E62" si="45">(C61*(1-D61))</f>
        <v>1655.5</v>
      </c>
      <c r="F61" s="128">
        <f t="shared" ref="F61:F66" si="46">CEILING(E61/24,1)</f>
        <v>69</v>
      </c>
      <c r="G61" s="128">
        <f>CEILING(E61/12,1)</f>
        <v>138</v>
      </c>
      <c r="H61" s="330">
        <f>E61*5%</f>
        <v>82.775000000000006</v>
      </c>
      <c r="I61" s="127" t="s">
        <v>4</v>
      </c>
      <c r="J61" s="96" t="s">
        <v>4</v>
      </c>
      <c r="K61" s="115" t="s">
        <v>4</v>
      </c>
      <c r="L61" s="128" t="s">
        <v>4</v>
      </c>
      <c r="M61" s="128" t="s">
        <v>4</v>
      </c>
      <c r="N61" s="330" t="s">
        <v>4</v>
      </c>
      <c r="O61" s="336" t="s">
        <v>4</v>
      </c>
      <c r="P61" s="129" t="s">
        <v>4</v>
      </c>
      <c r="Q61" s="115" t="s">
        <v>4</v>
      </c>
      <c r="R61" s="128" t="s">
        <v>4</v>
      </c>
      <c r="S61" s="128" t="s">
        <v>4</v>
      </c>
      <c r="T61" s="322" t="s">
        <v>4</v>
      </c>
      <c r="U61" s="114">
        <v>3602</v>
      </c>
      <c r="V61" s="96">
        <v>0.3</v>
      </c>
      <c r="W61" s="115">
        <f>(U61*(1-V61))</f>
        <v>2521.3999999999996</v>
      </c>
      <c r="X61" s="116">
        <f>CEILING(W61/24,1)</f>
        <v>106</v>
      </c>
      <c r="Y61" s="117">
        <f t="shared" ref="Y61:Y67" si="47">CEILING(W61/12,1)</f>
        <v>211</v>
      </c>
      <c r="Z61" s="322">
        <f>W61*2%</f>
        <v>50.427999999999997</v>
      </c>
    </row>
    <row r="62" spans="1:39" s="40" customFormat="1" ht="25.5" customHeight="1">
      <c r="A62" s="1247"/>
      <c r="B62" s="326">
        <v>90</v>
      </c>
      <c r="C62" s="452">
        <v>2485</v>
      </c>
      <c r="D62" s="131">
        <f>D61</f>
        <v>0.3</v>
      </c>
      <c r="E62" s="132">
        <f t="shared" si="45"/>
        <v>1739.5</v>
      </c>
      <c r="F62" s="133">
        <f t="shared" si="46"/>
        <v>73</v>
      </c>
      <c r="G62" s="133">
        <f>CEILING(E62/12,1)</f>
        <v>145</v>
      </c>
      <c r="H62" s="331">
        <f>E62*5%</f>
        <v>86.975000000000009</v>
      </c>
      <c r="I62" s="452">
        <v>3275</v>
      </c>
      <c r="J62" s="131">
        <f>D61</f>
        <v>0.3</v>
      </c>
      <c r="K62" s="132">
        <f>(I62*(1-J62))</f>
        <v>2292.5</v>
      </c>
      <c r="L62" s="133">
        <f>CEILING(K62/24,1)</f>
        <v>96</v>
      </c>
      <c r="M62" s="133">
        <f>CEILING(K62/12,1)</f>
        <v>192</v>
      </c>
      <c r="N62" s="331">
        <f>K62*5%</f>
        <v>114.625</v>
      </c>
      <c r="O62" s="135" t="s">
        <v>4</v>
      </c>
      <c r="P62" s="119" t="s">
        <v>4</v>
      </c>
      <c r="Q62" s="132" t="s">
        <v>4</v>
      </c>
      <c r="R62" s="133" t="s">
        <v>4</v>
      </c>
      <c r="S62" s="133" t="s">
        <v>4</v>
      </c>
      <c r="T62" s="323" t="s">
        <v>4</v>
      </c>
      <c r="U62" s="452">
        <v>3822</v>
      </c>
      <c r="V62" s="131">
        <f t="shared" ref="V62:V67" si="48">V61</f>
        <v>0.3</v>
      </c>
      <c r="W62" s="132">
        <f t="shared" ref="W62:W67" si="49">(U62*(1-V62))</f>
        <v>2675.3999999999996</v>
      </c>
      <c r="X62" s="138">
        <f t="shared" ref="X62:X67" si="50">CEILING(W62/24,1)</f>
        <v>112</v>
      </c>
      <c r="Y62" s="134">
        <f t="shared" si="47"/>
        <v>223</v>
      </c>
      <c r="Z62" s="323">
        <f t="shared" ref="Z62:Z67" si="51">W62*2%</f>
        <v>53.507999999999996</v>
      </c>
    </row>
    <row r="63" spans="1:39" s="40" customFormat="1" ht="26.25">
      <c r="A63" s="1247"/>
      <c r="B63" s="326">
        <v>120</v>
      </c>
      <c r="C63" s="130" t="s">
        <v>4</v>
      </c>
      <c r="D63" s="131" t="s">
        <v>4</v>
      </c>
      <c r="E63" s="132" t="s">
        <v>4</v>
      </c>
      <c r="F63" s="133" t="s">
        <v>4</v>
      </c>
      <c r="G63" s="133" t="s">
        <v>4</v>
      </c>
      <c r="H63" s="331" t="s">
        <v>4</v>
      </c>
      <c r="I63" s="130" t="s">
        <v>4</v>
      </c>
      <c r="J63" s="131" t="s">
        <v>4</v>
      </c>
      <c r="K63" s="132" t="s">
        <v>4</v>
      </c>
      <c r="L63" s="133" t="s">
        <v>4</v>
      </c>
      <c r="M63" s="133" t="s">
        <v>4</v>
      </c>
      <c r="N63" s="331" t="s">
        <v>4</v>
      </c>
      <c r="O63" s="135" t="s">
        <v>4</v>
      </c>
      <c r="P63" s="119" t="s">
        <v>4</v>
      </c>
      <c r="Q63" s="132" t="s">
        <v>4</v>
      </c>
      <c r="R63" s="133" t="s">
        <v>4</v>
      </c>
      <c r="S63" s="133" t="s">
        <v>4</v>
      </c>
      <c r="T63" s="323" t="s">
        <v>4</v>
      </c>
      <c r="U63" s="452">
        <v>4612</v>
      </c>
      <c r="V63" s="131">
        <f t="shared" si="48"/>
        <v>0.3</v>
      </c>
      <c r="W63" s="132">
        <f t="shared" si="49"/>
        <v>3228.3999999999996</v>
      </c>
      <c r="X63" s="138">
        <f t="shared" si="50"/>
        <v>135</v>
      </c>
      <c r="Y63" s="134">
        <f t="shared" si="47"/>
        <v>270</v>
      </c>
      <c r="Z63" s="323">
        <f t="shared" si="51"/>
        <v>64.567999999999998</v>
      </c>
    </row>
    <row r="64" spans="1:39" s="40" customFormat="1" ht="26.25">
      <c r="A64" s="1247"/>
      <c r="B64" s="326">
        <v>140</v>
      </c>
      <c r="C64" s="452">
        <v>3385</v>
      </c>
      <c r="D64" s="131">
        <f>D62</f>
        <v>0.3</v>
      </c>
      <c r="E64" s="132">
        <f t="shared" ref="E64:E66" si="52">(C64*(1-D64))</f>
        <v>2369.5</v>
      </c>
      <c r="F64" s="133">
        <f t="shared" si="46"/>
        <v>99</v>
      </c>
      <c r="G64" s="133">
        <f>CEILING(E64/12,1)</f>
        <v>198</v>
      </c>
      <c r="H64" s="331">
        <f t="shared" ref="H64:H66" si="53">E64*5%</f>
        <v>118.47500000000001</v>
      </c>
      <c r="I64" s="452">
        <v>4505</v>
      </c>
      <c r="J64" s="131">
        <f>J62</f>
        <v>0.3</v>
      </c>
      <c r="K64" s="132">
        <f t="shared" ref="K64:K66" si="54">(I64*(1-J64))</f>
        <v>3153.5</v>
      </c>
      <c r="L64" s="133">
        <f>CEILING(K64/24,1)</f>
        <v>132</v>
      </c>
      <c r="M64" s="133">
        <f>CEILING(K64/12,1)</f>
        <v>263</v>
      </c>
      <c r="N64" s="331">
        <f t="shared" ref="N64:N66" si="55">K64*5%</f>
        <v>157.67500000000001</v>
      </c>
      <c r="O64" s="135" t="s">
        <v>4</v>
      </c>
      <c r="P64" s="119" t="s">
        <v>4</v>
      </c>
      <c r="Q64" s="132" t="s">
        <v>4</v>
      </c>
      <c r="R64" s="133" t="s">
        <v>4</v>
      </c>
      <c r="S64" s="133" t="s">
        <v>4</v>
      </c>
      <c r="T64" s="323" t="s">
        <v>4</v>
      </c>
      <c r="U64" s="452">
        <v>5062</v>
      </c>
      <c r="V64" s="131">
        <f t="shared" si="48"/>
        <v>0.3</v>
      </c>
      <c r="W64" s="132">
        <f t="shared" si="49"/>
        <v>3543.3999999999996</v>
      </c>
      <c r="X64" s="138">
        <f t="shared" si="50"/>
        <v>148</v>
      </c>
      <c r="Y64" s="134">
        <f t="shared" si="47"/>
        <v>296</v>
      </c>
      <c r="Z64" s="323">
        <f t="shared" si="51"/>
        <v>70.867999999999995</v>
      </c>
    </row>
    <row r="65" spans="1:39" s="40" customFormat="1" ht="26.25">
      <c r="A65" s="1247"/>
      <c r="B65" s="327">
        <v>160</v>
      </c>
      <c r="C65" s="118">
        <v>3425</v>
      </c>
      <c r="D65" s="119">
        <f>D64</f>
        <v>0.3</v>
      </c>
      <c r="E65" s="120">
        <f t="shared" si="52"/>
        <v>2397.5</v>
      </c>
      <c r="F65" s="136">
        <f t="shared" si="46"/>
        <v>100</v>
      </c>
      <c r="G65" s="136">
        <f>CEILING(E65/12,1)</f>
        <v>200</v>
      </c>
      <c r="H65" s="331">
        <f t="shared" si="53"/>
        <v>119.875</v>
      </c>
      <c r="I65" s="118">
        <v>4835</v>
      </c>
      <c r="J65" s="119">
        <f>J64</f>
        <v>0.3</v>
      </c>
      <c r="K65" s="120">
        <f t="shared" si="54"/>
        <v>3384.5</v>
      </c>
      <c r="L65" s="136">
        <f>CEILING(K65/24,1)</f>
        <v>142</v>
      </c>
      <c r="M65" s="136">
        <f>CEILING(K65/12,1)</f>
        <v>283</v>
      </c>
      <c r="N65" s="331">
        <f t="shared" si="55"/>
        <v>169.22500000000002</v>
      </c>
      <c r="O65" s="453">
        <v>5375</v>
      </c>
      <c r="P65" s="237">
        <f>J62</f>
        <v>0.3</v>
      </c>
      <c r="Q65" s="333">
        <f t="shared" ref="Q65:Q67" si="56">(O65*(1-P65))</f>
        <v>3762.4999999999995</v>
      </c>
      <c r="R65" s="136">
        <f>CEILING(Q65/24,1)</f>
        <v>157</v>
      </c>
      <c r="S65" s="136">
        <f>CEILING(Q65/12,1)</f>
        <v>314</v>
      </c>
      <c r="T65" s="323">
        <f t="shared" ref="T65:T66" si="57">Q65*5%</f>
        <v>188.125</v>
      </c>
      <c r="U65" s="118">
        <v>5612</v>
      </c>
      <c r="V65" s="119">
        <f t="shared" si="48"/>
        <v>0.3</v>
      </c>
      <c r="W65" s="120">
        <f t="shared" si="49"/>
        <v>3928.3999999999996</v>
      </c>
      <c r="X65" s="121">
        <f t="shared" si="50"/>
        <v>164</v>
      </c>
      <c r="Y65" s="122">
        <f t="shared" si="47"/>
        <v>328</v>
      </c>
      <c r="Z65" s="323">
        <f t="shared" si="51"/>
        <v>78.567999999999998</v>
      </c>
    </row>
    <row r="66" spans="1:39" s="40" customFormat="1" ht="25.5">
      <c r="A66" s="1247"/>
      <c r="B66" s="326">
        <v>180</v>
      </c>
      <c r="C66" s="452">
        <v>3945</v>
      </c>
      <c r="D66" s="131">
        <f>D65</f>
        <v>0.3</v>
      </c>
      <c r="E66" s="132">
        <f t="shared" si="52"/>
        <v>2761.5</v>
      </c>
      <c r="F66" s="133">
        <f t="shared" si="46"/>
        <v>116</v>
      </c>
      <c r="G66" s="133">
        <f>CEILING(E66/12,1)</f>
        <v>231</v>
      </c>
      <c r="H66" s="331">
        <f t="shared" si="53"/>
        <v>138.07500000000002</v>
      </c>
      <c r="I66" s="452">
        <v>5295</v>
      </c>
      <c r="J66" s="131">
        <f>J65</f>
        <v>0.3</v>
      </c>
      <c r="K66" s="132">
        <f t="shared" si="54"/>
        <v>3706.4999999999995</v>
      </c>
      <c r="L66" s="133">
        <f>CEILING(K66/24,1)</f>
        <v>155</v>
      </c>
      <c r="M66" s="133">
        <f>CEILING(K66/12,1)</f>
        <v>309</v>
      </c>
      <c r="N66" s="331">
        <f t="shared" si="55"/>
        <v>185.32499999999999</v>
      </c>
      <c r="O66" s="454">
        <v>5815</v>
      </c>
      <c r="P66" s="238">
        <f>P65</f>
        <v>0.3</v>
      </c>
      <c r="Q66" s="334">
        <f t="shared" si="56"/>
        <v>4070.4999999999995</v>
      </c>
      <c r="R66" s="133">
        <f>CEILING(Q66/24,1)</f>
        <v>170</v>
      </c>
      <c r="S66" s="133">
        <f>CEILING(Q66/12,1)</f>
        <v>340</v>
      </c>
      <c r="T66" s="323">
        <f t="shared" si="57"/>
        <v>203.52499999999998</v>
      </c>
      <c r="U66" s="452">
        <v>6072</v>
      </c>
      <c r="V66" s="131">
        <f t="shared" si="48"/>
        <v>0.3</v>
      </c>
      <c r="W66" s="132">
        <f t="shared" si="49"/>
        <v>4250.3999999999996</v>
      </c>
      <c r="X66" s="138">
        <f t="shared" si="50"/>
        <v>178</v>
      </c>
      <c r="Y66" s="134">
        <f t="shared" si="47"/>
        <v>355</v>
      </c>
      <c r="Z66" s="323">
        <f t="shared" si="51"/>
        <v>85.007999999999996</v>
      </c>
    </row>
    <row r="67" spans="1:39" s="40" customFormat="1" ht="26.25" thickBot="1">
      <c r="A67" s="1248"/>
      <c r="B67" s="245">
        <v>200</v>
      </c>
      <c r="C67" s="139" t="s">
        <v>4</v>
      </c>
      <c r="D67" s="106" t="s">
        <v>4</v>
      </c>
      <c r="E67" s="124" t="s">
        <v>4</v>
      </c>
      <c r="F67" s="140" t="s">
        <v>4</v>
      </c>
      <c r="G67" s="140" t="s">
        <v>4</v>
      </c>
      <c r="H67" s="332" t="s">
        <v>4</v>
      </c>
      <c r="I67" s="139" t="s">
        <v>4</v>
      </c>
      <c r="J67" s="106" t="s">
        <v>4</v>
      </c>
      <c r="K67" s="124" t="s">
        <v>4</v>
      </c>
      <c r="L67" s="140" t="s">
        <v>4</v>
      </c>
      <c r="M67" s="140" t="s">
        <v>4</v>
      </c>
      <c r="N67" s="332" t="s">
        <v>4</v>
      </c>
      <c r="O67" s="455">
        <v>6495</v>
      </c>
      <c r="P67" s="239">
        <f>P66</f>
        <v>0.3</v>
      </c>
      <c r="Q67" s="335">
        <f t="shared" si="56"/>
        <v>4546.5</v>
      </c>
      <c r="R67" s="140">
        <f>CEILING(Q67/24,1)</f>
        <v>190</v>
      </c>
      <c r="S67" s="140">
        <f t="shared" ref="S67" si="58">CEILING(Q67/12,1)</f>
        <v>379</v>
      </c>
      <c r="T67" s="337">
        <f>Q67*5%</f>
        <v>227.32500000000002</v>
      </c>
      <c r="U67" s="123">
        <v>6522</v>
      </c>
      <c r="V67" s="106">
        <f t="shared" si="48"/>
        <v>0.3</v>
      </c>
      <c r="W67" s="124">
        <f t="shared" si="49"/>
        <v>4565.3999999999996</v>
      </c>
      <c r="X67" s="125">
        <f t="shared" si="50"/>
        <v>191</v>
      </c>
      <c r="Y67" s="126">
        <f t="shared" si="47"/>
        <v>381</v>
      </c>
      <c r="Z67" s="324">
        <f t="shared" si="51"/>
        <v>91.307999999999993</v>
      </c>
    </row>
    <row r="68" spans="1:39" ht="22.5" customHeight="1" thickBot="1">
      <c r="B68" s="17"/>
      <c r="I68" s="17"/>
      <c r="J68" s="17"/>
      <c r="K68" s="17"/>
      <c r="M68" s="17"/>
      <c r="N68" s="17"/>
      <c r="O68" s="17"/>
      <c r="P68" s="17"/>
      <c r="Q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L68" s="17"/>
      <c r="AM68" s="17"/>
    </row>
    <row r="69" spans="1:39" s="40" customFormat="1" ht="31.5" customHeight="1" thickBot="1">
      <c r="A69" s="1235" t="s">
        <v>1</v>
      </c>
      <c r="B69" s="1235" t="s">
        <v>2</v>
      </c>
      <c r="C69" s="1229" t="s">
        <v>65</v>
      </c>
      <c r="D69" s="1230"/>
      <c r="E69" s="1230"/>
      <c r="F69" s="1230"/>
      <c r="G69" s="1230"/>
      <c r="H69" s="1230"/>
      <c r="I69" s="1230"/>
      <c r="J69" s="1230"/>
      <c r="K69" s="1230"/>
      <c r="L69" s="1230"/>
      <c r="M69" s="1230"/>
      <c r="N69" s="1230"/>
      <c r="O69" s="1230"/>
      <c r="P69" s="1230"/>
      <c r="Q69" s="1230"/>
      <c r="R69" s="1230"/>
      <c r="S69" s="1230"/>
      <c r="T69" s="1230"/>
      <c r="U69" s="1230"/>
      <c r="V69" s="1230"/>
      <c r="W69" s="1230"/>
      <c r="X69" s="1230"/>
      <c r="Y69" s="1230"/>
      <c r="Z69" s="1231"/>
    </row>
    <row r="70" spans="1:39" s="39" customFormat="1" ht="50.25" customHeight="1" thickBot="1">
      <c r="A70" s="1236"/>
      <c r="B70" s="1236"/>
      <c r="C70" s="1211" t="s">
        <v>66</v>
      </c>
      <c r="D70" s="1212"/>
      <c r="E70" s="1212"/>
      <c r="F70" s="1212"/>
      <c r="G70" s="1212"/>
      <c r="H70" s="1213"/>
      <c r="I70" s="1211" t="s">
        <v>67</v>
      </c>
      <c r="J70" s="1212"/>
      <c r="K70" s="1212"/>
      <c r="L70" s="1212"/>
      <c r="M70" s="1212"/>
      <c r="N70" s="1213"/>
      <c r="O70" s="1241" t="s">
        <v>77</v>
      </c>
      <c r="P70" s="1242"/>
      <c r="Q70" s="1242"/>
      <c r="R70" s="1242"/>
      <c r="S70" s="1242"/>
      <c r="T70" s="1243"/>
      <c r="U70" s="1211" t="s">
        <v>78</v>
      </c>
      <c r="V70" s="1212"/>
      <c r="W70" s="1212"/>
      <c r="X70" s="1212"/>
      <c r="Y70" s="1212"/>
      <c r="Z70" s="1213"/>
    </row>
    <row r="71" spans="1:39" s="18" customFormat="1" ht="32.25" thickBot="1">
      <c r="A71" s="1237"/>
      <c r="B71" s="1237"/>
      <c r="C71" s="316" t="s">
        <v>86</v>
      </c>
      <c r="D71" s="317" t="s">
        <v>82</v>
      </c>
      <c r="E71" s="318" t="s">
        <v>87</v>
      </c>
      <c r="F71" s="307" t="s">
        <v>111</v>
      </c>
      <c r="G71" s="307" t="s">
        <v>112</v>
      </c>
      <c r="H71" s="283" t="s">
        <v>381</v>
      </c>
      <c r="I71" s="316" t="s">
        <v>86</v>
      </c>
      <c r="J71" s="317" t="s">
        <v>82</v>
      </c>
      <c r="K71" s="318" t="s">
        <v>87</v>
      </c>
      <c r="L71" s="307" t="s">
        <v>111</v>
      </c>
      <c r="M71" s="307" t="s">
        <v>112</v>
      </c>
      <c r="N71" s="286" t="s">
        <v>381</v>
      </c>
      <c r="O71" s="348" t="s">
        <v>86</v>
      </c>
      <c r="P71" s="349" t="s">
        <v>82</v>
      </c>
      <c r="Q71" s="350" t="s">
        <v>87</v>
      </c>
      <c r="R71" s="249" t="s">
        <v>111</v>
      </c>
      <c r="S71" s="249" t="s">
        <v>112</v>
      </c>
      <c r="T71" s="291" t="s">
        <v>381</v>
      </c>
      <c r="U71" s="347" t="s">
        <v>86</v>
      </c>
      <c r="V71" s="317" t="s">
        <v>82</v>
      </c>
      <c r="W71" s="318" t="s">
        <v>87</v>
      </c>
      <c r="X71" s="307" t="s">
        <v>111</v>
      </c>
      <c r="Y71" s="307" t="s">
        <v>112</v>
      </c>
      <c r="Z71" s="283" t="s">
        <v>381</v>
      </c>
    </row>
    <row r="72" spans="1:39" s="40" customFormat="1" ht="25.5" customHeight="1">
      <c r="A72" s="1244" t="s">
        <v>0</v>
      </c>
      <c r="B72" s="325">
        <v>80</v>
      </c>
      <c r="C72" s="114">
        <v>2022</v>
      </c>
      <c r="D72" s="96">
        <v>0.4</v>
      </c>
      <c r="E72" s="115">
        <f t="shared" ref="E72:E78" si="59">(C72*(1-D72))</f>
        <v>1213.2</v>
      </c>
      <c r="F72" s="128">
        <f t="shared" ref="F72:F78" si="60">CEILING(E72/24,1)</f>
        <v>51</v>
      </c>
      <c r="G72" s="128">
        <f t="shared" ref="G72:G78" si="61">CEILING(E72/12,1)</f>
        <v>102</v>
      </c>
      <c r="H72" s="330">
        <f>E72*2%</f>
        <v>24.264000000000003</v>
      </c>
      <c r="I72" s="114">
        <v>2242</v>
      </c>
      <c r="J72" s="96">
        <v>0.4</v>
      </c>
      <c r="K72" s="115">
        <f t="shared" ref="K72:K78" si="62">(I72*(1-J72))</f>
        <v>1345.2</v>
      </c>
      <c r="L72" s="128">
        <f t="shared" ref="L72:L78" si="63">CEILING(K72/24,1)</f>
        <v>57</v>
      </c>
      <c r="M72" s="128">
        <f t="shared" ref="M72:M78" si="64">CEILING(K72/12,1)</f>
        <v>113</v>
      </c>
      <c r="N72" s="330">
        <f>K72*2%</f>
        <v>26.904</v>
      </c>
      <c r="O72" s="452">
        <v>2372</v>
      </c>
      <c r="P72" s="131">
        <v>0.35</v>
      </c>
      <c r="Q72" s="132">
        <f t="shared" ref="Q72:Q81" si="65">(O72*(1-P72))</f>
        <v>1541.8</v>
      </c>
      <c r="R72" s="133">
        <f>CEILING(Q72/24,1)</f>
        <v>65</v>
      </c>
      <c r="S72" s="133">
        <f t="shared" ref="S72:S78" si="66">CEILING(Q72/12,1)</f>
        <v>129</v>
      </c>
      <c r="T72" s="323">
        <f>Q72*2%</f>
        <v>30.835999999999999</v>
      </c>
      <c r="U72" s="319">
        <v>2702</v>
      </c>
      <c r="V72" s="96">
        <v>0.35</v>
      </c>
      <c r="W72" s="115">
        <f t="shared" ref="W72:W78" si="67">(U72*(1-V72))</f>
        <v>1756.3</v>
      </c>
      <c r="X72" s="116">
        <f>CEILING(W72/24,1)</f>
        <v>74</v>
      </c>
      <c r="Y72" s="116">
        <f t="shared" ref="Y72:Y78" si="68">CEILING(W72/12,1)</f>
        <v>147</v>
      </c>
      <c r="Z72" s="322">
        <f>W72*2%</f>
        <v>35.125999999999998</v>
      </c>
    </row>
    <row r="73" spans="1:39" s="40" customFormat="1" ht="25.5">
      <c r="A73" s="1247"/>
      <c r="B73" s="326">
        <v>90</v>
      </c>
      <c r="C73" s="452">
        <v>2132</v>
      </c>
      <c r="D73" s="131">
        <f t="shared" ref="D73:D78" si="69">D72</f>
        <v>0.4</v>
      </c>
      <c r="E73" s="132">
        <f t="shared" si="59"/>
        <v>1279.2</v>
      </c>
      <c r="F73" s="133">
        <f t="shared" si="60"/>
        <v>54</v>
      </c>
      <c r="G73" s="133">
        <f t="shared" si="61"/>
        <v>107</v>
      </c>
      <c r="H73" s="331">
        <f t="shared" ref="H73:H78" si="70">E73*2%</f>
        <v>25.584000000000003</v>
      </c>
      <c r="I73" s="452">
        <v>2362</v>
      </c>
      <c r="J73" s="131">
        <f t="shared" ref="J73:J78" si="71">J72</f>
        <v>0.4</v>
      </c>
      <c r="K73" s="132">
        <f t="shared" si="62"/>
        <v>1417.2</v>
      </c>
      <c r="L73" s="133">
        <f t="shared" si="63"/>
        <v>60</v>
      </c>
      <c r="M73" s="133">
        <f t="shared" si="64"/>
        <v>119</v>
      </c>
      <c r="N73" s="331">
        <f t="shared" ref="N73:N78" si="72">K73*2%</f>
        <v>28.344000000000001</v>
      </c>
      <c r="O73" s="452">
        <v>2472</v>
      </c>
      <c r="P73" s="131">
        <f t="shared" ref="P73:P81" si="73">P72</f>
        <v>0.35</v>
      </c>
      <c r="Q73" s="132">
        <f t="shared" si="65"/>
        <v>1606.8</v>
      </c>
      <c r="R73" s="133">
        <f t="shared" ref="R73:R81" si="74">CEILING(Q73/24,1)</f>
        <v>67</v>
      </c>
      <c r="S73" s="133">
        <f t="shared" si="66"/>
        <v>134</v>
      </c>
      <c r="T73" s="323">
        <f t="shared" ref="T73:T81" si="75">Q73*2%</f>
        <v>32.136000000000003</v>
      </c>
      <c r="U73" s="457">
        <v>2822</v>
      </c>
      <c r="V73" s="131">
        <f t="shared" ref="V73:V78" si="76">V72</f>
        <v>0.35</v>
      </c>
      <c r="W73" s="132">
        <f t="shared" si="67"/>
        <v>1834.3</v>
      </c>
      <c r="X73" s="138">
        <f t="shared" ref="X73:X78" si="77">CEILING(W73/24,1)</f>
        <v>77</v>
      </c>
      <c r="Y73" s="138">
        <f t="shared" si="68"/>
        <v>153</v>
      </c>
      <c r="Z73" s="323">
        <f t="shared" ref="Z73:Z78" si="78">W73*2%</f>
        <v>36.686</v>
      </c>
    </row>
    <row r="74" spans="1:39" s="40" customFormat="1" ht="25.5">
      <c r="A74" s="1247"/>
      <c r="B74" s="326">
        <v>120</v>
      </c>
      <c r="C74" s="452">
        <v>2462</v>
      </c>
      <c r="D74" s="131">
        <f t="shared" si="69"/>
        <v>0.4</v>
      </c>
      <c r="E74" s="132">
        <f t="shared" si="59"/>
        <v>1477.2</v>
      </c>
      <c r="F74" s="133">
        <f t="shared" si="60"/>
        <v>62</v>
      </c>
      <c r="G74" s="133">
        <f t="shared" si="61"/>
        <v>124</v>
      </c>
      <c r="H74" s="331">
        <f t="shared" si="70"/>
        <v>29.544</v>
      </c>
      <c r="I74" s="452">
        <v>2702</v>
      </c>
      <c r="J74" s="131">
        <f t="shared" si="71"/>
        <v>0.4</v>
      </c>
      <c r="K74" s="132">
        <f t="shared" si="62"/>
        <v>1621.2</v>
      </c>
      <c r="L74" s="133">
        <f t="shared" si="63"/>
        <v>68</v>
      </c>
      <c r="M74" s="133">
        <f t="shared" si="64"/>
        <v>136</v>
      </c>
      <c r="N74" s="331">
        <f t="shared" si="72"/>
        <v>32.423999999999999</v>
      </c>
      <c r="O74" s="452">
        <v>2922</v>
      </c>
      <c r="P74" s="131">
        <f t="shared" si="73"/>
        <v>0.35</v>
      </c>
      <c r="Q74" s="132">
        <f t="shared" si="65"/>
        <v>1899.3</v>
      </c>
      <c r="R74" s="133">
        <f t="shared" si="74"/>
        <v>80</v>
      </c>
      <c r="S74" s="133">
        <f t="shared" si="66"/>
        <v>159</v>
      </c>
      <c r="T74" s="323">
        <f t="shared" si="75"/>
        <v>37.985999999999997</v>
      </c>
      <c r="U74" s="457">
        <v>3262</v>
      </c>
      <c r="V74" s="131">
        <f t="shared" si="76"/>
        <v>0.35</v>
      </c>
      <c r="W74" s="132">
        <f t="shared" si="67"/>
        <v>2120.3000000000002</v>
      </c>
      <c r="X74" s="138">
        <f t="shared" si="77"/>
        <v>89</v>
      </c>
      <c r="Y74" s="138">
        <f t="shared" si="68"/>
        <v>177</v>
      </c>
      <c r="Z74" s="323">
        <f t="shared" si="78"/>
        <v>42.406000000000006</v>
      </c>
    </row>
    <row r="75" spans="1:39" s="40" customFormat="1" ht="25.5">
      <c r="A75" s="1247"/>
      <c r="B75" s="326">
        <v>140</v>
      </c>
      <c r="C75" s="452">
        <v>2582</v>
      </c>
      <c r="D75" s="131">
        <f t="shared" si="69"/>
        <v>0.4</v>
      </c>
      <c r="E75" s="132">
        <f t="shared" si="59"/>
        <v>1549.2</v>
      </c>
      <c r="F75" s="133">
        <f t="shared" si="60"/>
        <v>65</v>
      </c>
      <c r="G75" s="133">
        <f t="shared" si="61"/>
        <v>130</v>
      </c>
      <c r="H75" s="331">
        <f t="shared" si="70"/>
        <v>30.984000000000002</v>
      </c>
      <c r="I75" s="452">
        <v>2812</v>
      </c>
      <c r="J75" s="131">
        <f t="shared" si="71"/>
        <v>0.4</v>
      </c>
      <c r="K75" s="132">
        <f t="shared" si="62"/>
        <v>1687.2</v>
      </c>
      <c r="L75" s="133">
        <f t="shared" si="63"/>
        <v>71</v>
      </c>
      <c r="M75" s="133">
        <f t="shared" si="64"/>
        <v>141</v>
      </c>
      <c r="N75" s="331">
        <f t="shared" si="72"/>
        <v>33.744</v>
      </c>
      <c r="O75" s="452">
        <v>3152</v>
      </c>
      <c r="P75" s="131">
        <f t="shared" si="73"/>
        <v>0.35</v>
      </c>
      <c r="Q75" s="132">
        <f t="shared" si="65"/>
        <v>2048.8000000000002</v>
      </c>
      <c r="R75" s="133">
        <f t="shared" si="74"/>
        <v>86</v>
      </c>
      <c r="S75" s="133">
        <f t="shared" si="66"/>
        <v>171</v>
      </c>
      <c r="T75" s="323">
        <f t="shared" si="75"/>
        <v>40.976000000000006</v>
      </c>
      <c r="U75" s="457">
        <v>3492</v>
      </c>
      <c r="V75" s="131">
        <f t="shared" si="76"/>
        <v>0.35</v>
      </c>
      <c r="W75" s="132">
        <f t="shared" si="67"/>
        <v>2269.8000000000002</v>
      </c>
      <c r="X75" s="138">
        <f t="shared" si="77"/>
        <v>95</v>
      </c>
      <c r="Y75" s="138">
        <f t="shared" si="68"/>
        <v>190</v>
      </c>
      <c r="Z75" s="323">
        <f t="shared" si="78"/>
        <v>45.396000000000008</v>
      </c>
    </row>
    <row r="76" spans="1:39" s="40" customFormat="1" ht="26.25">
      <c r="A76" s="1247"/>
      <c r="B76" s="327">
        <v>160</v>
      </c>
      <c r="C76" s="118">
        <v>2792</v>
      </c>
      <c r="D76" s="119">
        <f t="shared" si="69"/>
        <v>0.4</v>
      </c>
      <c r="E76" s="120">
        <f t="shared" si="59"/>
        <v>1675.2</v>
      </c>
      <c r="F76" s="136">
        <f t="shared" si="60"/>
        <v>70</v>
      </c>
      <c r="G76" s="136">
        <f t="shared" si="61"/>
        <v>140</v>
      </c>
      <c r="H76" s="331">
        <f t="shared" si="70"/>
        <v>33.504000000000005</v>
      </c>
      <c r="I76" s="118">
        <v>3152</v>
      </c>
      <c r="J76" s="119">
        <f t="shared" si="71"/>
        <v>0.4</v>
      </c>
      <c r="K76" s="120">
        <f t="shared" si="62"/>
        <v>1891.1999999999998</v>
      </c>
      <c r="L76" s="136">
        <f t="shared" si="63"/>
        <v>79</v>
      </c>
      <c r="M76" s="136">
        <f t="shared" si="64"/>
        <v>158</v>
      </c>
      <c r="N76" s="331">
        <f t="shared" si="72"/>
        <v>37.823999999999998</v>
      </c>
      <c r="O76" s="118">
        <v>3482</v>
      </c>
      <c r="P76" s="119">
        <f t="shared" si="73"/>
        <v>0.35</v>
      </c>
      <c r="Q76" s="120">
        <f t="shared" si="65"/>
        <v>2263.3000000000002</v>
      </c>
      <c r="R76" s="136">
        <f t="shared" si="74"/>
        <v>95</v>
      </c>
      <c r="S76" s="136">
        <f t="shared" si="66"/>
        <v>189</v>
      </c>
      <c r="T76" s="323">
        <f t="shared" si="75"/>
        <v>45.266000000000005</v>
      </c>
      <c r="U76" s="320">
        <v>3942</v>
      </c>
      <c r="V76" s="119">
        <f t="shared" si="76"/>
        <v>0.35</v>
      </c>
      <c r="W76" s="120">
        <f t="shared" si="67"/>
        <v>2562.3000000000002</v>
      </c>
      <c r="X76" s="121">
        <f t="shared" si="77"/>
        <v>107</v>
      </c>
      <c r="Y76" s="121">
        <f t="shared" si="68"/>
        <v>214</v>
      </c>
      <c r="Z76" s="323">
        <f t="shared" si="78"/>
        <v>51.246000000000002</v>
      </c>
    </row>
    <row r="77" spans="1:39" s="40" customFormat="1" ht="25.5">
      <c r="A77" s="1247"/>
      <c r="B77" s="326">
        <v>180</v>
      </c>
      <c r="C77" s="452">
        <v>2922</v>
      </c>
      <c r="D77" s="131">
        <f t="shared" si="69"/>
        <v>0.4</v>
      </c>
      <c r="E77" s="132">
        <f t="shared" si="59"/>
        <v>1753.2</v>
      </c>
      <c r="F77" s="133">
        <f t="shared" si="60"/>
        <v>74</v>
      </c>
      <c r="G77" s="133">
        <f t="shared" si="61"/>
        <v>147</v>
      </c>
      <c r="H77" s="331">
        <f t="shared" si="70"/>
        <v>35.064</v>
      </c>
      <c r="I77" s="452">
        <v>3252</v>
      </c>
      <c r="J77" s="131">
        <f t="shared" si="71"/>
        <v>0.4</v>
      </c>
      <c r="K77" s="132">
        <f t="shared" si="62"/>
        <v>1951.1999999999998</v>
      </c>
      <c r="L77" s="133">
        <f t="shared" si="63"/>
        <v>82</v>
      </c>
      <c r="M77" s="133">
        <f t="shared" si="64"/>
        <v>163</v>
      </c>
      <c r="N77" s="331">
        <f t="shared" si="72"/>
        <v>39.023999999999994</v>
      </c>
      <c r="O77" s="452">
        <v>3712</v>
      </c>
      <c r="P77" s="131">
        <f t="shared" si="73"/>
        <v>0.35</v>
      </c>
      <c r="Q77" s="132">
        <f t="shared" si="65"/>
        <v>2412.8000000000002</v>
      </c>
      <c r="R77" s="133">
        <f t="shared" si="74"/>
        <v>101</v>
      </c>
      <c r="S77" s="133">
        <f t="shared" si="66"/>
        <v>202</v>
      </c>
      <c r="T77" s="323">
        <f t="shared" si="75"/>
        <v>48.256000000000007</v>
      </c>
      <c r="U77" s="457">
        <v>4172</v>
      </c>
      <c r="V77" s="131">
        <f t="shared" si="76"/>
        <v>0.35</v>
      </c>
      <c r="W77" s="132">
        <f t="shared" si="67"/>
        <v>2711.8</v>
      </c>
      <c r="X77" s="138">
        <f t="shared" si="77"/>
        <v>113</v>
      </c>
      <c r="Y77" s="138">
        <f t="shared" si="68"/>
        <v>226</v>
      </c>
      <c r="Z77" s="323">
        <f t="shared" si="78"/>
        <v>54.236000000000004</v>
      </c>
    </row>
    <row r="78" spans="1:39" s="40" customFormat="1" ht="26.25" thickBot="1">
      <c r="A78" s="1248"/>
      <c r="B78" s="245">
        <v>200</v>
      </c>
      <c r="C78" s="123">
        <v>3152</v>
      </c>
      <c r="D78" s="106">
        <f t="shared" si="69"/>
        <v>0.4</v>
      </c>
      <c r="E78" s="124">
        <f t="shared" si="59"/>
        <v>1891.1999999999998</v>
      </c>
      <c r="F78" s="140">
        <f t="shared" si="60"/>
        <v>79</v>
      </c>
      <c r="G78" s="140">
        <f t="shared" si="61"/>
        <v>158</v>
      </c>
      <c r="H78" s="332">
        <f t="shared" si="70"/>
        <v>37.823999999999998</v>
      </c>
      <c r="I78" s="123">
        <v>3372</v>
      </c>
      <c r="J78" s="106">
        <f t="shared" si="71"/>
        <v>0.4</v>
      </c>
      <c r="K78" s="124">
        <f t="shared" si="62"/>
        <v>2023.1999999999998</v>
      </c>
      <c r="L78" s="140">
        <f t="shared" si="63"/>
        <v>85</v>
      </c>
      <c r="M78" s="140">
        <f t="shared" si="64"/>
        <v>169</v>
      </c>
      <c r="N78" s="332">
        <f t="shared" si="72"/>
        <v>40.463999999999999</v>
      </c>
      <c r="O78" s="456">
        <v>3942</v>
      </c>
      <c r="P78" s="338">
        <f t="shared" si="73"/>
        <v>0.35</v>
      </c>
      <c r="Q78" s="339">
        <f t="shared" si="65"/>
        <v>2562.3000000000002</v>
      </c>
      <c r="R78" s="342">
        <f t="shared" si="74"/>
        <v>107</v>
      </c>
      <c r="S78" s="342">
        <f t="shared" si="66"/>
        <v>214</v>
      </c>
      <c r="T78" s="346">
        <f t="shared" si="75"/>
        <v>51.246000000000002</v>
      </c>
      <c r="U78" s="321">
        <v>4392</v>
      </c>
      <c r="V78" s="106">
        <f t="shared" si="76"/>
        <v>0.35</v>
      </c>
      <c r="W78" s="124">
        <f t="shared" si="67"/>
        <v>2854.8</v>
      </c>
      <c r="X78" s="125">
        <f t="shared" si="77"/>
        <v>119</v>
      </c>
      <c r="Y78" s="125">
        <f t="shared" si="68"/>
        <v>238</v>
      </c>
      <c r="Z78" s="324">
        <f t="shared" si="78"/>
        <v>57.096000000000004</v>
      </c>
    </row>
    <row r="79" spans="1:39" s="40" customFormat="1" ht="25.5">
      <c r="A79" s="1250" t="s">
        <v>89</v>
      </c>
      <c r="B79" s="1251"/>
      <c r="C79" s="127" t="s">
        <v>4</v>
      </c>
      <c r="D79" s="96" t="s">
        <v>4</v>
      </c>
      <c r="E79" s="115" t="s">
        <v>4</v>
      </c>
      <c r="F79" s="128" t="s">
        <v>4</v>
      </c>
      <c r="G79" s="128" t="s">
        <v>4</v>
      </c>
      <c r="H79" s="330" t="s">
        <v>4</v>
      </c>
      <c r="I79" s="127" t="s">
        <v>4</v>
      </c>
      <c r="J79" s="96" t="s">
        <v>4</v>
      </c>
      <c r="K79" s="115" t="s">
        <v>4</v>
      </c>
      <c r="L79" s="128" t="s">
        <v>4</v>
      </c>
      <c r="M79" s="128" t="s">
        <v>4</v>
      </c>
      <c r="N79" s="330" t="s">
        <v>4</v>
      </c>
      <c r="O79" s="114">
        <v>4492</v>
      </c>
      <c r="P79" s="96">
        <f t="shared" si="73"/>
        <v>0.35</v>
      </c>
      <c r="Q79" s="115">
        <f t="shared" si="65"/>
        <v>2919.8</v>
      </c>
      <c r="R79" s="128">
        <f t="shared" si="74"/>
        <v>122</v>
      </c>
      <c r="S79" s="128">
        <f>CEILING(Q79/12,1)</f>
        <v>244</v>
      </c>
      <c r="T79" s="322">
        <f t="shared" si="75"/>
        <v>58.396000000000008</v>
      </c>
      <c r="U79" s="328" t="s">
        <v>4</v>
      </c>
      <c r="V79" s="131" t="s">
        <v>4</v>
      </c>
      <c r="W79" s="132" t="s">
        <v>4</v>
      </c>
      <c r="X79" s="138" t="s">
        <v>4</v>
      </c>
      <c r="Y79" s="138" t="s">
        <v>4</v>
      </c>
      <c r="Z79" s="322" t="s">
        <v>4</v>
      </c>
    </row>
    <row r="80" spans="1:39" s="40" customFormat="1" ht="26.25">
      <c r="A80" s="1252" t="s">
        <v>90</v>
      </c>
      <c r="B80" s="1253"/>
      <c r="C80" s="135" t="s">
        <v>4</v>
      </c>
      <c r="D80" s="119" t="s">
        <v>4</v>
      </c>
      <c r="E80" s="120" t="s">
        <v>4</v>
      </c>
      <c r="F80" s="136" t="s">
        <v>4</v>
      </c>
      <c r="G80" s="136" t="s">
        <v>4</v>
      </c>
      <c r="H80" s="345" t="s">
        <v>4</v>
      </c>
      <c r="I80" s="135" t="s">
        <v>4</v>
      </c>
      <c r="J80" s="119" t="s">
        <v>4</v>
      </c>
      <c r="K80" s="120" t="s">
        <v>4</v>
      </c>
      <c r="L80" s="136" t="s">
        <v>4</v>
      </c>
      <c r="M80" s="136" t="s">
        <v>4</v>
      </c>
      <c r="N80" s="345" t="s">
        <v>4</v>
      </c>
      <c r="O80" s="118">
        <v>4832</v>
      </c>
      <c r="P80" s="119">
        <f t="shared" si="73"/>
        <v>0.35</v>
      </c>
      <c r="Q80" s="120">
        <f t="shared" si="65"/>
        <v>3140.8</v>
      </c>
      <c r="R80" s="133">
        <f t="shared" si="74"/>
        <v>131</v>
      </c>
      <c r="S80" s="136">
        <f>CEILING(Q80/12,1)</f>
        <v>262</v>
      </c>
      <c r="T80" s="344">
        <f t="shared" si="75"/>
        <v>62.816000000000003</v>
      </c>
      <c r="U80" s="137" t="s">
        <v>4</v>
      </c>
      <c r="V80" s="119" t="s">
        <v>4</v>
      </c>
      <c r="W80" s="120" t="s">
        <v>4</v>
      </c>
      <c r="X80" s="121" t="s">
        <v>4</v>
      </c>
      <c r="Y80" s="121" t="s">
        <v>4</v>
      </c>
      <c r="Z80" s="344" t="s">
        <v>4</v>
      </c>
    </row>
    <row r="81" spans="1:39" s="40" customFormat="1" ht="26.25" thickBot="1">
      <c r="A81" s="1254" t="s">
        <v>91</v>
      </c>
      <c r="B81" s="1255"/>
      <c r="C81" s="139" t="s">
        <v>4</v>
      </c>
      <c r="D81" s="106" t="s">
        <v>4</v>
      </c>
      <c r="E81" s="124" t="s">
        <v>4</v>
      </c>
      <c r="F81" s="140" t="s">
        <v>4</v>
      </c>
      <c r="G81" s="140" t="s">
        <v>4</v>
      </c>
      <c r="H81" s="332" t="s">
        <v>4</v>
      </c>
      <c r="I81" s="139" t="s">
        <v>4</v>
      </c>
      <c r="J81" s="106" t="s">
        <v>4</v>
      </c>
      <c r="K81" s="124" t="s">
        <v>4</v>
      </c>
      <c r="L81" s="140" t="s">
        <v>4</v>
      </c>
      <c r="M81" s="140" t="s">
        <v>4</v>
      </c>
      <c r="N81" s="332" t="s">
        <v>4</v>
      </c>
      <c r="O81" s="123">
        <v>5062</v>
      </c>
      <c r="P81" s="106">
        <f t="shared" si="73"/>
        <v>0.35</v>
      </c>
      <c r="Q81" s="124">
        <f t="shared" si="65"/>
        <v>3290.3</v>
      </c>
      <c r="R81" s="140">
        <f t="shared" si="74"/>
        <v>138</v>
      </c>
      <c r="S81" s="140">
        <f>CEILING(Q81/12,1)</f>
        <v>275</v>
      </c>
      <c r="T81" s="324">
        <f t="shared" si="75"/>
        <v>65.806000000000012</v>
      </c>
      <c r="U81" s="329" t="s">
        <v>4</v>
      </c>
      <c r="V81" s="106" t="s">
        <v>4</v>
      </c>
      <c r="W81" s="124" t="s">
        <v>4</v>
      </c>
      <c r="X81" s="125" t="s">
        <v>4</v>
      </c>
      <c r="Y81" s="125" t="s">
        <v>4</v>
      </c>
      <c r="Z81" s="324" t="s">
        <v>4</v>
      </c>
    </row>
    <row r="82" spans="1:39" ht="16.5" customHeight="1">
      <c r="B82" s="17"/>
      <c r="I82" s="17"/>
      <c r="J82" s="17"/>
      <c r="K82" s="17"/>
      <c r="M82" s="17"/>
      <c r="N82" s="17"/>
      <c r="O82" s="17"/>
      <c r="P82" s="17"/>
      <c r="Q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L82" s="17"/>
      <c r="AM82" s="17"/>
    </row>
    <row r="83" spans="1:39" s="530" customFormat="1" ht="27.75">
      <c r="A83" s="529" t="s">
        <v>419</v>
      </c>
      <c r="B83" s="528"/>
      <c r="I83" s="528"/>
      <c r="J83" s="528"/>
      <c r="K83" s="528"/>
      <c r="M83" s="528"/>
      <c r="N83" s="528"/>
      <c r="O83" s="528"/>
      <c r="P83" s="528"/>
      <c r="Q83" s="528"/>
      <c r="S83" s="528"/>
      <c r="T83" s="528"/>
      <c r="U83" s="528"/>
      <c r="V83" s="528"/>
      <c r="W83" s="528"/>
      <c r="X83" s="528"/>
      <c r="Y83" s="528"/>
      <c r="Z83" s="528"/>
      <c r="AA83" s="528"/>
      <c r="AB83" s="528"/>
      <c r="AC83" s="528"/>
      <c r="AD83" s="528"/>
      <c r="AE83" s="528"/>
      <c r="AF83" s="528"/>
      <c r="AG83" s="528"/>
      <c r="AH83" s="528"/>
      <c r="AI83" s="528"/>
      <c r="AJ83" s="528"/>
      <c r="AL83" s="528"/>
      <c r="AM83" s="528"/>
    </row>
    <row r="84" spans="1:39" ht="19.5" customHeight="1" thickBot="1">
      <c r="B84" s="17"/>
      <c r="I84" s="17"/>
      <c r="J84" s="17"/>
      <c r="K84" s="17"/>
      <c r="M84" s="17"/>
      <c r="N84" s="17"/>
      <c r="O84" s="17"/>
      <c r="P84" s="17"/>
      <c r="Q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L84" s="17"/>
      <c r="AM84" s="17"/>
    </row>
    <row r="85" spans="1:39" s="40" customFormat="1" ht="31.5" customHeight="1" thickBot="1">
      <c r="A85" s="1235" t="s">
        <v>1</v>
      </c>
      <c r="B85" s="1235" t="s">
        <v>2</v>
      </c>
      <c r="C85" s="1229" t="s">
        <v>71</v>
      </c>
      <c r="D85" s="1230"/>
      <c r="E85" s="1230"/>
      <c r="F85" s="1230"/>
      <c r="G85" s="1230"/>
      <c r="H85" s="1230"/>
      <c r="I85" s="1230"/>
      <c r="J85" s="1230"/>
      <c r="K85" s="1230"/>
      <c r="L85" s="1230"/>
      <c r="M85" s="1230"/>
      <c r="N85" s="1230"/>
      <c r="O85" s="1230"/>
      <c r="P85" s="1230"/>
      <c r="Q85" s="1230"/>
      <c r="R85" s="1230"/>
      <c r="S85" s="1230"/>
      <c r="T85" s="1231"/>
      <c r="U85" s="13"/>
      <c r="V85" s="13"/>
      <c r="W85" s="13"/>
      <c r="X85" s="13"/>
      <c r="Y85" s="13"/>
    </row>
    <row r="86" spans="1:39" s="39" customFormat="1" ht="50.25" customHeight="1" thickBot="1">
      <c r="A86" s="1236"/>
      <c r="B86" s="1236"/>
      <c r="C86" s="1241" t="s">
        <v>72</v>
      </c>
      <c r="D86" s="1242"/>
      <c r="E86" s="1242"/>
      <c r="F86" s="1242"/>
      <c r="G86" s="1242"/>
      <c r="H86" s="1243"/>
      <c r="I86" s="1211" t="s">
        <v>73</v>
      </c>
      <c r="J86" s="1212"/>
      <c r="K86" s="1212"/>
      <c r="L86" s="1212"/>
      <c r="M86" s="1212"/>
      <c r="N86" s="1213"/>
      <c r="O86" s="1211" t="s">
        <v>74</v>
      </c>
      <c r="P86" s="1212"/>
      <c r="Q86" s="1212"/>
      <c r="R86" s="1212"/>
      <c r="S86" s="1212"/>
      <c r="T86" s="1213"/>
      <c r="U86" s="13"/>
      <c r="V86" s="13"/>
      <c r="W86" s="13"/>
      <c r="X86" s="13"/>
      <c r="Y86" s="13"/>
    </row>
    <row r="87" spans="1:39" s="18" customFormat="1" ht="32.25" thickBot="1">
      <c r="A87" s="1237"/>
      <c r="B87" s="1249"/>
      <c r="C87" s="209" t="s">
        <v>86</v>
      </c>
      <c r="D87" s="210" t="s">
        <v>82</v>
      </c>
      <c r="E87" s="211" t="s">
        <v>87</v>
      </c>
      <c r="F87" s="302" t="s">
        <v>111</v>
      </c>
      <c r="G87" s="302" t="s">
        <v>112</v>
      </c>
      <c r="H87" s="282" t="s">
        <v>381</v>
      </c>
      <c r="I87" s="347" t="s">
        <v>86</v>
      </c>
      <c r="J87" s="317" t="s">
        <v>82</v>
      </c>
      <c r="K87" s="318" t="s">
        <v>87</v>
      </c>
      <c r="L87" s="307" t="s">
        <v>111</v>
      </c>
      <c r="M87" s="307" t="s">
        <v>112</v>
      </c>
      <c r="N87" s="282" t="s">
        <v>381</v>
      </c>
      <c r="O87" s="316" t="s">
        <v>86</v>
      </c>
      <c r="P87" s="317" t="s">
        <v>82</v>
      </c>
      <c r="Q87" s="318" t="s">
        <v>87</v>
      </c>
      <c r="R87" s="307" t="s">
        <v>111</v>
      </c>
      <c r="S87" s="307" t="s">
        <v>112</v>
      </c>
      <c r="T87" s="282" t="s">
        <v>381</v>
      </c>
      <c r="U87" s="12"/>
      <c r="V87" s="12"/>
      <c r="W87" s="12"/>
      <c r="X87" s="12"/>
      <c r="Y87" s="12"/>
    </row>
    <row r="88" spans="1:39" s="40" customFormat="1" ht="29.25" customHeight="1">
      <c r="A88" s="1244" t="s">
        <v>0</v>
      </c>
      <c r="B88" s="325">
        <v>80</v>
      </c>
      <c r="C88" s="458">
        <v>2922</v>
      </c>
      <c r="D88" s="340">
        <v>0.3</v>
      </c>
      <c r="E88" s="341">
        <f t="shared" ref="E88:E94" si="79">(C88*(1-D88))</f>
        <v>2045.3999999999999</v>
      </c>
      <c r="F88" s="343">
        <f t="shared" ref="F88:F94" si="80">CEILING(E88/24,1)</f>
        <v>86</v>
      </c>
      <c r="G88" s="343">
        <f t="shared" ref="G88:G94" si="81">CEILING(E88/12,1)</f>
        <v>171</v>
      </c>
      <c r="H88" s="351">
        <f>E88*2%</f>
        <v>40.908000000000001</v>
      </c>
      <c r="I88" s="319">
        <v>3932</v>
      </c>
      <c r="J88" s="96">
        <v>0.3</v>
      </c>
      <c r="K88" s="115">
        <f t="shared" ref="K88:K94" si="82">(I88*(1-J88))</f>
        <v>2752.3999999999996</v>
      </c>
      <c r="L88" s="116">
        <f t="shared" ref="L88:L94" si="83">CEILING(K88/24,1)</f>
        <v>115</v>
      </c>
      <c r="M88" s="116">
        <f t="shared" ref="M88:M94" si="84">CEILING(K88/12,1)</f>
        <v>230</v>
      </c>
      <c r="N88" s="351">
        <f>K88*2%</f>
        <v>55.047999999999995</v>
      </c>
      <c r="O88" s="114">
        <v>6292</v>
      </c>
      <c r="P88" s="96">
        <v>0.3</v>
      </c>
      <c r="Q88" s="115">
        <f t="shared" ref="Q88:Q94" si="85">(O88*(1-P88))</f>
        <v>4404.3999999999996</v>
      </c>
      <c r="R88" s="116">
        <f t="shared" ref="R88:R94" si="86">CEILING(Q88/24,1)</f>
        <v>184</v>
      </c>
      <c r="S88" s="116">
        <f t="shared" ref="S88:S94" si="87">CEILING(Q88/12,1)</f>
        <v>368</v>
      </c>
      <c r="T88" s="351">
        <f>Q88*2%</f>
        <v>88.087999999999994</v>
      </c>
      <c r="U88" s="13"/>
      <c r="V88" s="13"/>
      <c r="W88" s="13"/>
      <c r="X88" s="13"/>
      <c r="Y88" s="13"/>
    </row>
    <row r="89" spans="1:39" s="40" customFormat="1" ht="29.25" customHeight="1">
      <c r="A89" s="1247"/>
      <c r="B89" s="326">
        <v>90</v>
      </c>
      <c r="C89" s="452">
        <v>3032</v>
      </c>
      <c r="D89" s="131">
        <f t="shared" ref="D89:D94" si="88">D88</f>
        <v>0.3</v>
      </c>
      <c r="E89" s="132">
        <f t="shared" si="79"/>
        <v>2122.4</v>
      </c>
      <c r="F89" s="133">
        <f t="shared" si="80"/>
        <v>89</v>
      </c>
      <c r="G89" s="133">
        <f t="shared" si="81"/>
        <v>177</v>
      </c>
      <c r="H89" s="323">
        <f>E89*2%</f>
        <v>42.448</v>
      </c>
      <c r="I89" s="457">
        <v>4272</v>
      </c>
      <c r="J89" s="131">
        <f t="shared" ref="J89:J94" si="89">J88</f>
        <v>0.3</v>
      </c>
      <c r="K89" s="132">
        <f t="shared" si="82"/>
        <v>2990.3999999999996</v>
      </c>
      <c r="L89" s="138">
        <f t="shared" si="83"/>
        <v>125</v>
      </c>
      <c r="M89" s="138">
        <f t="shared" si="84"/>
        <v>250</v>
      </c>
      <c r="N89" s="323">
        <f>K89*2%</f>
        <v>59.807999999999993</v>
      </c>
      <c r="O89" s="452">
        <v>6852</v>
      </c>
      <c r="P89" s="131">
        <f t="shared" ref="P89:P94" si="90">P88</f>
        <v>0.3</v>
      </c>
      <c r="Q89" s="132">
        <f t="shared" si="85"/>
        <v>4796.3999999999996</v>
      </c>
      <c r="R89" s="138">
        <f t="shared" si="86"/>
        <v>200</v>
      </c>
      <c r="S89" s="138">
        <f t="shared" si="87"/>
        <v>400</v>
      </c>
      <c r="T89" s="323">
        <f>Q89*2%</f>
        <v>95.927999999999997</v>
      </c>
      <c r="U89" s="13"/>
      <c r="V89" s="13"/>
      <c r="W89" s="13"/>
      <c r="X89" s="13"/>
      <c r="Y89" s="13"/>
    </row>
    <row r="90" spans="1:39" s="40" customFormat="1" ht="29.25" customHeight="1">
      <c r="A90" s="1247"/>
      <c r="B90" s="326">
        <v>120</v>
      </c>
      <c r="C90" s="452">
        <v>3822</v>
      </c>
      <c r="D90" s="131">
        <f t="shared" si="88"/>
        <v>0.3</v>
      </c>
      <c r="E90" s="132">
        <f t="shared" si="79"/>
        <v>2675.3999999999996</v>
      </c>
      <c r="F90" s="133">
        <f t="shared" si="80"/>
        <v>112</v>
      </c>
      <c r="G90" s="133">
        <f t="shared" si="81"/>
        <v>223</v>
      </c>
      <c r="H90" s="323">
        <f t="shared" ref="H90:H94" si="91">E90*2%</f>
        <v>53.507999999999996</v>
      </c>
      <c r="I90" s="457">
        <v>7192</v>
      </c>
      <c r="J90" s="131">
        <f t="shared" si="89"/>
        <v>0.3</v>
      </c>
      <c r="K90" s="132">
        <f t="shared" si="82"/>
        <v>5034.3999999999996</v>
      </c>
      <c r="L90" s="138">
        <f t="shared" si="83"/>
        <v>210</v>
      </c>
      <c r="M90" s="138">
        <f t="shared" si="84"/>
        <v>420</v>
      </c>
      <c r="N90" s="323">
        <f t="shared" ref="N90:N94" si="92">K90*2%</f>
        <v>100.68799999999999</v>
      </c>
      <c r="O90" s="452">
        <v>8532</v>
      </c>
      <c r="P90" s="131">
        <f t="shared" si="90"/>
        <v>0.3</v>
      </c>
      <c r="Q90" s="132">
        <f t="shared" si="85"/>
        <v>5972.4</v>
      </c>
      <c r="R90" s="138">
        <f t="shared" si="86"/>
        <v>249</v>
      </c>
      <c r="S90" s="138">
        <f t="shared" si="87"/>
        <v>498</v>
      </c>
      <c r="T90" s="323">
        <f t="shared" ref="T90:T94" si="93">Q90*2%</f>
        <v>119.44799999999999</v>
      </c>
      <c r="U90" s="13"/>
      <c r="V90" s="13"/>
      <c r="W90" s="13"/>
      <c r="X90" s="13"/>
      <c r="Y90" s="13"/>
    </row>
    <row r="91" spans="1:39" s="40" customFormat="1" ht="29.25" customHeight="1">
      <c r="A91" s="1247"/>
      <c r="B91" s="326">
        <v>140</v>
      </c>
      <c r="C91" s="452">
        <v>4152</v>
      </c>
      <c r="D91" s="131">
        <f t="shared" si="88"/>
        <v>0.3</v>
      </c>
      <c r="E91" s="132">
        <f t="shared" si="79"/>
        <v>2906.3999999999996</v>
      </c>
      <c r="F91" s="133">
        <f t="shared" si="80"/>
        <v>122</v>
      </c>
      <c r="G91" s="133">
        <f t="shared" si="81"/>
        <v>243</v>
      </c>
      <c r="H91" s="323">
        <f t="shared" si="91"/>
        <v>58.127999999999993</v>
      </c>
      <c r="I91" s="457">
        <v>8092</v>
      </c>
      <c r="J91" s="131">
        <f t="shared" si="89"/>
        <v>0.3</v>
      </c>
      <c r="K91" s="132">
        <f t="shared" si="82"/>
        <v>5664.4</v>
      </c>
      <c r="L91" s="138">
        <f t="shared" si="83"/>
        <v>237</v>
      </c>
      <c r="M91" s="138">
        <f t="shared" si="84"/>
        <v>473</v>
      </c>
      <c r="N91" s="323">
        <f t="shared" si="92"/>
        <v>113.288</v>
      </c>
      <c r="O91" s="452">
        <v>9552</v>
      </c>
      <c r="P91" s="131">
        <f t="shared" si="90"/>
        <v>0.3</v>
      </c>
      <c r="Q91" s="132">
        <f t="shared" si="85"/>
        <v>6686.4</v>
      </c>
      <c r="R91" s="138">
        <f t="shared" si="86"/>
        <v>279</v>
      </c>
      <c r="S91" s="138">
        <f t="shared" si="87"/>
        <v>558</v>
      </c>
      <c r="T91" s="323">
        <f t="shared" si="93"/>
        <v>133.72800000000001</v>
      </c>
      <c r="U91" s="13"/>
      <c r="V91" s="13"/>
      <c r="W91" s="13"/>
      <c r="X91" s="13"/>
      <c r="Y91" s="13"/>
    </row>
    <row r="92" spans="1:39" s="40" customFormat="1" ht="29.25" customHeight="1">
      <c r="A92" s="1247"/>
      <c r="B92" s="327">
        <v>160</v>
      </c>
      <c r="C92" s="118">
        <v>4832</v>
      </c>
      <c r="D92" s="119">
        <f t="shared" si="88"/>
        <v>0.3</v>
      </c>
      <c r="E92" s="120">
        <f t="shared" si="79"/>
        <v>3382.3999999999996</v>
      </c>
      <c r="F92" s="136">
        <f t="shared" si="80"/>
        <v>141</v>
      </c>
      <c r="G92" s="136">
        <f t="shared" si="81"/>
        <v>282</v>
      </c>
      <c r="H92" s="323">
        <f t="shared" si="91"/>
        <v>67.647999999999996</v>
      </c>
      <c r="I92" s="320">
        <v>8982</v>
      </c>
      <c r="J92" s="119">
        <f t="shared" si="89"/>
        <v>0.3</v>
      </c>
      <c r="K92" s="120">
        <f t="shared" si="82"/>
        <v>6287.4</v>
      </c>
      <c r="L92" s="121">
        <f t="shared" si="83"/>
        <v>262</v>
      </c>
      <c r="M92" s="121">
        <f t="shared" si="84"/>
        <v>524</v>
      </c>
      <c r="N92" s="323">
        <f t="shared" si="92"/>
        <v>125.74799999999999</v>
      </c>
      <c r="O92" s="118">
        <v>10782</v>
      </c>
      <c r="P92" s="119">
        <f t="shared" si="90"/>
        <v>0.3</v>
      </c>
      <c r="Q92" s="120">
        <f t="shared" si="85"/>
        <v>7547.4</v>
      </c>
      <c r="R92" s="121">
        <f t="shared" si="86"/>
        <v>315</v>
      </c>
      <c r="S92" s="121">
        <f t="shared" si="87"/>
        <v>629</v>
      </c>
      <c r="T92" s="323">
        <f t="shared" si="93"/>
        <v>150.94800000000001</v>
      </c>
      <c r="U92" s="13"/>
      <c r="V92" s="13"/>
      <c r="W92" s="13"/>
      <c r="X92" s="13"/>
      <c r="Y92" s="13"/>
    </row>
    <row r="93" spans="1:39" s="40" customFormat="1" ht="29.25" customHeight="1">
      <c r="A93" s="1247"/>
      <c r="B93" s="326">
        <v>180</v>
      </c>
      <c r="C93" s="452">
        <v>5162</v>
      </c>
      <c r="D93" s="131">
        <f>D92</f>
        <v>0.3</v>
      </c>
      <c r="E93" s="132">
        <f t="shared" si="79"/>
        <v>3613.3999999999996</v>
      </c>
      <c r="F93" s="133">
        <f t="shared" si="80"/>
        <v>151</v>
      </c>
      <c r="G93" s="133">
        <f t="shared" si="81"/>
        <v>302</v>
      </c>
      <c r="H93" s="323">
        <f t="shared" si="91"/>
        <v>72.268000000000001</v>
      </c>
      <c r="I93" s="457">
        <v>9892</v>
      </c>
      <c r="J93" s="131">
        <f>J92</f>
        <v>0.3</v>
      </c>
      <c r="K93" s="132">
        <f t="shared" si="82"/>
        <v>6924.4</v>
      </c>
      <c r="L93" s="138">
        <f t="shared" si="83"/>
        <v>289</v>
      </c>
      <c r="M93" s="138">
        <f t="shared" si="84"/>
        <v>578</v>
      </c>
      <c r="N93" s="323">
        <f t="shared" si="92"/>
        <v>138.488</v>
      </c>
      <c r="O93" s="452">
        <v>11802</v>
      </c>
      <c r="P93" s="131">
        <f>P92</f>
        <v>0.3</v>
      </c>
      <c r="Q93" s="132">
        <f t="shared" si="85"/>
        <v>8261.4</v>
      </c>
      <c r="R93" s="138">
        <f t="shared" si="86"/>
        <v>345</v>
      </c>
      <c r="S93" s="138">
        <f t="shared" si="87"/>
        <v>689</v>
      </c>
      <c r="T93" s="323">
        <f t="shared" si="93"/>
        <v>165.22800000000001</v>
      </c>
      <c r="U93" s="13"/>
      <c r="V93" s="13"/>
      <c r="W93" s="13"/>
      <c r="X93" s="13"/>
      <c r="Y93" s="13"/>
    </row>
    <row r="94" spans="1:39" s="40" customFormat="1" ht="29.25" customHeight="1" thickBot="1">
      <c r="A94" s="1248"/>
      <c r="B94" s="245">
        <v>200</v>
      </c>
      <c r="C94" s="123">
        <v>5512</v>
      </c>
      <c r="D94" s="106">
        <f t="shared" si="88"/>
        <v>0.3</v>
      </c>
      <c r="E94" s="124">
        <f t="shared" si="79"/>
        <v>3858.3999999999996</v>
      </c>
      <c r="F94" s="140">
        <f t="shared" si="80"/>
        <v>161</v>
      </c>
      <c r="G94" s="140">
        <f t="shared" si="81"/>
        <v>322</v>
      </c>
      <c r="H94" s="324">
        <f t="shared" si="91"/>
        <v>77.167999999999992</v>
      </c>
      <c r="I94" s="321">
        <v>10682</v>
      </c>
      <c r="J94" s="106">
        <f t="shared" si="89"/>
        <v>0.3</v>
      </c>
      <c r="K94" s="124">
        <f t="shared" si="82"/>
        <v>7477.4</v>
      </c>
      <c r="L94" s="125">
        <f t="shared" si="83"/>
        <v>312</v>
      </c>
      <c r="M94" s="125">
        <f t="shared" si="84"/>
        <v>624</v>
      </c>
      <c r="N94" s="324">
        <f t="shared" si="92"/>
        <v>149.548</v>
      </c>
      <c r="O94" s="123">
        <v>12922</v>
      </c>
      <c r="P94" s="106">
        <f t="shared" si="90"/>
        <v>0.3</v>
      </c>
      <c r="Q94" s="124">
        <f t="shared" si="85"/>
        <v>9045.4</v>
      </c>
      <c r="R94" s="125">
        <f t="shared" si="86"/>
        <v>377</v>
      </c>
      <c r="S94" s="125">
        <f t="shared" si="87"/>
        <v>754</v>
      </c>
      <c r="T94" s="324">
        <f t="shared" si="93"/>
        <v>180.90799999999999</v>
      </c>
      <c r="U94" s="13"/>
      <c r="V94" s="13"/>
      <c r="W94" s="13"/>
      <c r="X94" s="13"/>
      <c r="Y94" s="13"/>
    </row>
    <row r="95" spans="1:39" ht="16.5" thickBot="1">
      <c r="B95" s="17"/>
      <c r="I95" s="17"/>
      <c r="J95" s="17"/>
      <c r="K95" s="17"/>
      <c r="M95" s="17"/>
      <c r="N95" s="17"/>
      <c r="O95" s="17"/>
      <c r="P95" s="17"/>
      <c r="Q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L95" s="17"/>
      <c r="AM95" s="17"/>
    </row>
    <row r="96" spans="1:39" s="40" customFormat="1" ht="28.5" thickBot="1">
      <c r="A96" s="1235" t="s">
        <v>1</v>
      </c>
      <c r="B96" s="1235" t="s">
        <v>2</v>
      </c>
      <c r="C96" s="1229" t="s">
        <v>117</v>
      </c>
      <c r="D96" s="1230"/>
      <c r="E96" s="1230"/>
      <c r="F96" s="1230"/>
      <c r="G96" s="1230"/>
      <c r="H96" s="1230"/>
      <c r="I96" s="1230"/>
      <c r="J96" s="1230"/>
      <c r="K96" s="1230"/>
      <c r="L96" s="1230"/>
      <c r="M96" s="1230"/>
      <c r="N96" s="1231"/>
      <c r="O96" s="13"/>
      <c r="P96" s="624"/>
      <c r="Q96" s="624"/>
      <c r="R96" s="624"/>
      <c r="S96" s="624"/>
      <c r="T96" s="624"/>
      <c r="U96" s="624"/>
      <c r="V96" s="624"/>
      <c r="W96" s="624"/>
      <c r="X96" s="624"/>
      <c r="Y96" s="624"/>
      <c r="Z96" s="624"/>
    </row>
    <row r="97" spans="1:26" s="39" customFormat="1" ht="51" customHeight="1" thickBot="1">
      <c r="A97" s="1236"/>
      <c r="B97" s="1236"/>
      <c r="C97" s="1211" t="s">
        <v>92</v>
      </c>
      <c r="D97" s="1212"/>
      <c r="E97" s="1212"/>
      <c r="F97" s="1212"/>
      <c r="G97" s="1212"/>
      <c r="H97" s="1213"/>
      <c r="I97" s="1211" t="s">
        <v>93</v>
      </c>
      <c r="J97" s="1212"/>
      <c r="K97" s="1212"/>
      <c r="L97" s="1212"/>
      <c r="M97" s="1212"/>
      <c r="N97" s="1213"/>
      <c r="O97" s="13"/>
      <c r="P97" s="724"/>
      <c r="Q97" s="724"/>
      <c r="R97" s="724"/>
      <c r="S97" s="724"/>
      <c r="T97" s="724"/>
      <c r="U97" s="724"/>
      <c r="V97" s="724"/>
      <c r="W97" s="724"/>
      <c r="X97" s="623"/>
      <c r="Y97" s="623"/>
      <c r="Z97" s="572"/>
    </row>
    <row r="98" spans="1:26" s="18" customFormat="1" ht="32.25" thickBot="1">
      <c r="A98" s="1237"/>
      <c r="B98" s="1237"/>
      <c r="C98" s="316" t="s">
        <v>86</v>
      </c>
      <c r="D98" s="317" t="s">
        <v>82</v>
      </c>
      <c r="E98" s="318" t="s">
        <v>87</v>
      </c>
      <c r="F98" s="307" t="s">
        <v>111</v>
      </c>
      <c r="G98" s="307" t="s">
        <v>112</v>
      </c>
      <c r="H98" s="283" t="s">
        <v>381</v>
      </c>
      <c r="I98" s="316" t="s">
        <v>86</v>
      </c>
      <c r="J98" s="317" t="s">
        <v>82</v>
      </c>
      <c r="K98" s="318" t="s">
        <v>87</v>
      </c>
      <c r="L98" s="307" t="s">
        <v>111</v>
      </c>
      <c r="M98" s="307" t="s">
        <v>112</v>
      </c>
      <c r="N98" s="283" t="s">
        <v>381</v>
      </c>
      <c r="O98" s="12"/>
      <c r="P98" s="626"/>
      <c r="Q98" s="626"/>
      <c r="R98" s="627"/>
      <c r="S98" s="628"/>
      <c r="T98" s="627"/>
      <c r="U98" s="628"/>
      <c r="V98" s="629"/>
      <c r="W98" s="629"/>
      <c r="X98" s="628"/>
      <c r="Y98" s="628"/>
      <c r="Z98" s="630"/>
    </row>
    <row r="99" spans="1:26" s="40" customFormat="1" ht="29.25" customHeight="1">
      <c r="A99" s="1244" t="s">
        <v>0</v>
      </c>
      <c r="B99" s="325">
        <v>60</v>
      </c>
      <c r="C99" s="114">
        <v>3822</v>
      </c>
      <c r="D99" s="96">
        <v>0.2</v>
      </c>
      <c r="E99" s="115">
        <f t="shared" ref="E99:E113" si="94">(C99*(1-D99))</f>
        <v>3057.6000000000004</v>
      </c>
      <c r="F99" s="128">
        <f t="shared" ref="F99:F113" si="95">CEILING(E99/24,1)</f>
        <v>128</v>
      </c>
      <c r="G99" s="128">
        <f>CEILING(E99/12,1)</f>
        <v>255</v>
      </c>
      <c r="H99" s="322">
        <f>E99*2%</f>
        <v>61.152000000000008</v>
      </c>
      <c r="I99" s="127" t="s">
        <v>4</v>
      </c>
      <c r="J99" s="96" t="s">
        <v>4</v>
      </c>
      <c r="K99" s="115" t="s">
        <v>4</v>
      </c>
      <c r="L99" s="116" t="s">
        <v>4</v>
      </c>
      <c r="M99" s="116" t="s">
        <v>4</v>
      </c>
      <c r="N99" s="323" t="s">
        <v>4</v>
      </c>
      <c r="O99" s="13"/>
      <c r="P99" s="626"/>
      <c r="Q99" s="626"/>
      <c r="R99" s="628"/>
      <c r="S99" s="628"/>
      <c r="T99" s="628"/>
      <c r="U99" s="628"/>
      <c r="V99" s="629"/>
      <c r="W99" s="629"/>
      <c r="X99" s="628"/>
      <c r="Y99" s="628"/>
      <c r="Z99" s="630"/>
    </row>
    <row r="100" spans="1:26" s="40" customFormat="1" ht="29.25" customHeight="1">
      <c r="A100" s="1245"/>
      <c r="B100" s="326">
        <v>70</v>
      </c>
      <c r="C100" s="452">
        <v>4152</v>
      </c>
      <c r="D100" s="131">
        <f>D99</f>
        <v>0.2</v>
      </c>
      <c r="E100" s="132">
        <f t="shared" si="94"/>
        <v>3321.6000000000004</v>
      </c>
      <c r="F100" s="133">
        <f t="shared" si="95"/>
        <v>139</v>
      </c>
      <c r="G100" s="133">
        <f>CEILING(E100/12,1)</f>
        <v>277</v>
      </c>
      <c r="H100" s="323">
        <f t="shared" ref="H100:H113" si="96">E100*2%</f>
        <v>66.432000000000002</v>
      </c>
      <c r="I100" s="130" t="s">
        <v>4</v>
      </c>
      <c r="J100" s="131" t="s">
        <v>4</v>
      </c>
      <c r="K100" s="132" t="s">
        <v>4</v>
      </c>
      <c r="L100" s="138" t="s">
        <v>4</v>
      </c>
      <c r="M100" s="138" t="s">
        <v>4</v>
      </c>
      <c r="N100" s="323" t="s">
        <v>4</v>
      </c>
      <c r="O100" s="13"/>
      <c r="P100" s="626"/>
      <c r="Q100" s="626"/>
      <c r="R100" s="628"/>
      <c r="S100" s="628"/>
      <c r="T100" s="628"/>
      <c r="U100" s="628"/>
      <c r="V100" s="629"/>
      <c r="W100" s="629"/>
      <c r="X100" s="628"/>
      <c r="Y100" s="628"/>
      <c r="Z100" s="630"/>
    </row>
    <row r="101" spans="1:26" s="40" customFormat="1" ht="29.25" customHeight="1">
      <c r="A101" s="1245"/>
      <c r="B101" s="326">
        <v>80</v>
      </c>
      <c r="C101" s="452">
        <v>4392</v>
      </c>
      <c r="D101" s="131">
        <f t="shared" ref="D101:D113" si="97">D100</f>
        <v>0.2</v>
      </c>
      <c r="E101" s="132">
        <f t="shared" si="94"/>
        <v>3513.6000000000004</v>
      </c>
      <c r="F101" s="133">
        <f t="shared" si="95"/>
        <v>147</v>
      </c>
      <c r="G101" s="133">
        <f t="shared" ref="G101:G112" si="98">CEILING(E101/12,1)</f>
        <v>293</v>
      </c>
      <c r="H101" s="323">
        <f t="shared" si="96"/>
        <v>70.272000000000006</v>
      </c>
      <c r="I101" s="452">
        <v>12922</v>
      </c>
      <c r="J101" s="131">
        <v>0.3</v>
      </c>
      <c r="K101" s="132">
        <f t="shared" ref="K101:K102" si="99">(I101*(1-J101))</f>
        <v>9045.4</v>
      </c>
      <c r="L101" s="138">
        <f t="shared" ref="L101:L111" si="100">CEILING(K101/24,1)</f>
        <v>377</v>
      </c>
      <c r="M101" s="138">
        <f t="shared" ref="M101:M111" si="101">CEILING(K101/12,1)</f>
        <v>754</v>
      </c>
      <c r="N101" s="323">
        <f>K101*2%</f>
        <v>180.90799999999999</v>
      </c>
      <c r="O101" s="13"/>
      <c r="P101" s="626"/>
      <c r="Q101" s="626"/>
      <c r="R101" s="628"/>
      <c r="S101" s="628"/>
      <c r="T101" s="628"/>
      <c r="U101" s="628"/>
      <c r="V101" s="629"/>
      <c r="W101" s="629"/>
      <c r="X101" s="628"/>
      <c r="Y101" s="628"/>
      <c r="Z101" s="630"/>
    </row>
    <row r="102" spans="1:26" s="40" customFormat="1" ht="29.25" customHeight="1">
      <c r="A102" s="1245"/>
      <c r="B102" s="326">
        <v>90</v>
      </c>
      <c r="C102" s="452">
        <v>4722</v>
      </c>
      <c r="D102" s="131">
        <f t="shared" si="97"/>
        <v>0.2</v>
      </c>
      <c r="E102" s="132">
        <f t="shared" si="94"/>
        <v>3777.6000000000004</v>
      </c>
      <c r="F102" s="133">
        <f t="shared" si="95"/>
        <v>158</v>
      </c>
      <c r="G102" s="133">
        <f t="shared" si="98"/>
        <v>315</v>
      </c>
      <c r="H102" s="323">
        <f t="shared" si="96"/>
        <v>75.552000000000007</v>
      </c>
      <c r="I102" s="452">
        <v>14502</v>
      </c>
      <c r="J102" s="131">
        <f>J101</f>
        <v>0.3</v>
      </c>
      <c r="K102" s="132">
        <f t="shared" si="99"/>
        <v>10151.4</v>
      </c>
      <c r="L102" s="138">
        <f t="shared" si="100"/>
        <v>423</v>
      </c>
      <c r="M102" s="138">
        <f t="shared" si="101"/>
        <v>846</v>
      </c>
      <c r="N102" s="323">
        <f>K102*2%</f>
        <v>203.02799999999999</v>
      </c>
      <c r="O102" s="13"/>
      <c r="P102" s="626"/>
      <c r="Q102" s="626"/>
      <c r="R102" s="628"/>
      <c r="S102" s="628"/>
      <c r="T102" s="628"/>
      <c r="U102" s="628"/>
      <c r="V102" s="629"/>
      <c r="W102" s="629"/>
      <c r="X102" s="628"/>
      <c r="Y102" s="628"/>
      <c r="Z102" s="630"/>
    </row>
    <row r="103" spans="1:26" s="40" customFormat="1" ht="29.25" customHeight="1">
      <c r="A103" s="1245"/>
      <c r="B103" s="326">
        <v>100</v>
      </c>
      <c r="C103" s="452">
        <v>5172</v>
      </c>
      <c r="D103" s="131">
        <f t="shared" si="97"/>
        <v>0.2</v>
      </c>
      <c r="E103" s="132">
        <f t="shared" si="94"/>
        <v>4137.6000000000004</v>
      </c>
      <c r="F103" s="133">
        <f t="shared" si="95"/>
        <v>173</v>
      </c>
      <c r="G103" s="133">
        <f t="shared" si="98"/>
        <v>345</v>
      </c>
      <c r="H103" s="323">
        <f t="shared" si="96"/>
        <v>82.75200000000001</v>
      </c>
      <c r="I103" s="130" t="s">
        <v>4</v>
      </c>
      <c r="J103" s="131" t="s">
        <v>4</v>
      </c>
      <c r="K103" s="132" t="s">
        <v>4</v>
      </c>
      <c r="L103" s="138" t="s">
        <v>4</v>
      </c>
      <c r="M103" s="138" t="s">
        <v>4</v>
      </c>
      <c r="N103" s="323" t="s">
        <v>4</v>
      </c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 spans="1:26" s="40" customFormat="1" ht="29.25" customHeight="1">
      <c r="A104" s="1245"/>
      <c r="B104" s="326">
        <v>110</v>
      </c>
      <c r="C104" s="452">
        <v>5612</v>
      </c>
      <c r="D104" s="131">
        <f t="shared" si="97"/>
        <v>0.2</v>
      </c>
      <c r="E104" s="132">
        <f t="shared" si="94"/>
        <v>4489.6000000000004</v>
      </c>
      <c r="F104" s="133">
        <f t="shared" si="95"/>
        <v>188</v>
      </c>
      <c r="G104" s="133">
        <f>CEILING(E104/12,1)</f>
        <v>375</v>
      </c>
      <c r="H104" s="323">
        <f t="shared" si="96"/>
        <v>89.792000000000016</v>
      </c>
      <c r="I104" s="130" t="s">
        <v>4</v>
      </c>
      <c r="J104" s="131" t="s">
        <v>4</v>
      </c>
      <c r="K104" s="132" t="s">
        <v>4</v>
      </c>
      <c r="L104" s="138" t="s">
        <v>4</v>
      </c>
      <c r="M104" s="138" t="s">
        <v>4</v>
      </c>
      <c r="N104" s="323" t="s">
        <v>4</v>
      </c>
      <c r="O104" s="13"/>
      <c r="P104" s="624"/>
      <c r="Q104" s="624"/>
      <c r="R104" s="624"/>
      <c r="S104" s="624"/>
      <c r="T104" s="624"/>
      <c r="U104" s="624"/>
      <c r="V104" s="624"/>
      <c r="W104" s="624"/>
      <c r="X104" s="624"/>
      <c r="Y104" s="624"/>
      <c r="Z104" s="624"/>
    </row>
    <row r="105" spans="1:26" s="40" customFormat="1" ht="29.25" customHeight="1">
      <c r="A105" s="1245"/>
      <c r="B105" s="326">
        <v>120</v>
      </c>
      <c r="C105" s="452">
        <v>5732</v>
      </c>
      <c r="D105" s="131">
        <f t="shared" si="97"/>
        <v>0.2</v>
      </c>
      <c r="E105" s="132">
        <f t="shared" si="94"/>
        <v>4585.6000000000004</v>
      </c>
      <c r="F105" s="133">
        <f t="shared" si="95"/>
        <v>192</v>
      </c>
      <c r="G105" s="133">
        <f t="shared" si="98"/>
        <v>383</v>
      </c>
      <c r="H105" s="323">
        <f t="shared" si="96"/>
        <v>91.712000000000003</v>
      </c>
      <c r="I105" s="452">
        <v>18542</v>
      </c>
      <c r="J105" s="131">
        <f>J102</f>
        <v>0.3</v>
      </c>
      <c r="K105" s="132">
        <f>(I105*(1-J105))</f>
        <v>12979.4</v>
      </c>
      <c r="L105" s="138">
        <f t="shared" si="100"/>
        <v>541</v>
      </c>
      <c r="M105" s="138">
        <f t="shared" si="101"/>
        <v>1082</v>
      </c>
      <c r="N105" s="323">
        <f t="shared" ref="N105" si="102">K105*2%</f>
        <v>259.58800000000002</v>
      </c>
      <c r="O105" s="13"/>
      <c r="P105" s="625"/>
      <c r="Q105" s="625"/>
      <c r="R105" s="625"/>
      <c r="S105" s="625"/>
      <c r="T105" s="625"/>
      <c r="U105" s="625"/>
      <c r="V105" s="625"/>
      <c r="W105" s="625"/>
      <c r="X105" s="623"/>
      <c r="Y105" s="623"/>
      <c r="Z105" s="572"/>
    </row>
    <row r="106" spans="1:26" s="40" customFormat="1" ht="29.25" customHeight="1">
      <c r="A106" s="1245"/>
      <c r="B106" s="326">
        <v>130</v>
      </c>
      <c r="C106" s="452">
        <v>6072</v>
      </c>
      <c r="D106" s="131">
        <f t="shared" si="97"/>
        <v>0.2</v>
      </c>
      <c r="E106" s="132">
        <f t="shared" si="94"/>
        <v>4857.6000000000004</v>
      </c>
      <c r="F106" s="133">
        <f t="shared" si="95"/>
        <v>203</v>
      </c>
      <c r="G106" s="133">
        <f>CEILING(E106/12,1)</f>
        <v>405</v>
      </c>
      <c r="H106" s="323">
        <f t="shared" si="96"/>
        <v>97.152000000000015</v>
      </c>
      <c r="I106" s="130" t="s">
        <v>4</v>
      </c>
      <c r="J106" s="131" t="s">
        <v>4</v>
      </c>
      <c r="K106" s="132" t="s">
        <v>4</v>
      </c>
      <c r="L106" s="138" t="s">
        <v>4</v>
      </c>
      <c r="M106" s="138" t="s">
        <v>4</v>
      </c>
      <c r="N106" s="323" t="s">
        <v>4</v>
      </c>
      <c r="O106" s="13"/>
      <c r="P106" s="626"/>
      <c r="Q106" s="626"/>
      <c r="R106" s="627"/>
      <c r="S106" s="628"/>
      <c r="T106" s="627"/>
      <c r="U106" s="628"/>
      <c r="V106" s="629"/>
      <c r="W106" s="629"/>
      <c r="X106" s="628"/>
      <c r="Y106" s="628"/>
      <c r="Z106" s="630"/>
    </row>
    <row r="107" spans="1:26" s="40" customFormat="1" ht="29.25" customHeight="1">
      <c r="A107" s="1245"/>
      <c r="B107" s="326">
        <v>140</v>
      </c>
      <c r="C107" s="452">
        <v>6402</v>
      </c>
      <c r="D107" s="131">
        <f t="shared" si="97"/>
        <v>0.2</v>
      </c>
      <c r="E107" s="132">
        <f t="shared" si="94"/>
        <v>5121.6000000000004</v>
      </c>
      <c r="F107" s="133">
        <f t="shared" si="95"/>
        <v>214</v>
      </c>
      <c r="G107" s="133">
        <f t="shared" si="98"/>
        <v>427</v>
      </c>
      <c r="H107" s="323">
        <f t="shared" si="96"/>
        <v>102.43200000000002</v>
      </c>
      <c r="I107" s="452">
        <v>20892</v>
      </c>
      <c r="J107" s="131">
        <f>J105</f>
        <v>0.3</v>
      </c>
      <c r="K107" s="132">
        <f>(I107*(1-J107))</f>
        <v>14624.4</v>
      </c>
      <c r="L107" s="138">
        <f t="shared" si="100"/>
        <v>610</v>
      </c>
      <c r="M107" s="138">
        <f t="shared" si="101"/>
        <v>1219</v>
      </c>
      <c r="N107" s="323">
        <f t="shared" ref="N107" si="103">K107*2%</f>
        <v>292.488</v>
      </c>
      <c r="O107" s="13"/>
      <c r="P107" s="626"/>
      <c r="Q107" s="626"/>
      <c r="R107" s="628"/>
      <c r="S107" s="628"/>
      <c r="T107" s="628"/>
      <c r="U107" s="628"/>
      <c r="V107" s="629"/>
      <c r="W107" s="629"/>
      <c r="X107" s="628"/>
      <c r="Y107" s="628"/>
      <c r="Z107" s="630"/>
    </row>
    <row r="108" spans="1:26" s="40" customFormat="1" ht="29.25" customHeight="1">
      <c r="A108" s="1245"/>
      <c r="B108" s="326">
        <v>150</v>
      </c>
      <c r="C108" s="452">
        <v>6852</v>
      </c>
      <c r="D108" s="131">
        <f t="shared" si="97"/>
        <v>0.2</v>
      </c>
      <c r="E108" s="132">
        <f t="shared" si="94"/>
        <v>5481.6</v>
      </c>
      <c r="F108" s="133">
        <f t="shared" si="95"/>
        <v>229</v>
      </c>
      <c r="G108" s="133">
        <f t="shared" si="98"/>
        <v>457</v>
      </c>
      <c r="H108" s="323">
        <f t="shared" si="96"/>
        <v>109.63200000000001</v>
      </c>
      <c r="I108" s="130" t="s">
        <v>4</v>
      </c>
      <c r="J108" s="131" t="s">
        <v>4</v>
      </c>
      <c r="K108" s="132" t="s">
        <v>4</v>
      </c>
      <c r="L108" s="138" t="s">
        <v>4</v>
      </c>
      <c r="M108" s="138" t="s">
        <v>4</v>
      </c>
      <c r="N108" s="323" t="s">
        <v>4</v>
      </c>
      <c r="O108" s="13"/>
      <c r="P108" s="626"/>
      <c r="Q108" s="626"/>
      <c r="R108" s="628"/>
      <c r="S108" s="628"/>
      <c r="T108" s="628"/>
      <c r="U108" s="628"/>
      <c r="V108" s="629"/>
      <c r="W108" s="629"/>
      <c r="X108" s="628"/>
      <c r="Y108" s="628"/>
      <c r="Z108" s="630"/>
    </row>
    <row r="109" spans="1:26" s="40" customFormat="1" ht="29.25" customHeight="1">
      <c r="A109" s="1245"/>
      <c r="B109" s="327">
        <v>160</v>
      </c>
      <c r="C109" s="118">
        <v>6972</v>
      </c>
      <c r="D109" s="119">
        <f t="shared" si="97"/>
        <v>0.2</v>
      </c>
      <c r="E109" s="120">
        <f t="shared" si="94"/>
        <v>5577.6</v>
      </c>
      <c r="F109" s="136">
        <f t="shared" si="95"/>
        <v>233</v>
      </c>
      <c r="G109" s="136">
        <f t="shared" si="98"/>
        <v>465</v>
      </c>
      <c r="H109" s="323">
        <f t="shared" si="96"/>
        <v>111.55200000000001</v>
      </c>
      <c r="I109" s="118">
        <v>23252</v>
      </c>
      <c r="J109" s="119">
        <f>J107</f>
        <v>0.3</v>
      </c>
      <c r="K109" s="120">
        <f>(I109*(1-J109))</f>
        <v>16276.4</v>
      </c>
      <c r="L109" s="121">
        <f t="shared" si="100"/>
        <v>679</v>
      </c>
      <c r="M109" s="121">
        <f t="shared" si="101"/>
        <v>1357</v>
      </c>
      <c r="N109" s="323">
        <f t="shared" ref="N109" si="104">K109*2%</f>
        <v>325.52800000000002</v>
      </c>
      <c r="O109" s="13"/>
      <c r="P109" s="626"/>
      <c r="Q109" s="626"/>
      <c r="R109" s="628"/>
      <c r="S109" s="628"/>
      <c r="T109" s="628"/>
      <c r="U109" s="628"/>
      <c r="V109" s="629"/>
      <c r="W109" s="629"/>
      <c r="X109" s="628"/>
      <c r="Y109" s="628"/>
      <c r="Z109" s="630"/>
    </row>
    <row r="110" spans="1:26" s="40" customFormat="1" ht="29.25" customHeight="1">
      <c r="A110" s="1245"/>
      <c r="B110" s="326">
        <v>170</v>
      </c>
      <c r="C110" s="452">
        <v>7422</v>
      </c>
      <c r="D110" s="131">
        <f t="shared" si="97"/>
        <v>0.2</v>
      </c>
      <c r="E110" s="132">
        <f t="shared" si="94"/>
        <v>5937.6</v>
      </c>
      <c r="F110" s="133">
        <f t="shared" si="95"/>
        <v>248</v>
      </c>
      <c r="G110" s="133">
        <f>CEILING(E110/12,1)</f>
        <v>495</v>
      </c>
      <c r="H110" s="323">
        <f t="shared" si="96"/>
        <v>118.75200000000001</v>
      </c>
      <c r="I110" s="130" t="s">
        <v>4</v>
      </c>
      <c r="J110" s="131" t="s">
        <v>4</v>
      </c>
      <c r="K110" s="132" t="s">
        <v>4</v>
      </c>
      <c r="L110" s="138" t="s">
        <v>4</v>
      </c>
      <c r="M110" s="138" t="s">
        <v>4</v>
      </c>
      <c r="N110" s="323" t="s">
        <v>4</v>
      </c>
      <c r="O110" s="13"/>
      <c r="P110" s="626"/>
      <c r="Q110" s="626"/>
      <c r="R110" s="628"/>
      <c r="S110" s="628"/>
      <c r="T110" s="628"/>
      <c r="U110" s="628"/>
      <c r="V110" s="629"/>
      <c r="W110" s="629"/>
      <c r="X110" s="628"/>
      <c r="Y110" s="628"/>
      <c r="Z110" s="630"/>
    </row>
    <row r="111" spans="1:26" s="40" customFormat="1" ht="29.25" customHeight="1">
      <c r="A111" s="1245"/>
      <c r="B111" s="326">
        <v>180</v>
      </c>
      <c r="C111" s="452">
        <v>7642</v>
      </c>
      <c r="D111" s="131">
        <f t="shared" si="97"/>
        <v>0.2</v>
      </c>
      <c r="E111" s="132">
        <f t="shared" si="94"/>
        <v>6113.6</v>
      </c>
      <c r="F111" s="133">
        <f t="shared" si="95"/>
        <v>255</v>
      </c>
      <c r="G111" s="133">
        <f t="shared" si="98"/>
        <v>510</v>
      </c>
      <c r="H111" s="323">
        <f t="shared" si="96"/>
        <v>122.27200000000001</v>
      </c>
      <c r="I111" s="452">
        <v>25732</v>
      </c>
      <c r="J111" s="131">
        <f>J109</f>
        <v>0.3</v>
      </c>
      <c r="K111" s="132">
        <f>(I111*(1-J111))</f>
        <v>18012.399999999998</v>
      </c>
      <c r="L111" s="138">
        <f t="shared" si="100"/>
        <v>751</v>
      </c>
      <c r="M111" s="138">
        <f t="shared" si="101"/>
        <v>1502</v>
      </c>
      <c r="N111" s="323">
        <f t="shared" ref="N111" si="105">K111*2%</f>
        <v>360.24799999999999</v>
      </c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 spans="1:26" s="40" customFormat="1" ht="29.25" customHeight="1">
      <c r="A112" s="1245"/>
      <c r="B112" s="326">
        <v>190</v>
      </c>
      <c r="C112" s="452">
        <v>8092</v>
      </c>
      <c r="D112" s="131">
        <f t="shared" si="97"/>
        <v>0.2</v>
      </c>
      <c r="E112" s="132">
        <f t="shared" si="94"/>
        <v>6473.6</v>
      </c>
      <c r="F112" s="133">
        <f t="shared" si="95"/>
        <v>270</v>
      </c>
      <c r="G112" s="133">
        <f t="shared" si="98"/>
        <v>540</v>
      </c>
      <c r="H112" s="323">
        <f t="shared" si="96"/>
        <v>129.47200000000001</v>
      </c>
      <c r="I112" s="130" t="s">
        <v>4</v>
      </c>
      <c r="J112" s="131" t="s">
        <v>4</v>
      </c>
      <c r="K112" s="132" t="s">
        <v>4</v>
      </c>
      <c r="L112" s="138" t="s">
        <v>4</v>
      </c>
      <c r="M112" s="138" t="s">
        <v>4</v>
      </c>
      <c r="N112" s="323" t="s">
        <v>4</v>
      </c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 spans="1:25" s="40" customFormat="1" ht="29.25" customHeight="1" thickBot="1">
      <c r="A113" s="1246"/>
      <c r="B113" s="245">
        <v>200</v>
      </c>
      <c r="C113" s="123">
        <v>8432</v>
      </c>
      <c r="D113" s="106">
        <f t="shared" si="97"/>
        <v>0.2</v>
      </c>
      <c r="E113" s="124">
        <f t="shared" si="94"/>
        <v>6745.6</v>
      </c>
      <c r="F113" s="140">
        <f t="shared" si="95"/>
        <v>282</v>
      </c>
      <c r="G113" s="140">
        <f>CEILING(E113/12,1)</f>
        <v>563</v>
      </c>
      <c r="H113" s="324">
        <f t="shared" si="96"/>
        <v>134.91200000000001</v>
      </c>
      <c r="I113" s="139" t="s">
        <v>4</v>
      </c>
      <c r="J113" s="106" t="str">
        <f>J112</f>
        <v>-</v>
      </c>
      <c r="K113" s="124" t="s">
        <v>4</v>
      </c>
      <c r="L113" s="125" t="s">
        <v>4</v>
      </c>
      <c r="M113" s="125" t="s">
        <v>4</v>
      </c>
      <c r="N113" s="324" t="s">
        <v>4</v>
      </c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 spans="1:25" s="530" customFormat="1" ht="27.75">
      <c r="A114" s="529" t="s">
        <v>504</v>
      </c>
    </row>
  </sheetData>
  <sheetProtection autoFilter="0" pivotTables="0"/>
  <mergeCells count="104">
    <mergeCell ref="A99:A113"/>
    <mergeCell ref="A88:A94"/>
    <mergeCell ref="A96:A98"/>
    <mergeCell ref="B96:B98"/>
    <mergeCell ref="C96:N96"/>
    <mergeCell ref="C97:H97"/>
    <mergeCell ref="I97:N97"/>
    <mergeCell ref="A61:A67"/>
    <mergeCell ref="A69:A71"/>
    <mergeCell ref="B69:B71"/>
    <mergeCell ref="A85:A87"/>
    <mergeCell ref="B85:B87"/>
    <mergeCell ref="A72:A78"/>
    <mergeCell ref="A79:B79"/>
    <mergeCell ref="A80:B80"/>
    <mergeCell ref="A81:B81"/>
    <mergeCell ref="U58:Z58"/>
    <mergeCell ref="U59:Z59"/>
    <mergeCell ref="C85:T85"/>
    <mergeCell ref="C86:H86"/>
    <mergeCell ref="I86:N86"/>
    <mergeCell ref="O86:T86"/>
    <mergeCell ref="C69:Z69"/>
    <mergeCell ref="C70:H70"/>
    <mergeCell ref="I70:N70"/>
    <mergeCell ref="O70:T70"/>
    <mergeCell ref="U70:Z70"/>
    <mergeCell ref="A54:B54"/>
    <mergeCell ref="A55:B55"/>
    <mergeCell ref="A56:B56"/>
    <mergeCell ref="A58:A60"/>
    <mergeCell ref="B58:B60"/>
    <mergeCell ref="C58:T58"/>
    <mergeCell ref="C59:H59"/>
    <mergeCell ref="I59:N59"/>
    <mergeCell ref="O59:T59"/>
    <mergeCell ref="A47:B47"/>
    <mergeCell ref="A48:B48"/>
    <mergeCell ref="A49:B49"/>
    <mergeCell ref="A51:B53"/>
    <mergeCell ref="C51:N51"/>
    <mergeCell ref="C52:H52"/>
    <mergeCell ref="I52:N52"/>
    <mergeCell ref="A44:B46"/>
    <mergeCell ref="C44:T44"/>
    <mergeCell ref="C45:H45"/>
    <mergeCell ref="I45:N45"/>
    <mergeCell ref="O45:T45"/>
    <mergeCell ref="U39:AA39"/>
    <mergeCell ref="U40:AA40"/>
    <mergeCell ref="A41:B41"/>
    <mergeCell ref="A42:B42"/>
    <mergeCell ref="A36:B36"/>
    <mergeCell ref="A37:B37"/>
    <mergeCell ref="A39:T39"/>
    <mergeCell ref="A40:B40"/>
    <mergeCell ref="C40:H40"/>
    <mergeCell ref="I40:N40"/>
    <mergeCell ref="O40:T40"/>
    <mergeCell ref="A34:Z34"/>
    <mergeCell ref="A35:B35"/>
    <mergeCell ref="C35:H35"/>
    <mergeCell ref="I35:N35"/>
    <mergeCell ref="O35:T35"/>
    <mergeCell ref="U35:Z35"/>
    <mergeCell ref="A27:Z27"/>
    <mergeCell ref="A28:B28"/>
    <mergeCell ref="C28:H28"/>
    <mergeCell ref="I28:N28"/>
    <mergeCell ref="O28:T28"/>
    <mergeCell ref="U28:Z28"/>
    <mergeCell ref="A29:B29"/>
    <mergeCell ref="A32:B32"/>
    <mergeCell ref="A30:B30"/>
    <mergeCell ref="A31:B31"/>
    <mergeCell ref="A12:B12"/>
    <mergeCell ref="A13:B13"/>
    <mergeCell ref="A15:Z15"/>
    <mergeCell ref="A16:B16"/>
    <mergeCell ref="C16:H16"/>
    <mergeCell ref="I16:N16"/>
    <mergeCell ref="O16:T16"/>
    <mergeCell ref="U16:Z16"/>
    <mergeCell ref="A4:Y4"/>
    <mergeCell ref="G5:Q5"/>
    <mergeCell ref="G6:Q6"/>
    <mergeCell ref="A10:T10"/>
    <mergeCell ref="U10:Z11"/>
    <mergeCell ref="A11:B11"/>
    <mergeCell ref="C11:H11"/>
    <mergeCell ref="I11:N11"/>
    <mergeCell ref="O11:T11"/>
    <mergeCell ref="A17:B17"/>
    <mergeCell ref="A18:B18"/>
    <mergeCell ref="A19:B19"/>
    <mergeCell ref="A21:Z21"/>
    <mergeCell ref="A22:B22"/>
    <mergeCell ref="C22:H22"/>
    <mergeCell ref="A23:B23"/>
    <mergeCell ref="A24:B24"/>
    <mergeCell ref="A25:B25"/>
    <mergeCell ref="I22:N22"/>
    <mergeCell ref="O22:T22"/>
    <mergeCell ref="U22:Z22"/>
  </mergeCells>
  <printOptions horizontalCentered="1"/>
  <pageMargins left="0.19685039370078741" right="0.19685039370078741" top="0.28000000000000003" bottom="0.39370078740157483" header="0.31496062992125984" footer="0.31496062992125984"/>
  <pageSetup paperSize="9" scale="42" fitToHeight="4" orientation="landscape" r:id="rId1"/>
  <headerFooter alignWithMargins="0">
    <oddFooter>&amp;C&amp;"Monotype Corsiva,обычный"&amp;20Страница &amp;P из &amp;N</oddFooter>
  </headerFooter>
  <rowBreaks count="2" manualBreakCount="2">
    <brk id="42" max="26" man="1"/>
    <brk id="83" max="16383" man="1"/>
  </rowBreaks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Y38"/>
  <sheetViews>
    <sheetView view="pageBreakPreview" topLeftCell="A19" zoomScale="50" zoomScaleNormal="70" zoomScaleSheetLayoutView="50" workbookViewId="0">
      <selection activeCell="B11" sqref="B11:G11"/>
    </sheetView>
  </sheetViews>
  <sheetFormatPr defaultRowHeight="12.75"/>
  <cols>
    <col min="1" max="1" width="10" style="13" customWidth="1"/>
    <col min="2" max="2" width="11" style="13" customWidth="1"/>
    <col min="3" max="3" width="9.7109375" style="13" customWidth="1"/>
    <col min="4" max="4" width="12.42578125" style="13" customWidth="1"/>
    <col min="5" max="5" width="13.7109375" style="13" customWidth="1"/>
    <col min="6" max="6" width="12.85546875" style="13" customWidth="1"/>
    <col min="7" max="7" width="9.5703125" style="13" customWidth="1"/>
    <col min="8" max="8" width="11" style="13" customWidth="1"/>
    <col min="9" max="9" width="8.85546875" style="13" customWidth="1"/>
    <col min="10" max="10" width="13" style="13" customWidth="1"/>
    <col min="11" max="11" width="12.85546875" style="13" customWidth="1"/>
    <col min="12" max="12" width="12.5703125" style="13" customWidth="1"/>
    <col min="13" max="13" width="9.5703125" style="13" customWidth="1"/>
    <col min="14" max="14" width="10.7109375" style="13" customWidth="1"/>
    <col min="15" max="15" width="9.7109375" style="13" customWidth="1"/>
    <col min="16" max="16" width="11.5703125" style="13" customWidth="1"/>
    <col min="17" max="17" width="13.42578125" style="13" customWidth="1"/>
    <col min="18" max="18" width="13.7109375" style="13" customWidth="1"/>
    <col min="19" max="19" width="11.85546875" style="13" customWidth="1"/>
    <col min="20" max="20" width="11.28515625" style="13" customWidth="1"/>
    <col min="21" max="21" width="9.140625" style="13" customWidth="1"/>
    <col min="22" max="22" width="11.85546875" style="13" customWidth="1"/>
    <col min="23" max="23" width="14" style="13" customWidth="1"/>
    <col min="24" max="24" width="13.42578125" style="13" customWidth="1"/>
    <col min="25" max="25" width="10.7109375" style="13" customWidth="1"/>
    <col min="26" max="244" width="9.140625" style="13"/>
    <col min="245" max="262" width="15.28515625" style="13" customWidth="1"/>
    <col min="263" max="263" width="11.42578125" style="13" customWidth="1"/>
    <col min="264" max="264" width="10.7109375" style="13" customWidth="1"/>
    <col min="265" max="265" width="12.42578125" style="13" customWidth="1"/>
    <col min="266" max="267" width="11.42578125" style="13" customWidth="1"/>
    <col min="268" max="268" width="10.42578125" style="13" customWidth="1"/>
    <col min="269" max="269" width="12.42578125" style="13" customWidth="1"/>
    <col min="270" max="271" width="11.42578125" style="13" customWidth="1"/>
    <col min="272" max="272" width="10.28515625" style="13" customWidth="1"/>
    <col min="273" max="273" width="12.42578125" style="13" customWidth="1"/>
    <col min="274" max="274" width="11.42578125" style="13" customWidth="1"/>
    <col min="275" max="275" width="11.28515625" style="13" customWidth="1"/>
    <col min="276" max="276" width="11.140625" style="13" bestFit="1" customWidth="1"/>
    <col min="277" max="500" width="9.140625" style="13"/>
    <col min="501" max="518" width="15.28515625" style="13" customWidth="1"/>
    <col min="519" max="519" width="11.42578125" style="13" customWidth="1"/>
    <col min="520" max="520" width="10.7109375" style="13" customWidth="1"/>
    <col min="521" max="521" width="12.42578125" style="13" customWidth="1"/>
    <col min="522" max="523" width="11.42578125" style="13" customWidth="1"/>
    <col min="524" max="524" width="10.42578125" style="13" customWidth="1"/>
    <col min="525" max="525" width="12.42578125" style="13" customWidth="1"/>
    <col min="526" max="527" width="11.42578125" style="13" customWidth="1"/>
    <col min="528" max="528" width="10.28515625" style="13" customWidth="1"/>
    <col min="529" max="529" width="12.42578125" style="13" customWidth="1"/>
    <col min="530" max="530" width="11.42578125" style="13" customWidth="1"/>
    <col min="531" max="531" width="11.28515625" style="13" customWidth="1"/>
    <col min="532" max="532" width="11.140625" style="13" bestFit="1" customWidth="1"/>
    <col min="533" max="756" width="9.140625" style="13"/>
    <col min="757" max="774" width="15.28515625" style="13" customWidth="1"/>
    <col min="775" max="775" width="11.42578125" style="13" customWidth="1"/>
    <col min="776" max="776" width="10.7109375" style="13" customWidth="1"/>
    <col min="777" max="777" width="12.42578125" style="13" customWidth="1"/>
    <col min="778" max="779" width="11.42578125" style="13" customWidth="1"/>
    <col min="780" max="780" width="10.42578125" style="13" customWidth="1"/>
    <col min="781" max="781" width="12.42578125" style="13" customWidth="1"/>
    <col min="782" max="783" width="11.42578125" style="13" customWidth="1"/>
    <col min="784" max="784" width="10.28515625" style="13" customWidth="1"/>
    <col min="785" max="785" width="12.42578125" style="13" customWidth="1"/>
    <col min="786" max="786" width="11.42578125" style="13" customWidth="1"/>
    <col min="787" max="787" width="11.28515625" style="13" customWidth="1"/>
    <col min="788" max="788" width="11.140625" style="13" bestFit="1" customWidth="1"/>
    <col min="789" max="1012" width="9.140625" style="13"/>
    <col min="1013" max="1030" width="15.28515625" style="13" customWidth="1"/>
    <col min="1031" max="1031" width="11.42578125" style="13" customWidth="1"/>
    <col min="1032" max="1032" width="10.7109375" style="13" customWidth="1"/>
    <col min="1033" max="1033" width="12.42578125" style="13" customWidth="1"/>
    <col min="1034" max="1035" width="11.42578125" style="13" customWidth="1"/>
    <col min="1036" max="1036" width="10.42578125" style="13" customWidth="1"/>
    <col min="1037" max="1037" width="12.42578125" style="13" customWidth="1"/>
    <col min="1038" max="1039" width="11.42578125" style="13" customWidth="1"/>
    <col min="1040" max="1040" width="10.28515625" style="13" customWidth="1"/>
    <col min="1041" max="1041" width="12.42578125" style="13" customWidth="1"/>
    <col min="1042" max="1042" width="11.42578125" style="13" customWidth="1"/>
    <col min="1043" max="1043" width="11.28515625" style="13" customWidth="1"/>
    <col min="1044" max="1044" width="11.140625" style="13" bestFit="1" customWidth="1"/>
    <col min="1045" max="1268" width="9.140625" style="13"/>
    <col min="1269" max="1286" width="15.28515625" style="13" customWidth="1"/>
    <col min="1287" max="1287" width="11.42578125" style="13" customWidth="1"/>
    <col min="1288" max="1288" width="10.7109375" style="13" customWidth="1"/>
    <col min="1289" max="1289" width="12.42578125" style="13" customWidth="1"/>
    <col min="1290" max="1291" width="11.42578125" style="13" customWidth="1"/>
    <col min="1292" max="1292" width="10.42578125" style="13" customWidth="1"/>
    <col min="1293" max="1293" width="12.42578125" style="13" customWidth="1"/>
    <col min="1294" max="1295" width="11.42578125" style="13" customWidth="1"/>
    <col min="1296" max="1296" width="10.28515625" style="13" customWidth="1"/>
    <col min="1297" max="1297" width="12.42578125" style="13" customWidth="1"/>
    <col min="1298" max="1298" width="11.42578125" style="13" customWidth="1"/>
    <col min="1299" max="1299" width="11.28515625" style="13" customWidth="1"/>
    <col min="1300" max="1300" width="11.140625" style="13" bestFit="1" customWidth="1"/>
    <col min="1301" max="1524" width="9.140625" style="13"/>
    <col min="1525" max="1542" width="15.28515625" style="13" customWidth="1"/>
    <col min="1543" max="1543" width="11.42578125" style="13" customWidth="1"/>
    <col min="1544" max="1544" width="10.7109375" style="13" customWidth="1"/>
    <col min="1545" max="1545" width="12.42578125" style="13" customWidth="1"/>
    <col min="1546" max="1547" width="11.42578125" style="13" customWidth="1"/>
    <col min="1548" max="1548" width="10.42578125" style="13" customWidth="1"/>
    <col min="1549" max="1549" width="12.42578125" style="13" customWidth="1"/>
    <col min="1550" max="1551" width="11.42578125" style="13" customWidth="1"/>
    <col min="1552" max="1552" width="10.28515625" style="13" customWidth="1"/>
    <col min="1553" max="1553" width="12.42578125" style="13" customWidth="1"/>
    <col min="1554" max="1554" width="11.42578125" style="13" customWidth="1"/>
    <col min="1555" max="1555" width="11.28515625" style="13" customWidth="1"/>
    <col min="1556" max="1556" width="11.140625" style="13" bestFit="1" customWidth="1"/>
    <col min="1557" max="1780" width="9.140625" style="13"/>
    <col min="1781" max="1798" width="15.28515625" style="13" customWidth="1"/>
    <col min="1799" max="1799" width="11.42578125" style="13" customWidth="1"/>
    <col min="1800" max="1800" width="10.7109375" style="13" customWidth="1"/>
    <col min="1801" max="1801" width="12.42578125" style="13" customWidth="1"/>
    <col min="1802" max="1803" width="11.42578125" style="13" customWidth="1"/>
    <col min="1804" max="1804" width="10.42578125" style="13" customWidth="1"/>
    <col min="1805" max="1805" width="12.42578125" style="13" customWidth="1"/>
    <col min="1806" max="1807" width="11.42578125" style="13" customWidth="1"/>
    <col min="1808" max="1808" width="10.28515625" style="13" customWidth="1"/>
    <col min="1809" max="1809" width="12.42578125" style="13" customWidth="1"/>
    <col min="1810" max="1810" width="11.42578125" style="13" customWidth="1"/>
    <col min="1811" max="1811" width="11.28515625" style="13" customWidth="1"/>
    <col min="1812" max="1812" width="11.140625" style="13" bestFit="1" customWidth="1"/>
    <col min="1813" max="2036" width="9.140625" style="13"/>
    <col min="2037" max="2054" width="15.28515625" style="13" customWidth="1"/>
    <col min="2055" max="2055" width="11.42578125" style="13" customWidth="1"/>
    <col min="2056" max="2056" width="10.7109375" style="13" customWidth="1"/>
    <col min="2057" max="2057" width="12.42578125" style="13" customWidth="1"/>
    <col min="2058" max="2059" width="11.42578125" style="13" customWidth="1"/>
    <col min="2060" max="2060" width="10.42578125" style="13" customWidth="1"/>
    <col min="2061" max="2061" width="12.42578125" style="13" customWidth="1"/>
    <col min="2062" max="2063" width="11.42578125" style="13" customWidth="1"/>
    <col min="2064" max="2064" width="10.28515625" style="13" customWidth="1"/>
    <col min="2065" max="2065" width="12.42578125" style="13" customWidth="1"/>
    <col min="2066" max="2066" width="11.42578125" style="13" customWidth="1"/>
    <col min="2067" max="2067" width="11.28515625" style="13" customWidth="1"/>
    <col min="2068" max="2068" width="11.140625" style="13" bestFit="1" customWidth="1"/>
    <col min="2069" max="2292" width="9.140625" style="13"/>
    <col min="2293" max="2310" width="15.28515625" style="13" customWidth="1"/>
    <col min="2311" max="2311" width="11.42578125" style="13" customWidth="1"/>
    <col min="2312" max="2312" width="10.7109375" style="13" customWidth="1"/>
    <col min="2313" max="2313" width="12.42578125" style="13" customWidth="1"/>
    <col min="2314" max="2315" width="11.42578125" style="13" customWidth="1"/>
    <col min="2316" max="2316" width="10.42578125" style="13" customWidth="1"/>
    <col min="2317" max="2317" width="12.42578125" style="13" customWidth="1"/>
    <col min="2318" max="2319" width="11.42578125" style="13" customWidth="1"/>
    <col min="2320" max="2320" width="10.28515625" style="13" customWidth="1"/>
    <col min="2321" max="2321" width="12.42578125" style="13" customWidth="1"/>
    <col min="2322" max="2322" width="11.42578125" style="13" customWidth="1"/>
    <col min="2323" max="2323" width="11.28515625" style="13" customWidth="1"/>
    <col min="2324" max="2324" width="11.140625" style="13" bestFit="1" customWidth="1"/>
    <col min="2325" max="2548" width="9.140625" style="13"/>
    <col min="2549" max="2566" width="15.28515625" style="13" customWidth="1"/>
    <col min="2567" max="2567" width="11.42578125" style="13" customWidth="1"/>
    <col min="2568" max="2568" width="10.7109375" style="13" customWidth="1"/>
    <col min="2569" max="2569" width="12.42578125" style="13" customWidth="1"/>
    <col min="2570" max="2571" width="11.42578125" style="13" customWidth="1"/>
    <col min="2572" max="2572" width="10.42578125" style="13" customWidth="1"/>
    <col min="2573" max="2573" width="12.42578125" style="13" customWidth="1"/>
    <col min="2574" max="2575" width="11.42578125" style="13" customWidth="1"/>
    <col min="2576" max="2576" width="10.28515625" style="13" customWidth="1"/>
    <col min="2577" max="2577" width="12.42578125" style="13" customWidth="1"/>
    <col min="2578" max="2578" width="11.42578125" style="13" customWidth="1"/>
    <col min="2579" max="2579" width="11.28515625" style="13" customWidth="1"/>
    <col min="2580" max="2580" width="11.140625" style="13" bestFit="1" customWidth="1"/>
    <col min="2581" max="2804" width="9.140625" style="13"/>
    <col min="2805" max="2822" width="15.28515625" style="13" customWidth="1"/>
    <col min="2823" max="2823" width="11.42578125" style="13" customWidth="1"/>
    <col min="2824" max="2824" width="10.7109375" style="13" customWidth="1"/>
    <col min="2825" max="2825" width="12.42578125" style="13" customWidth="1"/>
    <col min="2826" max="2827" width="11.42578125" style="13" customWidth="1"/>
    <col min="2828" max="2828" width="10.42578125" style="13" customWidth="1"/>
    <col min="2829" max="2829" width="12.42578125" style="13" customWidth="1"/>
    <col min="2830" max="2831" width="11.42578125" style="13" customWidth="1"/>
    <col min="2832" max="2832" width="10.28515625" style="13" customWidth="1"/>
    <col min="2833" max="2833" width="12.42578125" style="13" customWidth="1"/>
    <col min="2834" max="2834" width="11.42578125" style="13" customWidth="1"/>
    <col min="2835" max="2835" width="11.28515625" style="13" customWidth="1"/>
    <col min="2836" max="2836" width="11.140625" style="13" bestFit="1" customWidth="1"/>
    <col min="2837" max="3060" width="9.140625" style="13"/>
    <col min="3061" max="3078" width="15.28515625" style="13" customWidth="1"/>
    <col min="3079" max="3079" width="11.42578125" style="13" customWidth="1"/>
    <col min="3080" max="3080" width="10.7109375" style="13" customWidth="1"/>
    <col min="3081" max="3081" width="12.42578125" style="13" customWidth="1"/>
    <col min="3082" max="3083" width="11.42578125" style="13" customWidth="1"/>
    <col min="3084" max="3084" width="10.42578125" style="13" customWidth="1"/>
    <col min="3085" max="3085" width="12.42578125" style="13" customWidth="1"/>
    <col min="3086" max="3087" width="11.42578125" style="13" customWidth="1"/>
    <col min="3088" max="3088" width="10.28515625" style="13" customWidth="1"/>
    <col min="3089" max="3089" width="12.42578125" style="13" customWidth="1"/>
    <col min="3090" max="3090" width="11.42578125" style="13" customWidth="1"/>
    <col min="3091" max="3091" width="11.28515625" style="13" customWidth="1"/>
    <col min="3092" max="3092" width="11.140625" style="13" bestFit="1" customWidth="1"/>
    <col min="3093" max="3316" width="9.140625" style="13"/>
    <col min="3317" max="3334" width="15.28515625" style="13" customWidth="1"/>
    <col min="3335" max="3335" width="11.42578125" style="13" customWidth="1"/>
    <col min="3336" max="3336" width="10.7109375" style="13" customWidth="1"/>
    <col min="3337" max="3337" width="12.42578125" style="13" customWidth="1"/>
    <col min="3338" max="3339" width="11.42578125" style="13" customWidth="1"/>
    <col min="3340" max="3340" width="10.42578125" style="13" customWidth="1"/>
    <col min="3341" max="3341" width="12.42578125" style="13" customWidth="1"/>
    <col min="3342" max="3343" width="11.42578125" style="13" customWidth="1"/>
    <col min="3344" max="3344" width="10.28515625" style="13" customWidth="1"/>
    <col min="3345" max="3345" width="12.42578125" style="13" customWidth="1"/>
    <col min="3346" max="3346" width="11.42578125" style="13" customWidth="1"/>
    <col min="3347" max="3347" width="11.28515625" style="13" customWidth="1"/>
    <col min="3348" max="3348" width="11.140625" style="13" bestFit="1" customWidth="1"/>
    <col min="3349" max="3572" width="9.140625" style="13"/>
    <col min="3573" max="3590" width="15.28515625" style="13" customWidth="1"/>
    <col min="3591" max="3591" width="11.42578125" style="13" customWidth="1"/>
    <col min="3592" max="3592" width="10.7109375" style="13" customWidth="1"/>
    <col min="3593" max="3593" width="12.42578125" style="13" customWidth="1"/>
    <col min="3594" max="3595" width="11.42578125" style="13" customWidth="1"/>
    <col min="3596" max="3596" width="10.42578125" style="13" customWidth="1"/>
    <col min="3597" max="3597" width="12.42578125" style="13" customWidth="1"/>
    <col min="3598" max="3599" width="11.42578125" style="13" customWidth="1"/>
    <col min="3600" max="3600" width="10.28515625" style="13" customWidth="1"/>
    <col min="3601" max="3601" width="12.42578125" style="13" customWidth="1"/>
    <col min="3602" max="3602" width="11.42578125" style="13" customWidth="1"/>
    <col min="3603" max="3603" width="11.28515625" style="13" customWidth="1"/>
    <col min="3604" max="3604" width="11.140625" style="13" bestFit="1" customWidth="1"/>
    <col min="3605" max="3828" width="9.140625" style="13"/>
    <col min="3829" max="3846" width="15.28515625" style="13" customWidth="1"/>
    <col min="3847" max="3847" width="11.42578125" style="13" customWidth="1"/>
    <col min="3848" max="3848" width="10.7109375" style="13" customWidth="1"/>
    <col min="3849" max="3849" width="12.42578125" style="13" customWidth="1"/>
    <col min="3850" max="3851" width="11.42578125" style="13" customWidth="1"/>
    <col min="3852" max="3852" width="10.42578125" style="13" customWidth="1"/>
    <col min="3853" max="3853" width="12.42578125" style="13" customWidth="1"/>
    <col min="3854" max="3855" width="11.42578125" style="13" customWidth="1"/>
    <col min="3856" max="3856" width="10.28515625" style="13" customWidth="1"/>
    <col min="3857" max="3857" width="12.42578125" style="13" customWidth="1"/>
    <col min="3858" max="3858" width="11.42578125" style="13" customWidth="1"/>
    <col min="3859" max="3859" width="11.28515625" style="13" customWidth="1"/>
    <col min="3860" max="3860" width="11.140625" style="13" bestFit="1" customWidth="1"/>
    <col min="3861" max="4084" width="9.140625" style="13"/>
    <col min="4085" max="4102" width="15.28515625" style="13" customWidth="1"/>
    <col min="4103" max="4103" width="11.42578125" style="13" customWidth="1"/>
    <col min="4104" max="4104" width="10.7109375" style="13" customWidth="1"/>
    <col min="4105" max="4105" width="12.42578125" style="13" customWidth="1"/>
    <col min="4106" max="4107" width="11.42578125" style="13" customWidth="1"/>
    <col min="4108" max="4108" width="10.42578125" style="13" customWidth="1"/>
    <col min="4109" max="4109" width="12.42578125" style="13" customWidth="1"/>
    <col min="4110" max="4111" width="11.42578125" style="13" customWidth="1"/>
    <col min="4112" max="4112" width="10.28515625" style="13" customWidth="1"/>
    <col min="4113" max="4113" width="12.42578125" style="13" customWidth="1"/>
    <col min="4114" max="4114" width="11.42578125" style="13" customWidth="1"/>
    <col min="4115" max="4115" width="11.28515625" style="13" customWidth="1"/>
    <col min="4116" max="4116" width="11.140625" style="13" bestFit="1" customWidth="1"/>
    <col min="4117" max="4340" width="9.140625" style="13"/>
    <col min="4341" max="4358" width="15.28515625" style="13" customWidth="1"/>
    <col min="4359" max="4359" width="11.42578125" style="13" customWidth="1"/>
    <col min="4360" max="4360" width="10.7109375" style="13" customWidth="1"/>
    <col min="4361" max="4361" width="12.42578125" style="13" customWidth="1"/>
    <col min="4362" max="4363" width="11.42578125" style="13" customWidth="1"/>
    <col min="4364" max="4364" width="10.42578125" style="13" customWidth="1"/>
    <col min="4365" max="4365" width="12.42578125" style="13" customWidth="1"/>
    <col min="4366" max="4367" width="11.42578125" style="13" customWidth="1"/>
    <col min="4368" max="4368" width="10.28515625" style="13" customWidth="1"/>
    <col min="4369" max="4369" width="12.42578125" style="13" customWidth="1"/>
    <col min="4370" max="4370" width="11.42578125" style="13" customWidth="1"/>
    <col min="4371" max="4371" width="11.28515625" style="13" customWidth="1"/>
    <col min="4372" max="4372" width="11.140625" style="13" bestFit="1" customWidth="1"/>
    <col min="4373" max="4596" width="9.140625" style="13"/>
    <col min="4597" max="4614" width="15.28515625" style="13" customWidth="1"/>
    <col min="4615" max="4615" width="11.42578125" style="13" customWidth="1"/>
    <col min="4616" max="4616" width="10.7109375" style="13" customWidth="1"/>
    <col min="4617" max="4617" width="12.42578125" style="13" customWidth="1"/>
    <col min="4618" max="4619" width="11.42578125" style="13" customWidth="1"/>
    <col min="4620" max="4620" width="10.42578125" style="13" customWidth="1"/>
    <col min="4621" max="4621" width="12.42578125" style="13" customWidth="1"/>
    <col min="4622" max="4623" width="11.42578125" style="13" customWidth="1"/>
    <col min="4624" max="4624" width="10.28515625" style="13" customWidth="1"/>
    <col min="4625" max="4625" width="12.42578125" style="13" customWidth="1"/>
    <col min="4626" max="4626" width="11.42578125" style="13" customWidth="1"/>
    <col min="4627" max="4627" width="11.28515625" style="13" customWidth="1"/>
    <col min="4628" max="4628" width="11.140625" style="13" bestFit="1" customWidth="1"/>
    <col min="4629" max="4852" width="9.140625" style="13"/>
    <col min="4853" max="4870" width="15.28515625" style="13" customWidth="1"/>
    <col min="4871" max="4871" width="11.42578125" style="13" customWidth="1"/>
    <col min="4872" max="4872" width="10.7109375" style="13" customWidth="1"/>
    <col min="4873" max="4873" width="12.42578125" style="13" customWidth="1"/>
    <col min="4874" max="4875" width="11.42578125" style="13" customWidth="1"/>
    <col min="4876" max="4876" width="10.42578125" style="13" customWidth="1"/>
    <col min="4877" max="4877" width="12.42578125" style="13" customWidth="1"/>
    <col min="4878" max="4879" width="11.42578125" style="13" customWidth="1"/>
    <col min="4880" max="4880" width="10.28515625" style="13" customWidth="1"/>
    <col min="4881" max="4881" width="12.42578125" style="13" customWidth="1"/>
    <col min="4882" max="4882" width="11.42578125" style="13" customWidth="1"/>
    <col min="4883" max="4883" width="11.28515625" style="13" customWidth="1"/>
    <col min="4884" max="4884" width="11.140625" style="13" bestFit="1" customWidth="1"/>
    <col min="4885" max="5108" width="9.140625" style="13"/>
    <col min="5109" max="5126" width="15.28515625" style="13" customWidth="1"/>
    <col min="5127" max="5127" width="11.42578125" style="13" customWidth="1"/>
    <col min="5128" max="5128" width="10.7109375" style="13" customWidth="1"/>
    <col min="5129" max="5129" width="12.42578125" style="13" customWidth="1"/>
    <col min="5130" max="5131" width="11.42578125" style="13" customWidth="1"/>
    <col min="5132" max="5132" width="10.42578125" style="13" customWidth="1"/>
    <col min="5133" max="5133" width="12.42578125" style="13" customWidth="1"/>
    <col min="5134" max="5135" width="11.42578125" style="13" customWidth="1"/>
    <col min="5136" max="5136" width="10.28515625" style="13" customWidth="1"/>
    <col min="5137" max="5137" width="12.42578125" style="13" customWidth="1"/>
    <col min="5138" max="5138" width="11.42578125" style="13" customWidth="1"/>
    <col min="5139" max="5139" width="11.28515625" style="13" customWidth="1"/>
    <col min="5140" max="5140" width="11.140625" style="13" bestFit="1" customWidth="1"/>
    <col min="5141" max="5364" width="9.140625" style="13"/>
    <col min="5365" max="5382" width="15.28515625" style="13" customWidth="1"/>
    <col min="5383" max="5383" width="11.42578125" style="13" customWidth="1"/>
    <col min="5384" max="5384" width="10.7109375" style="13" customWidth="1"/>
    <col min="5385" max="5385" width="12.42578125" style="13" customWidth="1"/>
    <col min="5386" max="5387" width="11.42578125" style="13" customWidth="1"/>
    <col min="5388" max="5388" width="10.42578125" style="13" customWidth="1"/>
    <col min="5389" max="5389" width="12.42578125" style="13" customWidth="1"/>
    <col min="5390" max="5391" width="11.42578125" style="13" customWidth="1"/>
    <col min="5392" max="5392" width="10.28515625" style="13" customWidth="1"/>
    <col min="5393" max="5393" width="12.42578125" style="13" customWidth="1"/>
    <col min="5394" max="5394" width="11.42578125" style="13" customWidth="1"/>
    <col min="5395" max="5395" width="11.28515625" style="13" customWidth="1"/>
    <col min="5396" max="5396" width="11.140625" style="13" bestFit="1" customWidth="1"/>
    <col min="5397" max="5620" width="9.140625" style="13"/>
    <col min="5621" max="5638" width="15.28515625" style="13" customWidth="1"/>
    <col min="5639" max="5639" width="11.42578125" style="13" customWidth="1"/>
    <col min="5640" max="5640" width="10.7109375" style="13" customWidth="1"/>
    <col min="5641" max="5641" width="12.42578125" style="13" customWidth="1"/>
    <col min="5642" max="5643" width="11.42578125" style="13" customWidth="1"/>
    <col min="5644" max="5644" width="10.42578125" style="13" customWidth="1"/>
    <col min="5645" max="5645" width="12.42578125" style="13" customWidth="1"/>
    <col min="5646" max="5647" width="11.42578125" style="13" customWidth="1"/>
    <col min="5648" max="5648" width="10.28515625" style="13" customWidth="1"/>
    <col min="5649" max="5649" width="12.42578125" style="13" customWidth="1"/>
    <col min="5650" max="5650" width="11.42578125" style="13" customWidth="1"/>
    <col min="5651" max="5651" width="11.28515625" style="13" customWidth="1"/>
    <col min="5652" max="5652" width="11.140625" style="13" bestFit="1" customWidth="1"/>
    <col min="5653" max="5876" width="9.140625" style="13"/>
    <col min="5877" max="5894" width="15.28515625" style="13" customWidth="1"/>
    <col min="5895" max="5895" width="11.42578125" style="13" customWidth="1"/>
    <col min="5896" max="5896" width="10.7109375" style="13" customWidth="1"/>
    <col min="5897" max="5897" width="12.42578125" style="13" customWidth="1"/>
    <col min="5898" max="5899" width="11.42578125" style="13" customWidth="1"/>
    <col min="5900" max="5900" width="10.42578125" style="13" customWidth="1"/>
    <col min="5901" max="5901" width="12.42578125" style="13" customWidth="1"/>
    <col min="5902" max="5903" width="11.42578125" style="13" customWidth="1"/>
    <col min="5904" max="5904" width="10.28515625" style="13" customWidth="1"/>
    <col min="5905" max="5905" width="12.42578125" style="13" customWidth="1"/>
    <col min="5906" max="5906" width="11.42578125" style="13" customWidth="1"/>
    <col min="5907" max="5907" width="11.28515625" style="13" customWidth="1"/>
    <col min="5908" max="5908" width="11.140625" style="13" bestFit="1" customWidth="1"/>
    <col min="5909" max="6132" width="9.140625" style="13"/>
    <col min="6133" max="6150" width="15.28515625" style="13" customWidth="1"/>
    <col min="6151" max="6151" width="11.42578125" style="13" customWidth="1"/>
    <col min="6152" max="6152" width="10.7109375" style="13" customWidth="1"/>
    <col min="6153" max="6153" width="12.42578125" style="13" customWidth="1"/>
    <col min="6154" max="6155" width="11.42578125" style="13" customWidth="1"/>
    <col min="6156" max="6156" width="10.42578125" style="13" customWidth="1"/>
    <col min="6157" max="6157" width="12.42578125" style="13" customWidth="1"/>
    <col min="6158" max="6159" width="11.42578125" style="13" customWidth="1"/>
    <col min="6160" max="6160" width="10.28515625" style="13" customWidth="1"/>
    <col min="6161" max="6161" width="12.42578125" style="13" customWidth="1"/>
    <col min="6162" max="6162" width="11.42578125" style="13" customWidth="1"/>
    <col min="6163" max="6163" width="11.28515625" style="13" customWidth="1"/>
    <col min="6164" max="6164" width="11.140625" style="13" bestFit="1" customWidth="1"/>
    <col min="6165" max="6388" width="9.140625" style="13"/>
    <col min="6389" max="6406" width="15.28515625" style="13" customWidth="1"/>
    <col min="6407" max="6407" width="11.42578125" style="13" customWidth="1"/>
    <col min="6408" max="6408" width="10.7109375" style="13" customWidth="1"/>
    <col min="6409" max="6409" width="12.42578125" style="13" customWidth="1"/>
    <col min="6410" max="6411" width="11.42578125" style="13" customWidth="1"/>
    <col min="6412" max="6412" width="10.42578125" style="13" customWidth="1"/>
    <col min="6413" max="6413" width="12.42578125" style="13" customWidth="1"/>
    <col min="6414" max="6415" width="11.42578125" style="13" customWidth="1"/>
    <col min="6416" max="6416" width="10.28515625" style="13" customWidth="1"/>
    <col min="6417" max="6417" width="12.42578125" style="13" customWidth="1"/>
    <col min="6418" max="6418" width="11.42578125" style="13" customWidth="1"/>
    <col min="6419" max="6419" width="11.28515625" style="13" customWidth="1"/>
    <col min="6420" max="6420" width="11.140625" style="13" bestFit="1" customWidth="1"/>
    <col min="6421" max="6644" width="9.140625" style="13"/>
    <col min="6645" max="6662" width="15.28515625" style="13" customWidth="1"/>
    <col min="6663" max="6663" width="11.42578125" style="13" customWidth="1"/>
    <col min="6664" max="6664" width="10.7109375" style="13" customWidth="1"/>
    <col min="6665" max="6665" width="12.42578125" style="13" customWidth="1"/>
    <col min="6666" max="6667" width="11.42578125" style="13" customWidth="1"/>
    <col min="6668" max="6668" width="10.42578125" style="13" customWidth="1"/>
    <col min="6669" max="6669" width="12.42578125" style="13" customWidth="1"/>
    <col min="6670" max="6671" width="11.42578125" style="13" customWidth="1"/>
    <col min="6672" max="6672" width="10.28515625" style="13" customWidth="1"/>
    <col min="6673" max="6673" width="12.42578125" style="13" customWidth="1"/>
    <col min="6674" max="6674" width="11.42578125" style="13" customWidth="1"/>
    <col min="6675" max="6675" width="11.28515625" style="13" customWidth="1"/>
    <col min="6676" max="6676" width="11.140625" style="13" bestFit="1" customWidth="1"/>
    <col min="6677" max="6900" width="9.140625" style="13"/>
    <col min="6901" max="6918" width="15.28515625" style="13" customWidth="1"/>
    <col min="6919" max="6919" width="11.42578125" style="13" customWidth="1"/>
    <col min="6920" max="6920" width="10.7109375" style="13" customWidth="1"/>
    <col min="6921" max="6921" width="12.42578125" style="13" customWidth="1"/>
    <col min="6922" max="6923" width="11.42578125" style="13" customWidth="1"/>
    <col min="6924" max="6924" width="10.42578125" style="13" customWidth="1"/>
    <col min="6925" max="6925" width="12.42578125" style="13" customWidth="1"/>
    <col min="6926" max="6927" width="11.42578125" style="13" customWidth="1"/>
    <col min="6928" max="6928" width="10.28515625" style="13" customWidth="1"/>
    <col min="6929" max="6929" width="12.42578125" style="13" customWidth="1"/>
    <col min="6930" max="6930" width="11.42578125" style="13" customWidth="1"/>
    <col min="6931" max="6931" width="11.28515625" style="13" customWidth="1"/>
    <col min="6932" max="6932" width="11.140625" style="13" bestFit="1" customWidth="1"/>
    <col min="6933" max="7156" width="9.140625" style="13"/>
    <col min="7157" max="7174" width="15.28515625" style="13" customWidth="1"/>
    <col min="7175" max="7175" width="11.42578125" style="13" customWidth="1"/>
    <col min="7176" max="7176" width="10.7109375" style="13" customWidth="1"/>
    <col min="7177" max="7177" width="12.42578125" style="13" customWidth="1"/>
    <col min="7178" max="7179" width="11.42578125" style="13" customWidth="1"/>
    <col min="7180" max="7180" width="10.42578125" style="13" customWidth="1"/>
    <col min="7181" max="7181" width="12.42578125" style="13" customWidth="1"/>
    <col min="7182" max="7183" width="11.42578125" style="13" customWidth="1"/>
    <col min="7184" max="7184" width="10.28515625" style="13" customWidth="1"/>
    <col min="7185" max="7185" width="12.42578125" style="13" customWidth="1"/>
    <col min="7186" max="7186" width="11.42578125" style="13" customWidth="1"/>
    <col min="7187" max="7187" width="11.28515625" style="13" customWidth="1"/>
    <col min="7188" max="7188" width="11.140625" style="13" bestFit="1" customWidth="1"/>
    <col min="7189" max="7412" width="9.140625" style="13"/>
    <col min="7413" max="7430" width="15.28515625" style="13" customWidth="1"/>
    <col min="7431" max="7431" width="11.42578125" style="13" customWidth="1"/>
    <col min="7432" max="7432" width="10.7109375" style="13" customWidth="1"/>
    <col min="7433" max="7433" width="12.42578125" style="13" customWidth="1"/>
    <col min="7434" max="7435" width="11.42578125" style="13" customWidth="1"/>
    <col min="7436" max="7436" width="10.42578125" style="13" customWidth="1"/>
    <col min="7437" max="7437" width="12.42578125" style="13" customWidth="1"/>
    <col min="7438" max="7439" width="11.42578125" style="13" customWidth="1"/>
    <col min="7440" max="7440" width="10.28515625" style="13" customWidth="1"/>
    <col min="7441" max="7441" width="12.42578125" style="13" customWidth="1"/>
    <col min="7442" max="7442" width="11.42578125" style="13" customWidth="1"/>
    <col min="7443" max="7443" width="11.28515625" style="13" customWidth="1"/>
    <col min="7444" max="7444" width="11.140625" style="13" bestFit="1" customWidth="1"/>
    <col min="7445" max="7668" width="9.140625" style="13"/>
    <col min="7669" max="7686" width="15.28515625" style="13" customWidth="1"/>
    <col min="7687" max="7687" width="11.42578125" style="13" customWidth="1"/>
    <col min="7688" max="7688" width="10.7109375" style="13" customWidth="1"/>
    <col min="7689" max="7689" width="12.42578125" style="13" customWidth="1"/>
    <col min="7690" max="7691" width="11.42578125" style="13" customWidth="1"/>
    <col min="7692" max="7692" width="10.42578125" style="13" customWidth="1"/>
    <col min="7693" max="7693" width="12.42578125" style="13" customWidth="1"/>
    <col min="7694" max="7695" width="11.42578125" style="13" customWidth="1"/>
    <col min="7696" max="7696" width="10.28515625" style="13" customWidth="1"/>
    <col min="7697" max="7697" width="12.42578125" style="13" customWidth="1"/>
    <col min="7698" max="7698" width="11.42578125" style="13" customWidth="1"/>
    <col min="7699" max="7699" width="11.28515625" style="13" customWidth="1"/>
    <col min="7700" max="7700" width="11.140625" style="13" bestFit="1" customWidth="1"/>
    <col min="7701" max="7924" width="9.140625" style="13"/>
    <col min="7925" max="7942" width="15.28515625" style="13" customWidth="1"/>
    <col min="7943" max="7943" width="11.42578125" style="13" customWidth="1"/>
    <col min="7944" max="7944" width="10.7109375" style="13" customWidth="1"/>
    <col min="7945" max="7945" width="12.42578125" style="13" customWidth="1"/>
    <col min="7946" max="7947" width="11.42578125" style="13" customWidth="1"/>
    <col min="7948" max="7948" width="10.42578125" style="13" customWidth="1"/>
    <col min="7949" max="7949" width="12.42578125" style="13" customWidth="1"/>
    <col min="7950" max="7951" width="11.42578125" style="13" customWidth="1"/>
    <col min="7952" max="7952" width="10.28515625" style="13" customWidth="1"/>
    <col min="7953" max="7953" width="12.42578125" style="13" customWidth="1"/>
    <col min="7954" max="7954" width="11.42578125" style="13" customWidth="1"/>
    <col min="7955" max="7955" width="11.28515625" style="13" customWidth="1"/>
    <col min="7956" max="7956" width="11.140625" style="13" bestFit="1" customWidth="1"/>
    <col min="7957" max="8180" width="9.140625" style="13"/>
    <col min="8181" max="8198" width="15.28515625" style="13" customWidth="1"/>
    <col min="8199" max="8199" width="11.42578125" style="13" customWidth="1"/>
    <col min="8200" max="8200" width="10.7109375" style="13" customWidth="1"/>
    <col min="8201" max="8201" width="12.42578125" style="13" customWidth="1"/>
    <col min="8202" max="8203" width="11.42578125" style="13" customWidth="1"/>
    <col min="8204" max="8204" width="10.42578125" style="13" customWidth="1"/>
    <col min="8205" max="8205" width="12.42578125" style="13" customWidth="1"/>
    <col min="8206" max="8207" width="11.42578125" style="13" customWidth="1"/>
    <col min="8208" max="8208" width="10.28515625" style="13" customWidth="1"/>
    <col min="8209" max="8209" width="12.42578125" style="13" customWidth="1"/>
    <col min="8210" max="8210" width="11.42578125" style="13" customWidth="1"/>
    <col min="8211" max="8211" width="11.28515625" style="13" customWidth="1"/>
    <col min="8212" max="8212" width="11.140625" style="13" bestFit="1" customWidth="1"/>
    <col min="8213" max="8436" width="9.140625" style="13"/>
    <col min="8437" max="8454" width="15.28515625" style="13" customWidth="1"/>
    <col min="8455" max="8455" width="11.42578125" style="13" customWidth="1"/>
    <col min="8456" max="8456" width="10.7109375" style="13" customWidth="1"/>
    <col min="8457" max="8457" width="12.42578125" style="13" customWidth="1"/>
    <col min="8458" max="8459" width="11.42578125" style="13" customWidth="1"/>
    <col min="8460" max="8460" width="10.42578125" style="13" customWidth="1"/>
    <col min="8461" max="8461" width="12.42578125" style="13" customWidth="1"/>
    <col min="8462" max="8463" width="11.42578125" style="13" customWidth="1"/>
    <col min="8464" max="8464" width="10.28515625" style="13" customWidth="1"/>
    <col min="8465" max="8465" width="12.42578125" style="13" customWidth="1"/>
    <col min="8466" max="8466" width="11.42578125" style="13" customWidth="1"/>
    <col min="8467" max="8467" width="11.28515625" style="13" customWidth="1"/>
    <col min="8468" max="8468" width="11.140625" style="13" bestFit="1" customWidth="1"/>
    <col min="8469" max="8692" width="9.140625" style="13"/>
    <col min="8693" max="8710" width="15.28515625" style="13" customWidth="1"/>
    <col min="8711" max="8711" width="11.42578125" style="13" customWidth="1"/>
    <col min="8712" max="8712" width="10.7109375" style="13" customWidth="1"/>
    <col min="8713" max="8713" width="12.42578125" style="13" customWidth="1"/>
    <col min="8714" max="8715" width="11.42578125" style="13" customWidth="1"/>
    <col min="8716" max="8716" width="10.42578125" style="13" customWidth="1"/>
    <col min="8717" max="8717" width="12.42578125" style="13" customWidth="1"/>
    <col min="8718" max="8719" width="11.42578125" style="13" customWidth="1"/>
    <col min="8720" max="8720" width="10.28515625" style="13" customWidth="1"/>
    <col min="8721" max="8721" width="12.42578125" style="13" customWidth="1"/>
    <col min="8722" max="8722" width="11.42578125" style="13" customWidth="1"/>
    <col min="8723" max="8723" width="11.28515625" style="13" customWidth="1"/>
    <col min="8724" max="8724" width="11.140625" style="13" bestFit="1" customWidth="1"/>
    <col min="8725" max="8948" width="9.140625" style="13"/>
    <col min="8949" max="8966" width="15.28515625" style="13" customWidth="1"/>
    <col min="8967" max="8967" width="11.42578125" style="13" customWidth="1"/>
    <col min="8968" max="8968" width="10.7109375" style="13" customWidth="1"/>
    <col min="8969" max="8969" width="12.42578125" style="13" customWidth="1"/>
    <col min="8970" max="8971" width="11.42578125" style="13" customWidth="1"/>
    <col min="8972" max="8972" width="10.42578125" style="13" customWidth="1"/>
    <col min="8973" max="8973" width="12.42578125" style="13" customWidth="1"/>
    <col min="8974" max="8975" width="11.42578125" style="13" customWidth="1"/>
    <col min="8976" max="8976" width="10.28515625" style="13" customWidth="1"/>
    <col min="8977" max="8977" width="12.42578125" style="13" customWidth="1"/>
    <col min="8978" max="8978" width="11.42578125" style="13" customWidth="1"/>
    <col min="8979" max="8979" width="11.28515625" style="13" customWidth="1"/>
    <col min="8980" max="8980" width="11.140625" style="13" bestFit="1" customWidth="1"/>
    <col min="8981" max="9204" width="9.140625" style="13"/>
    <col min="9205" max="9222" width="15.28515625" style="13" customWidth="1"/>
    <col min="9223" max="9223" width="11.42578125" style="13" customWidth="1"/>
    <col min="9224" max="9224" width="10.7109375" style="13" customWidth="1"/>
    <col min="9225" max="9225" width="12.42578125" style="13" customWidth="1"/>
    <col min="9226" max="9227" width="11.42578125" style="13" customWidth="1"/>
    <col min="9228" max="9228" width="10.42578125" style="13" customWidth="1"/>
    <col min="9229" max="9229" width="12.42578125" style="13" customWidth="1"/>
    <col min="9230" max="9231" width="11.42578125" style="13" customWidth="1"/>
    <col min="9232" max="9232" width="10.28515625" style="13" customWidth="1"/>
    <col min="9233" max="9233" width="12.42578125" style="13" customWidth="1"/>
    <col min="9234" max="9234" width="11.42578125" style="13" customWidth="1"/>
    <col min="9235" max="9235" width="11.28515625" style="13" customWidth="1"/>
    <col min="9236" max="9236" width="11.140625" style="13" bestFit="1" customWidth="1"/>
    <col min="9237" max="9460" width="9.140625" style="13"/>
    <col min="9461" max="9478" width="15.28515625" style="13" customWidth="1"/>
    <col min="9479" max="9479" width="11.42578125" style="13" customWidth="1"/>
    <col min="9480" max="9480" width="10.7109375" style="13" customWidth="1"/>
    <col min="9481" max="9481" width="12.42578125" style="13" customWidth="1"/>
    <col min="9482" max="9483" width="11.42578125" style="13" customWidth="1"/>
    <col min="9484" max="9484" width="10.42578125" style="13" customWidth="1"/>
    <col min="9485" max="9485" width="12.42578125" style="13" customWidth="1"/>
    <col min="9486" max="9487" width="11.42578125" style="13" customWidth="1"/>
    <col min="9488" max="9488" width="10.28515625" style="13" customWidth="1"/>
    <col min="9489" max="9489" width="12.42578125" style="13" customWidth="1"/>
    <col min="9490" max="9490" width="11.42578125" style="13" customWidth="1"/>
    <col min="9491" max="9491" width="11.28515625" style="13" customWidth="1"/>
    <col min="9492" max="9492" width="11.140625" style="13" bestFit="1" customWidth="1"/>
    <col min="9493" max="9716" width="9.140625" style="13"/>
    <col min="9717" max="9734" width="15.28515625" style="13" customWidth="1"/>
    <col min="9735" max="9735" width="11.42578125" style="13" customWidth="1"/>
    <col min="9736" max="9736" width="10.7109375" style="13" customWidth="1"/>
    <col min="9737" max="9737" width="12.42578125" style="13" customWidth="1"/>
    <col min="9738" max="9739" width="11.42578125" style="13" customWidth="1"/>
    <col min="9740" max="9740" width="10.42578125" style="13" customWidth="1"/>
    <col min="9741" max="9741" width="12.42578125" style="13" customWidth="1"/>
    <col min="9742" max="9743" width="11.42578125" style="13" customWidth="1"/>
    <col min="9744" max="9744" width="10.28515625" style="13" customWidth="1"/>
    <col min="9745" max="9745" width="12.42578125" style="13" customWidth="1"/>
    <col min="9746" max="9746" width="11.42578125" style="13" customWidth="1"/>
    <col min="9747" max="9747" width="11.28515625" style="13" customWidth="1"/>
    <col min="9748" max="9748" width="11.140625" style="13" bestFit="1" customWidth="1"/>
    <col min="9749" max="9972" width="9.140625" style="13"/>
    <col min="9973" max="9990" width="15.28515625" style="13" customWidth="1"/>
    <col min="9991" max="9991" width="11.42578125" style="13" customWidth="1"/>
    <col min="9992" max="9992" width="10.7109375" style="13" customWidth="1"/>
    <col min="9993" max="9993" width="12.42578125" style="13" customWidth="1"/>
    <col min="9994" max="9995" width="11.42578125" style="13" customWidth="1"/>
    <col min="9996" max="9996" width="10.42578125" style="13" customWidth="1"/>
    <col min="9997" max="9997" width="12.42578125" style="13" customWidth="1"/>
    <col min="9998" max="9999" width="11.42578125" style="13" customWidth="1"/>
    <col min="10000" max="10000" width="10.28515625" style="13" customWidth="1"/>
    <col min="10001" max="10001" width="12.42578125" style="13" customWidth="1"/>
    <col min="10002" max="10002" width="11.42578125" style="13" customWidth="1"/>
    <col min="10003" max="10003" width="11.28515625" style="13" customWidth="1"/>
    <col min="10004" max="10004" width="11.140625" style="13" bestFit="1" customWidth="1"/>
    <col min="10005" max="10228" width="9.140625" style="13"/>
    <col min="10229" max="10246" width="15.28515625" style="13" customWidth="1"/>
    <col min="10247" max="10247" width="11.42578125" style="13" customWidth="1"/>
    <col min="10248" max="10248" width="10.7109375" style="13" customWidth="1"/>
    <col min="10249" max="10249" width="12.42578125" style="13" customWidth="1"/>
    <col min="10250" max="10251" width="11.42578125" style="13" customWidth="1"/>
    <col min="10252" max="10252" width="10.42578125" style="13" customWidth="1"/>
    <col min="10253" max="10253" width="12.42578125" style="13" customWidth="1"/>
    <col min="10254" max="10255" width="11.42578125" style="13" customWidth="1"/>
    <col min="10256" max="10256" width="10.28515625" style="13" customWidth="1"/>
    <col min="10257" max="10257" width="12.42578125" style="13" customWidth="1"/>
    <col min="10258" max="10258" width="11.42578125" style="13" customWidth="1"/>
    <col min="10259" max="10259" width="11.28515625" style="13" customWidth="1"/>
    <col min="10260" max="10260" width="11.140625" style="13" bestFit="1" customWidth="1"/>
    <col min="10261" max="10484" width="9.140625" style="13"/>
    <col min="10485" max="10502" width="15.28515625" style="13" customWidth="1"/>
    <col min="10503" max="10503" width="11.42578125" style="13" customWidth="1"/>
    <col min="10504" max="10504" width="10.7109375" style="13" customWidth="1"/>
    <col min="10505" max="10505" width="12.42578125" style="13" customWidth="1"/>
    <col min="10506" max="10507" width="11.42578125" style="13" customWidth="1"/>
    <col min="10508" max="10508" width="10.42578125" style="13" customWidth="1"/>
    <col min="10509" max="10509" width="12.42578125" style="13" customWidth="1"/>
    <col min="10510" max="10511" width="11.42578125" style="13" customWidth="1"/>
    <col min="10512" max="10512" width="10.28515625" style="13" customWidth="1"/>
    <col min="10513" max="10513" width="12.42578125" style="13" customWidth="1"/>
    <col min="10514" max="10514" width="11.42578125" style="13" customWidth="1"/>
    <col min="10515" max="10515" width="11.28515625" style="13" customWidth="1"/>
    <col min="10516" max="10516" width="11.140625" style="13" bestFit="1" customWidth="1"/>
    <col min="10517" max="10740" width="9.140625" style="13"/>
    <col min="10741" max="10758" width="15.28515625" style="13" customWidth="1"/>
    <col min="10759" max="10759" width="11.42578125" style="13" customWidth="1"/>
    <col min="10760" max="10760" width="10.7109375" style="13" customWidth="1"/>
    <col min="10761" max="10761" width="12.42578125" style="13" customWidth="1"/>
    <col min="10762" max="10763" width="11.42578125" style="13" customWidth="1"/>
    <col min="10764" max="10764" width="10.42578125" style="13" customWidth="1"/>
    <col min="10765" max="10765" width="12.42578125" style="13" customWidth="1"/>
    <col min="10766" max="10767" width="11.42578125" style="13" customWidth="1"/>
    <col min="10768" max="10768" width="10.28515625" style="13" customWidth="1"/>
    <col min="10769" max="10769" width="12.42578125" style="13" customWidth="1"/>
    <col min="10770" max="10770" width="11.42578125" style="13" customWidth="1"/>
    <col min="10771" max="10771" width="11.28515625" style="13" customWidth="1"/>
    <col min="10772" max="10772" width="11.140625" style="13" bestFit="1" customWidth="1"/>
    <col min="10773" max="10996" width="9.140625" style="13"/>
    <col min="10997" max="11014" width="15.28515625" style="13" customWidth="1"/>
    <col min="11015" max="11015" width="11.42578125" style="13" customWidth="1"/>
    <col min="11016" max="11016" width="10.7109375" style="13" customWidth="1"/>
    <col min="11017" max="11017" width="12.42578125" style="13" customWidth="1"/>
    <col min="11018" max="11019" width="11.42578125" style="13" customWidth="1"/>
    <col min="11020" max="11020" width="10.42578125" style="13" customWidth="1"/>
    <col min="11021" max="11021" width="12.42578125" style="13" customWidth="1"/>
    <col min="11022" max="11023" width="11.42578125" style="13" customWidth="1"/>
    <col min="11024" max="11024" width="10.28515625" style="13" customWidth="1"/>
    <col min="11025" max="11025" width="12.42578125" style="13" customWidth="1"/>
    <col min="11026" max="11026" width="11.42578125" style="13" customWidth="1"/>
    <col min="11027" max="11027" width="11.28515625" style="13" customWidth="1"/>
    <col min="11028" max="11028" width="11.140625" style="13" bestFit="1" customWidth="1"/>
    <col min="11029" max="11252" width="9.140625" style="13"/>
    <col min="11253" max="11270" width="15.28515625" style="13" customWidth="1"/>
    <col min="11271" max="11271" width="11.42578125" style="13" customWidth="1"/>
    <col min="11272" max="11272" width="10.7109375" style="13" customWidth="1"/>
    <col min="11273" max="11273" width="12.42578125" style="13" customWidth="1"/>
    <col min="11274" max="11275" width="11.42578125" style="13" customWidth="1"/>
    <col min="11276" max="11276" width="10.42578125" style="13" customWidth="1"/>
    <col min="11277" max="11277" width="12.42578125" style="13" customWidth="1"/>
    <col min="11278" max="11279" width="11.42578125" style="13" customWidth="1"/>
    <col min="11280" max="11280" width="10.28515625" style="13" customWidth="1"/>
    <col min="11281" max="11281" width="12.42578125" style="13" customWidth="1"/>
    <col min="11282" max="11282" width="11.42578125" style="13" customWidth="1"/>
    <col min="11283" max="11283" width="11.28515625" style="13" customWidth="1"/>
    <col min="11284" max="11284" width="11.140625" style="13" bestFit="1" customWidth="1"/>
    <col min="11285" max="11508" width="9.140625" style="13"/>
    <col min="11509" max="11526" width="15.28515625" style="13" customWidth="1"/>
    <col min="11527" max="11527" width="11.42578125" style="13" customWidth="1"/>
    <col min="11528" max="11528" width="10.7109375" style="13" customWidth="1"/>
    <col min="11529" max="11529" width="12.42578125" style="13" customWidth="1"/>
    <col min="11530" max="11531" width="11.42578125" style="13" customWidth="1"/>
    <col min="11532" max="11532" width="10.42578125" style="13" customWidth="1"/>
    <col min="11533" max="11533" width="12.42578125" style="13" customWidth="1"/>
    <col min="11534" max="11535" width="11.42578125" style="13" customWidth="1"/>
    <col min="11536" max="11536" width="10.28515625" style="13" customWidth="1"/>
    <col min="11537" max="11537" width="12.42578125" style="13" customWidth="1"/>
    <col min="11538" max="11538" width="11.42578125" style="13" customWidth="1"/>
    <col min="11539" max="11539" width="11.28515625" style="13" customWidth="1"/>
    <col min="11540" max="11540" width="11.140625" style="13" bestFit="1" customWidth="1"/>
    <col min="11541" max="11764" width="9.140625" style="13"/>
    <col min="11765" max="11782" width="15.28515625" style="13" customWidth="1"/>
    <col min="11783" max="11783" width="11.42578125" style="13" customWidth="1"/>
    <col min="11784" max="11784" width="10.7109375" style="13" customWidth="1"/>
    <col min="11785" max="11785" width="12.42578125" style="13" customWidth="1"/>
    <col min="11786" max="11787" width="11.42578125" style="13" customWidth="1"/>
    <col min="11788" max="11788" width="10.42578125" style="13" customWidth="1"/>
    <col min="11789" max="11789" width="12.42578125" style="13" customWidth="1"/>
    <col min="11790" max="11791" width="11.42578125" style="13" customWidth="1"/>
    <col min="11792" max="11792" width="10.28515625" style="13" customWidth="1"/>
    <col min="11793" max="11793" width="12.42578125" style="13" customWidth="1"/>
    <col min="11794" max="11794" width="11.42578125" style="13" customWidth="1"/>
    <col min="11795" max="11795" width="11.28515625" style="13" customWidth="1"/>
    <col min="11796" max="11796" width="11.140625" style="13" bestFit="1" customWidth="1"/>
    <col min="11797" max="12020" width="9.140625" style="13"/>
    <col min="12021" max="12038" width="15.28515625" style="13" customWidth="1"/>
    <col min="12039" max="12039" width="11.42578125" style="13" customWidth="1"/>
    <col min="12040" max="12040" width="10.7109375" style="13" customWidth="1"/>
    <col min="12041" max="12041" width="12.42578125" style="13" customWidth="1"/>
    <col min="12042" max="12043" width="11.42578125" style="13" customWidth="1"/>
    <col min="12044" max="12044" width="10.42578125" style="13" customWidth="1"/>
    <col min="12045" max="12045" width="12.42578125" style="13" customWidth="1"/>
    <col min="12046" max="12047" width="11.42578125" style="13" customWidth="1"/>
    <col min="12048" max="12048" width="10.28515625" style="13" customWidth="1"/>
    <col min="12049" max="12049" width="12.42578125" style="13" customWidth="1"/>
    <col min="12050" max="12050" width="11.42578125" style="13" customWidth="1"/>
    <col min="12051" max="12051" width="11.28515625" style="13" customWidth="1"/>
    <col min="12052" max="12052" width="11.140625" style="13" bestFit="1" customWidth="1"/>
    <col min="12053" max="12276" width="9.140625" style="13"/>
    <col min="12277" max="12294" width="15.28515625" style="13" customWidth="1"/>
    <col min="12295" max="12295" width="11.42578125" style="13" customWidth="1"/>
    <col min="12296" max="12296" width="10.7109375" style="13" customWidth="1"/>
    <col min="12297" max="12297" width="12.42578125" style="13" customWidth="1"/>
    <col min="12298" max="12299" width="11.42578125" style="13" customWidth="1"/>
    <col min="12300" max="12300" width="10.42578125" style="13" customWidth="1"/>
    <col min="12301" max="12301" width="12.42578125" style="13" customWidth="1"/>
    <col min="12302" max="12303" width="11.42578125" style="13" customWidth="1"/>
    <col min="12304" max="12304" width="10.28515625" style="13" customWidth="1"/>
    <col min="12305" max="12305" width="12.42578125" style="13" customWidth="1"/>
    <col min="12306" max="12306" width="11.42578125" style="13" customWidth="1"/>
    <col min="12307" max="12307" width="11.28515625" style="13" customWidth="1"/>
    <col min="12308" max="12308" width="11.140625" style="13" bestFit="1" customWidth="1"/>
    <col min="12309" max="12532" width="9.140625" style="13"/>
    <col min="12533" max="12550" width="15.28515625" style="13" customWidth="1"/>
    <col min="12551" max="12551" width="11.42578125" style="13" customWidth="1"/>
    <col min="12552" max="12552" width="10.7109375" style="13" customWidth="1"/>
    <col min="12553" max="12553" width="12.42578125" style="13" customWidth="1"/>
    <col min="12554" max="12555" width="11.42578125" style="13" customWidth="1"/>
    <col min="12556" max="12556" width="10.42578125" style="13" customWidth="1"/>
    <col min="12557" max="12557" width="12.42578125" style="13" customWidth="1"/>
    <col min="12558" max="12559" width="11.42578125" style="13" customWidth="1"/>
    <col min="12560" max="12560" width="10.28515625" style="13" customWidth="1"/>
    <col min="12561" max="12561" width="12.42578125" style="13" customWidth="1"/>
    <col min="12562" max="12562" width="11.42578125" style="13" customWidth="1"/>
    <col min="12563" max="12563" width="11.28515625" style="13" customWidth="1"/>
    <col min="12564" max="12564" width="11.140625" style="13" bestFit="1" customWidth="1"/>
    <col min="12565" max="12788" width="9.140625" style="13"/>
    <col min="12789" max="12806" width="15.28515625" style="13" customWidth="1"/>
    <col min="12807" max="12807" width="11.42578125" style="13" customWidth="1"/>
    <col min="12808" max="12808" width="10.7109375" style="13" customWidth="1"/>
    <col min="12809" max="12809" width="12.42578125" style="13" customWidth="1"/>
    <col min="12810" max="12811" width="11.42578125" style="13" customWidth="1"/>
    <col min="12812" max="12812" width="10.42578125" style="13" customWidth="1"/>
    <col min="12813" max="12813" width="12.42578125" style="13" customWidth="1"/>
    <col min="12814" max="12815" width="11.42578125" style="13" customWidth="1"/>
    <col min="12816" max="12816" width="10.28515625" style="13" customWidth="1"/>
    <col min="12817" max="12817" width="12.42578125" style="13" customWidth="1"/>
    <col min="12818" max="12818" width="11.42578125" style="13" customWidth="1"/>
    <col min="12819" max="12819" width="11.28515625" style="13" customWidth="1"/>
    <col min="12820" max="12820" width="11.140625" style="13" bestFit="1" customWidth="1"/>
    <col min="12821" max="13044" width="9.140625" style="13"/>
    <col min="13045" max="13062" width="15.28515625" style="13" customWidth="1"/>
    <col min="13063" max="13063" width="11.42578125" style="13" customWidth="1"/>
    <col min="13064" max="13064" width="10.7109375" style="13" customWidth="1"/>
    <col min="13065" max="13065" width="12.42578125" style="13" customWidth="1"/>
    <col min="13066" max="13067" width="11.42578125" style="13" customWidth="1"/>
    <col min="13068" max="13068" width="10.42578125" style="13" customWidth="1"/>
    <col min="13069" max="13069" width="12.42578125" style="13" customWidth="1"/>
    <col min="13070" max="13071" width="11.42578125" style="13" customWidth="1"/>
    <col min="13072" max="13072" width="10.28515625" style="13" customWidth="1"/>
    <col min="13073" max="13073" width="12.42578125" style="13" customWidth="1"/>
    <col min="13074" max="13074" width="11.42578125" style="13" customWidth="1"/>
    <col min="13075" max="13075" width="11.28515625" style="13" customWidth="1"/>
    <col min="13076" max="13076" width="11.140625" style="13" bestFit="1" customWidth="1"/>
    <col min="13077" max="13300" width="9.140625" style="13"/>
    <col min="13301" max="13318" width="15.28515625" style="13" customWidth="1"/>
    <col min="13319" max="13319" width="11.42578125" style="13" customWidth="1"/>
    <col min="13320" max="13320" width="10.7109375" style="13" customWidth="1"/>
    <col min="13321" max="13321" width="12.42578125" style="13" customWidth="1"/>
    <col min="13322" max="13323" width="11.42578125" style="13" customWidth="1"/>
    <col min="13324" max="13324" width="10.42578125" style="13" customWidth="1"/>
    <col min="13325" max="13325" width="12.42578125" style="13" customWidth="1"/>
    <col min="13326" max="13327" width="11.42578125" style="13" customWidth="1"/>
    <col min="13328" max="13328" width="10.28515625" style="13" customWidth="1"/>
    <col min="13329" max="13329" width="12.42578125" style="13" customWidth="1"/>
    <col min="13330" max="13330" width="11.42578125" style="13" customWidth="1"/>
    <col min="13331" max="13331" width="11.28515625" style="13" customWidth="1"/>
    <col min="13332" max="13332" width="11.140625" style="13" bestFit="1" customWidth="1"/>
    <col min="13333" max="13556" width="9.140625" style="13"/>
    <col min="13557" max="13574" width="15.28515625" style="13" customWidth="1"/>
    <col min="13575" max="13575" width="11.42578125" style="13" customWidth="1"/>
    <col min="13576" max="13576" width="10.7109375" style="13" customWidth="1"/>
    <col min="13577" max="13577" width="12.42578125" style="13" customWidth="1"/>
    <col min="13578" max="13579" width="11.42578125" style="13" customWidth="1"/>
    <col min="13580" max="13580" width="10.42578125" style="13" customWidth="1"/>
    <col min="13581" max="13581" width="12.42578125" style="13" customWidth="1"/>
    <col min="13582" max="13583" width="11.42578125" style="13" customWidth="1"/>
    <col min="13584" max="13584" width="10.28515625" style="13" customWidth="1"/>
    <col min="13585" max="13585" width="12.42578125" style="13" customWidth="1"/>
    <col min="13586" max="13586" width="11.42578125" style="13" customWidth="1"/>
    <col min="13587" max="13587" width="11.28515625" style="13" customWidth="1"/>
    <col min="13588" max="13588" width="11.140625" style="13" bestFit="1" customWidth="1"/>
    <col min="13589" max="13812" width="9.140625" style="13"/>
    <col min="13813" max="13830" width="15.28515625" style="13" customWidth="1"/>
    <col min="13831" max="13831" width="11.42578125" style="13" customWidth="1"/>
    <col min="13832" max="13832" width="10.7109375" style="13" customWidth="1"/>
    <col min="13833" max="13833" width="12.42578125" style="13" customWidth="1"/>
    <col min="13834" max="13835" width="11.42578125" style="13" customWidth="1"/>
    <col min="13836" max="13836" width="10.42578125" style="13" customWidth="1"/>
    <col min="13837" max="13837" width="12.42578125" style="13" customWidth="1"/>
    <col min="13838" max="13839" width="11.42578125" style="13" customWidth="1"/>
    <col min="13840" max="13840" width="10.28515625" style="13" customWidth="1"/>
    <col min="13841" max="13841" width="12.42578125" style="13" customWidth="1"/>
    <col min="13842" max="13842" width="11.42578125" style="13" customWidth="1"/>
    <col min="13843" max="13843" width="11.28515625" style="13" customWidth="1"/>
    <col min="13844" max="13844" width="11.140625" style="13" bestFit="1" customWidth="1"/>
    <col min="13845" max="14068" width="9.140625" style="13"/>
    <col min="14069" max="14086" width="15.28515625" style="13" customWidth="1"/>
    <col min="14087" max="14087" width="11.42578125" style="13" customWidth="1"/>
    <col min="14088" max="14088" width="10.7109375" style="13" customWidth="1"/>
    <col min="14089" max="14089" width="12.42578125" style="13" customWidth="1"/>
    <col min="14090" max="14091" width="11.42578125" style="13" customWidth="1"/>
    <col min="14092" max="14092" width="10.42578125" style="13" customWidth="1"/>
    <col min="14093" max="14093" width="12.42578125" style="13" customWidth="1"/>
    <col min="14094" max="14095" width="11.42578125" style="13" customWidth="1"/>
    <col min="14096" max="14096" width="10.28515625" style="13" customWidth="1"/>
    <col min="14097" max="14097" width="12.42578125" style="13" customWidth="1"/>
    <col min="14098" max="14098" width="11.42578125" style="13" customWidth="1"/>
    <col min="14099" max="14099" width="11.28515625" style="13" customWidth="1"/>
    <col min="14100" max="14100" width="11.140625" style="13" bestFit="1" customWidth="1"/>
    <col min="14101" max="14324" width="9.140625" style="13"/>
    <col min="14325" max="14342" width="15.28515625" style="13" customWidth="1"/>
    <col min="14343" max="14343" width="11.42578125" style="13" customWidth="1"/>
    <col min="14344" max="14344" width="10.7109375" style="13" customWidth="1"/>
    <col min="14345" max="14345" width="12.42578125" style="13" customWidth="1"/>
    <col min="14346" max="14347" width="11.42578125" style="13" customWidth="1"/>
    <col min="14348" max="14348" width="10.42578125" style="13" customWidth="1"/>
    <col min="14349" max="14349" width="12.42578125" style="13" customWidth="1"/>
    <col min="14350" max="14351" width="11.42578125" style="13" customWidth="1"/>
    <col min="14352" max="14352" width="10.28515625" style="13" customWidth="1"/>
    <col min="14353" max="14353" width="12.42578125" style="13" customWidth="1"/>
    <col min="14354" max="14354" width="11.42578125" style="13" customWidth="1"/>
    <col min="14355" max="14355" width="11.28515625" style="13" customWidth="1"/>
    <col min="14356" max="14356" width="11.140625" style="13" bestFit="1" customWidth="1"/>
    <col min="14357" max="14580" width="9.140625" style="13"/>
    <col min="14581" max="14598" width="15.28515625" style="13" customWidth="1"/>
    <col min="14599" max="14599" width="11.42578125" style="13" customWidth="1"/>
    <col min="14600" max="14600" width="10.7109375" style="13" customWidth="1"/>
    <col min="14601" max="14601" width="12.42578125" style="13" customWidth="1"/>
    <col min="14602" max="14603" width="11.42578125" style="13" customWidth="1"/>
    <col min="14604" max="14604" width="10.42578125" style="13" customWidth="1"/>
    <col min="14605" max="14605" width="12.42578125" style="13" customWidth="1"/>
    <col min="14606" max="14607" width="11.42578125" style="13" customWidth="1"/>
    <col min="14608" max="14608" width="10.28515625" style="13" customWidth="1"/>
    <col min="14609" max="14609" width="12.42578125" style="13" customWidth="1"/>
    <col min="14610" max="14610" width="11.42578125" style="13" customWidth="1"/>
    <col min="14611" max="14611" width="11.28515625" style="13" customWidth="1"/>
    <col min="14612" max="14612" width="11.140625" style="13" bestFit="1" customWidth="1"/>
    <col min="14613" max="14836" width="9.140625" style="13"/>
    <col min="14837" max="14854" width="15.28515625" style="13" customWidth="1"/>
    <col min="14855" max="14855" width="11.42578125" style="13" customWidth="1"/>
    <col min="14856" max="14856" width="10.7109375" style="13" customWidth="1"/>
    <col min="14857" max="14857" width="12.42578125" style="13" customWidth="1"/>
    <col min="14858" max="14859" width="11.42578125" style="13" customWidth="1"/>
    <col min="14860" max="14860" width="10.42578125" style="13" customWidth="1"/>
    <col min="14861" max="14861" width="12.42578125" style="13" customWidth="1"/>
    <col min="14862" max="14863" width="11.42578125" style="13" customWidth="1"/>
    <col min="14864" max="14864" width="10.28515625" style="13" customWidth="1"/>
    <col min="14865" max="14865" width="12.42578125" style="13" customWidth="1"/>
    <col min="14866" max="14866" width="11.42578125" style="13" customWidth="1"/>
    <col min="14867" max="14867" width="11.28515625" style="13" customWidth="1"/>
    <col min="14868" max="14868" width="11.140625" style="13" bestFit="1" customWidth="1"/>
    <col min="14869" max="15092" width="9.140625" style="13"/>
    <col min="15093" max="15110" width="15.28515625" style="13" customWidth="1"/>
    <col min="15111" max="15111" width="11.42578125" style="13" customWidth="1"/>
    <col min="15112" max="15112" width="10.7109375" style="13" customWidth="1"/>
    <col min="15113" max="15113" width="12.42578125" style="13" customWidth="1"/>
    <col min="15114" max="15115" width="11.42578125" style="13" customWidth="1"/>
    <col min="15116" max="15116" width="10.42578125" style="13" customWidth="1"/>
    <col min="15117" max="15117" width="12.42578125" style="13" customWidth="1"/>
    <col min="15118" max="15119" width="11.42578125" style="13" customWidth="1"/>
    <col min="15120" max="15120" width="10.28515625" style="13" customWidth="1"/>
    <col min="15121" max="15121" width="12.42578125" style="13" customWidth="1"/>
    <col min="15122" max="15122" width="11.42578125" style="13" customWidth="1"/>
    <col min="15123" max="15123" width="11.28515625" style="13" customWidth="1"/>
    <col min="15124" max="15124" width="11.140625" style="13" bestFit="1" customWidth="1"/>
    <col min="15125" max="15348" width="9.140625" style="13"/>
    <col min="15349" max="15366" width="15.28515625" style="13" customWidth="1"/>
    <col min="15367" max="15367" width="11.42578125" style="13" customWidth="1"/>
    <col min="15368" max="15368" width="10.7109375" style="13" customWidth="1"/>
    <col min="15369" max="15369" width="12.42578125" style="13" customWidth="1"/>
    <col min="15370" max="15371" width="11.42578125" style="13" customWidth="1"/>
    <col min="15372" max="15372" width="10.42578125" style="13" customWidth="1"/>
    <col min="15373" max="15373" width="12.42578125" style="13" customWidth="1"/>
    <col min="15374" max="15375" width="11.42578125" style="13" customWidth="1"/>
    <col min="15376" max="15376" width="10.28515625" style="13" customWidth="1"/>
    <col min="15377" max="15377" width="12.42578125" style="13" customWidth="1"/>
    <col min="15378" max="15378" width="11.42578125" style="13" customWidth="1"/>
    <col min="15379" max="15379" width="11.28515625" style="13" customWidth="1"/>
    <col min="15380" max="15380" width="11.140625" style="13" bestFit="1" customWidth="1"/>
    <col min="15381" max="15604" width="9.140625" style="13"/>
    <col min="15605" max="15622" width="15.28515625" style="13" customWidth="1"/>
    <col min="15623" max="15623" width="11.42578125" style="13" customWidth="1"/>
    <col min="15624" max="15624" width="10.7109375" style="13" customWidth="1"/>
    <col min="15625" max="15625" width="12.42578125" style="13" customWidth="1"/>
    <col min="15626" max="15627" width="11.42578125" style="13" customWidth="1"/>
    <col min="15628" max="15628" width="10.42578125" style="13" customWidth="1"/>
    <col min="15629" max="15629" width="12.42578125" style="13" customWidth="1"/>
    <col min="15630" max="15631" width="11.42578125" style="13" customWidth="1"/>
    <col min="15632" max="15632" width="10.28515625" style="13" customWidth="1"/>
    <col min="15633" max="15633" width="12.42578125" style="13" customWidth="1"/>
    <col min="15634" max="15634" width="11.42578125" style="13" customWidth="1"/>
    <col min="15635" max="15635" width="11.28515625" style="13" customWidth="1"/>
    <col min="15636" max="15636" width="11.140625" style="13" bestFit="1" customWidth="1"/>
    <col min="15637" max="15860" width="9.140625" style="13"/>
    <col min="15861" max="15878" width="15.28515625" style="13" customWidth="1"/>
    <col min="15879" max="15879" width="11.42578125" style="13" customWidth="1"/>
    <col min="15880" max="15880" width="10.7109375" style="13" customWidth="1"/>
    <col min="15881" max="15881" width="12.42578125" style="13" customWidth="1"/>
    <col min="15882" max="15883" width="11.42578125" style="13" customWidth="1"/>
    <col min="15884" max="15884" width="10.42578125" style="13" customWidth="1"/>
    <col min="15885" max="15885" width="12.42578125" style="13" customWidth="1"/>
    <col min="15886" max="15887" width="11.42578125" style="13" customWidth="1"/>
    <col min="15888" max="15888" width="10.28515625" style="13" customWidth="1"/>
    <col min="15889" max="15889" width="12.42578125" style="13" customWidth="1"/>
    <col min="15890" max="15890" width="11.42578125" style="13" customWidth="1"/>
    <col min="15891" max="15891" width="11.28515625" style="13" customWidth="1"/>
    <col min="15892" max="15892" width="11.140625" style="13" bestFit="1" customWidth="1"/>
    <col min="15893" max="16116" width="9.140625" style="13"/>
    <col min="16117" max="16134" width="15.28515625" style="13" customWidth="1"/>
    <col min="16135" max="16135" width="11.42578125" style="13" customWidth="1"/>
    <col min="16136" max="16136" width="10.7109375" style="13" customWidth="1"/>
    <col min="16137" max="16137" width="12.42578125" style="13" customWidth="1"/>
    <col min="16138" max="16139" width="11.42578125" style="13" customWidth="1"/>
    <col min="16140" max="16140" width="10.42578125" style="13" customWidth="1"/>
    <col min="16141" max="16141" width="12.42578125" style="13" customWidth="1"/>
    <col min="16142" max="16143" width="11.42578125" style="13" customWidth="1"/>
    <col min="16144" max="16144" width="10.28515625" style="13" customWidth="1"/>
    <col min="16145" max="16145" width="12.42578125" style="13" customWidth="1"/>
    <col min="16146" max="16146" width="11.42578125" style="13" customWidth="1"/>
    <col min="16147" max="16147" width="11.28515625" style="13" customWidth="1"/>
    <col min="16148" max="16148" width="11.140625" style="13" bestFit="1" customWidth="1"/>
    <col min="16149" max="16384" width="9.140625" style="13"/>
  </cols>
  <sheetData>
    <row r="1" spans="1:25" ht="21" hidden="1" customHeight="1">
      <c r="A1" s="12" t="s">
        <v>84</v>
      </c>
    </row>
    <row r="2" spans="1:25" ht="20.25" hidden="1" customHeight="1">
      <c r="A2" s="12"/>
    </row>
    <row r="3" spans="1:25" ht="21.75" hidden="1" customHeight="1">
      <c r="A3" s="12"/>
    </row>
    <row r="4" spans="1:25" ht="33.75">
      <c r="A4" s="1180" t="s">
        <v>433</v>
      </c>
      <c r="B4" s="1180"/>
      <c r="C4" s="1180"/>
      <c r="D4" s="1180"/>
      <c r="E4" s="1180"/>
      <c r="F4" s="1180"/>
      <c r="G4" s="1180"/>
      <c r="H4" s="1180"/>
      <c r="I4" s="1180"/>
      <c r="J4" s="1180"/>
      <c r="K4" s="1180"/>
      <c r="L4" s="1180"/>
      <c r="M4" s="1180"/>
      <c r="N4" s="1180"/>
      <c r="O4" s="1180"/>
      <c r="P4" s="1180"/>
      <c r="Q4" s="1180"/>
      <c r="R4" s="1180"/>
      <c r="S4" s="1180"/>
      <c r="T4" s="1180"/>
      <c r="U4" s="1180"/>
      <c r="V4" s="1180"/>
      <c r="W4" s="1180"/>
      <c r="X4" s="1180"/>
      <c r="Y4" s="1180"/>
    </row>
    <row r="5" spans="1:25" s="15" customFormat="1" ht="32.25" customHeight="1">
      <c r="A5" s="81"/>
      <c r="B5" s="82"/>
      <c r="C5" s="82"/>
      <c r="D5" s="82"/>
      <c r="E5" s="82"/>
      <c r="F5" s="82"/>
      <c r="G5" s="82"/>
      <c r="H5" s="1181" t="s">
        <v>8</v>
      </c>
      <c r="I5" s="1181"/>
      <c r="J5" s="1181"/>
      <c r="K5" s="1181"/>
      <c r="L5" s="1181"/>
      <c r="M5" s="1181"/>
      <c r="N5" s="1181"/>
      <c r="O5" s="1181"/>
      <c r="P5" s="1181"/>
      <c r="Q5" s="1181"/>
      <c r="R5" s="1181"/>
      <c r="S5" s="1181"/>
      <c r="T5" s="81"/>
      <c r="U5" s="81"/>
      <c r="V5" s="81"/>
      <c r="W5" s="81"/>
      <c r="X5" s="81"/>
      <c r="Y5" s="81"/>
    </row>
    <row r="6" spans="1:25" s="15" customFormat="1" ht="32.25" customHeight="1">
      <c r="A6" s="235"/>
      <c r="B6" s="82"/>
      <c r="C6" s="82"/>
      <c r="D6" s="1286" t="e">
        <f>Аксессуары!G6</f>
        <v>#REF!</v>
      </c>
      <c r="E6" s="1286"/>
      <c r="F6" s="1286"/>
      <c r="G6" s="1286"/>
      <c r="H6" s="1286"/>
      <c r="I6" s="1286"/>
      <c r="J6" s="1286"/>
      <c r="K6" s="1286"/>
      <c r="L6" s="1286"/>
      <c r="M6" s="1286"/>
      <c r="N6" s="1286"/>
      <c r="O6" s="1286"/>
      <c r="P6" s="1286"/>
      <c r="Q6" s="1286"/>
      <c r="R6" s="1286"/>
      <c r="S6" s="1286"/>
      <c r="T6" s="1286"/>
      <c r="U6" s="1286"/>
      <c r="V6" s="1286"/>
      <c r="W6" s="1286"/>
      <c r="X6" s="81"/>
      <c r="Y6" s="81"/>
    </row>
    <row r="7" spans="1:25" s="15" customFormat="1" ht="32.25" customHeight="1">
      <c r="A7" s="399" t="e">
        <f>Аксессуары!A6</f>
        <v>#REF!</v>
      </c>
      <c r="B7" s="84"/>
      <c r="C7" s="84"/>
      <c r="D7" s="84"/>
      <c r="E7" s="84"/>
      <c r="F7" s="84"/>
      <c r="G7" s="84"/>
      <c r="H7" s="86"/>
      <c r="I7" s="87"/>
      <c r="J7" s="87"/>
      <c r="K7" s="87"/>
      <c r="L7" s="87"/>
      <c r="M7" s="87"/>
      <c r="N7" s="88"/>
      <c r="O7" s="89" t="s">
        <v>7</v>
      </c>
      <c r="P7" s="89"/>
      <c r="Q7" s="89"/>
      <c r="R7" s="89"/>
      <c r="S7" s="89"/>
      <c r="T7" s="81"/>
      <c r="U7" s="81"/>
      <c r="V7" s="81"/>
      <c r="W7" s="81"/>
      <c r="X7" s="81"/>
      <c r="Y7" s="81"/>
    </row>
    <row r="8" spans="1:25" ht="37.5" customHeight="1">
      <c r="A8" s="236" t="e">
        <f>Аксессуары!A7</f>
        <v>#REF!</v>
      </c>
      <c r="B8" s="80"/>
      <c r="C8" s="80"/>
      <c r="D8" s="80"/>
      <c r="E8" s="80"/>
      <c r="F8" s="80"/>
      <c r="G8" s="80"/>
      <c r="H8" s="90"/>
      <c r="I8" s="90"/>
      <c r="J8" s="90"/>
      <c r="K8" s="90"/>
      <c r="L8" s="90"/>
      <c r="M8" s="90"/>
      <c r="N8" s="90"/>
      <c r="O8" s="90"/>
      <c r="P8" s="90"/>
      <c r="Q8" s="90"/>
      <c r="R8" s="90"/>
      <c r="S8" s="90"/>
      <c r="T8" s="90"/>
      <c r="U8" s="90"/>
      <c r="V8" s="90"/>
      <c r="W8" s="90"/>
      <c r="X8" s="90"/>
      <c r="Y8" s="90"/>
    </row>
    <row r="9" spans="1:25" ht="23.25" customHeight="1" thickBot="1">
      <c r="A9" s="502" t="s">
        <v>390</v>
      </c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s="12" customFormat="1" ht="32.25" customHeight="1" thickBot="1">
      <c r="A10" s="1288" t="s">
        <v>372</v>
      </c>
      <c r="B10" s="1289"/>
      <c r="C10" s="1289"/>
      <c r="D10" s="1289"/>
      <c r="E10" s="1289"/>
      <c r="F10" s="1289"/>
      <c r="G10" s="1289"/>
      <c r="H10" s="1289"/>
      <c r="I10" s="1289"/>
      <c r="J10" s="1289"/>
      <c r="K10" s="1289"/>
      <c r="L10" s="1289"/>
      <c r="M10" s="1289"/>
      <c r="N10" s="1289"/>
      <c r="O10" s="1289"/>
      <c r="P10" s="1289"/>
      <c r="Q10" s="1289"/>
      <c r="R10" s="1289"/>
      <c r="S10" s="1289"/>
      <c r="T10" s="1289"/>
      <c r="U10" s="1289"/>
      <c r="V10" s="1289"/>
      <c r="W10" s="1289"/>
      <c r="X10" s="1289"/>
      <c r="Y10" s="1290"/>
    </row>
    <row r="11" spans="1:25" ht="54.75" customHeight="1" thickBot="1">
      <c r="A11" s="1291" t="s">
        <v>123</v>
      </c>
      <c r="B11" s="1260" t="s">
        <v>503</v>
      </c>
      <c r="C11" s="1261"/>
      <c r="D11" s="1261"/>
      <c r="E11" s="1261"/>
      <c r="F11" s="1261"/>
      <c r="G11" s="1262"/>
      <c r="H11" s="1275" t="s">
        <v>479</v>
      </c>
      <c r="I11" s="1275"/>
      <c r="J11" s="1275"/>
      <c r="K11" s="1275"/>
      <c r="L11" s="1275"/>
      <c r="M11" s="1275"/>
      <c r="N11" s="1260" t="s">
        <v>378</v>
      </c>
      <c r="O11" s="1261"/>
      <c r="P11" s="1261"/>
      <c r="Q11" s="1261"/>
      <c r="R11" s="1261"/>
      <c r="S11" s="1262"/>
      <c r="T11" s="1275" t="s">
        <v>379</v>
      </c>
      <c r="U11" s="1275"/>
      <c r="V11" s="1275"/>
      <c r="W11" s="1275"/>
      <c r="X11" s="1275"/>
      <c r="Y11" s="1276"/>
    </row>
    <row r="12" spans="1:25" ht="130.5" customHeight="1" thickBot="1">
      <c r="A12" s="1292"/>
      <c r="B12" s="1257"/>
      <c r="C12" s="1258"/>
      <c r="D12" s="1258"/>
      <c r="E12" s="1258"/>
      <c r="F12" s="1258"/>
      <c r="G12" s="1259"/>
      <c r="H12" s="1258"/>
      <c r="I12" s="1258"/>
      <c r="J12" s="1258"/>
      <c r="K12" s="1258"/>
      <c r="L12" s="1258"/>
      <c r="M12" s="1258"/>
      <c r="N12" s="617"/>
      <c r="O12" s="618"/>
      <c r="P12" s="618"/>
      <c r="Q12" s="618"/>
      <c r="R12" s="618"/>
      <c r="S12" s="619"/>
      <c r="T12" s="1258"/>
      <c r="U12" s="1258"/>
      <c r="V12" s="1258"/>
      <c r="W12" s="1258"/>
      <c r="X12" s="1258"/>
      <c r="Y12" s="1259"/>
    </row>
    <row r="13" spans="1:25" s="19" customFormat="1" ht="42" customHeight="1" thickBot="1">
      <c r="A13" s="1292"/>
      <c r="B13" s="20" t="s">
        <v>86</v>
      </c>
      <c r="C13" s="21" t="s">
        <v>82</v>
      </c>
      <c r="D13" s="732" t="s">
        <v>371</v>
      </c>
      <c r="E13" s="711" t="s">
        <v>111</v>
      </c>
      <c r="F13" s="711" t="s">
        <v>112</v>
      </c>
      <c r="G13" s="712" t="s">
        <v>381</v>
      </c>
      <c r="H13" s="620" t="s">
        <v>86</v>
      </c>
      <c r="I13" s="21" t="s">
        <v>82</v>
      </c>
      <c r="J13" s="710" t="s">
        <v>371</v>
      </c>
      <c r="K13" s="711" t="s">
        <v>111</v>
      </c>
      <c r="L13" s="711" t="s">
        <v>112</v>
      </c>
      <c r="M13" s="733" t="s">
        <v>381</v>
      </c>
      <c r="N13" s="20" t="s">
        <v>86</v>
      </c>
      <c r="O13" s="21" t="s">
        <v>82</v>
      </c>
      <c r="P13" s="710" t="s">
        <v>371</v>
      </c>
      <c r="Q13" s="711" t="s">
        <v>111</v>
      </c>
      <c r="R13" s="711" t="s">
        <v>112</v>
      </c>
      <c r="S13" s="712" t="s">
        <v>381</v>
      </c>
      <c r="T13" s="709" t="s">
        <v>86</v>
      </c>
      <c r="U13" s="21" t="s">
        <v>82</v>
      </c>
      <c r="V13" s="710" t="s">
        <v>371</v>
      </c>
      <c r="W13" s="711" t="s">
        <v>111</v>
      </c>
      <c r="X13" s="711" t="s">
        <v>112</v>
      </c>
      <c r="Y13" s="712" t="s">
        <v>381</v>
      </c>
    </row>
    <row r="14" spans="1:25" s="400" customFormat="1" ht="40.5" customHeight="1">
      <c r="A14" s="694" t="s">
        <v>373</v>
      </c>
      <c r="B14" s="730">
        <v>29995</v>
      </c>
      <c r="C14" s="684">
        <v>0.3</v>
      </c>
      <c r="D14" s="685">
        <f>(B14*(1-C14))</f>
        <v>20996.5</v>
      </c>
      <c r="E14" s="686">
        <f>CEILING(D14/24,1)</f>
        <v>875</v>
      </c>
      <c r="F14" s="686">
        <f>CEILING(D14/12,1)</f>
        <v>1750</v>
      </c>
      <c r="G14" s="687">
        <f>D14*5%</f>
        <v>1049.825</v>
      </c>
      <c r="H14" s="683">
        <f>B14</f>
        <v>29995</v>
      </c>
      <c r="I14" s="684">
        <v>0.3</v>
      </c>
      <c r="J14" s="685">
        <f>(H14*(1-I14))</f>
        <v>20996.5</v>
      </c>
      <c r="K14" s="686">
        <f>CEILING(J14/24,1)</f>
        <v>875</v>
      </c>
      <c r="L14" s="686">
        <f>CEILING(J14/12,1)</f>
        <v>1750</v>
      </c>
      <c r="M14" s="731">
        <f>J14*5%</f>
        <v>1049.825</v>
      </c>
      <c r="N14" s="730">
        <f>H14</f>
        <v>29995</v>
      </c>
      <c r="O14" s="684">
        <v>0.3</v>
      </c>
      <c r="P14" s="685">
        <f>(N14*(1-O14))</f>
        <v>20996.5</v>
      </c>
      <c r="Q14" s="686">
        <f>CEILING(P14/24,1)</f>
        <v>875</v>
      </c>
      <c r="R14" s="686">
        <f>CEILING(P14/12,1)</f>
        <v>1750</v>
      </c>
      <c r="S14" s="687">
        <f>P14*5%</f>
        <v>1049.825</v>
      </c>
      <c r="T14" s="683">
        <f>N14</f>
        <v>29995</v>
      </c>
      <c r="U14" s="684">
        <v>0.3</v>
      </c>
      <c r="V14" s="685">
        <f>(T14*(1-U14))</f>
        <v>20996.5</v>
      </c>
      <c r="W14" s="686">
        <f>CEILING(V14/24,1)</f>
        <v>875</v>
      </c>
      <c r="X14" s="686">
        <f>CEILING(V14/12,1)</f>
        <v>1750</v>
      </c>
      <c r="Y14" s="687">
        <f>V14*5%</f>
        <v>1049.825</v>
      </c>
    </row>
    <row r="15" spans="1:25" s="400" customFormat="1" ht="37.5" customHeight="1" thickBot="1">
      <c r="A15" s="695" t="s">
        <v>374</v>
      </c>
      <c r="B15" s="696">
        <v>59995</v>
      </c>
      <c r="C15" s="689">
        <v>0.3</v>
      </c>
      <c r="D15" s="690">
        <f>(B15*(1-C15))</f>
        <v>41996.5</v>
      </c>
      <c r="E15" s="691">
        <f>CEILING(D15/24,1)</f>
        <v>1750</v>
      </c>
      <c r="F15" s="691">
        <f>CEILING(D15/12,1)</f>
        <v>3500</v>
      </c>
      <c r="G15" s="693">
        <f>D15*5%</f>
        <v>2099.8250000000003</v>
      </c>
      <c r="H15" s="692">
        <f>B15</f>
        <v>59995</v>
      </c>
      <c r="I15" s="689">
        <v>0.3</v>
      </c>
      <c r="J15" s="690">
        <f>(H15*(1-I15))</f>
        <v>41996.5</v>
      </c>
      <c r="K15" s="691">
        <f>CEILING(J15/24,1)</f>
        <v>1750</v>
      </c>
      <c r="L15" s="691">
        <f>CEILING(J15/12,1)</f>
        <v>3500</v>
      </c>
      <c r="M15" s="693">
        <f>J15*5%</f>
        <v>2099.8250000000003</v>
      </c>
      <c r="N15" s="696" t="s">
        <v>4</v>
      </c>
      <c r="O15" s="689" t="s">
        <v>4</v>
      </c>
      <c r="P15" s="690" t="s">
        <v>4</v>
      </c>
      <c r="Q15" s="691" t="s">
        <v>4</v>
      </c>
      <c r="R15" s="691" t="s">
        <v>4</v>
      </c>
      <c r="S15" s="693" t="s">
        <v>4</v>
      </c>
      <c r="T15" s="688" t="s">
        <v>4</v>
      </c>
      <c r="U15" s="689" t="s">
        <v>4</v>
      </c>
      <c r="V15" s="690" t="s">
        <v>4</v>
      </c>
      <c r="W15" s="691" t="s">
        <v>4</v>
      </c>
      <c r="X15" s="691" t="s">
        <v>4</v>
      </c>
      <c r="Y15" s="693" t="s">
        <v>4</v>
      </c>
    </row>
    <row r="16" spans="1:25" s="400" customFormat="1" ht="24" customHeight="1">
      <c r="A16" s="705"/>
      <c r="B16" s="706"/>
      <c r="C16" s="707"/>
      <c r="D16" s="708"/>
      <c r="E16" s="708"/>
      <c r="F16" s="708"/>
      <c r="G16" s="708"/>
      <c r="H16" s="706"/>
      <c r="I16" s="707"/>
      <c r="J16" s="708"/>
      <c r="K16" s="708"/>
      <c r="L16" s="708"/>
      <c r="M16" s="708"/>
      <c r="N16" s="706"/>
      <c r="O16" s="707"/>
      <c r="P16" s="708"/>
      <c r="Q16" s="708"/>
      <c r="R16" s="708"/>
      <c r="S16" s="708"/>
      <c r="T16" s="706"/>
      <c r="U16" s="707"/>
      <c r="V16" s="708"/>
      <c r="W16" s="708"/>
      <c r="X16" s="708"/>
      <c r="Y16" s="708"/>
    </row>
    <row r="17" spans="1:25" s="400" customFormat="1" ht="31.5" customHeight="1" thickBot="1">
      <c r="A17" s="505" t="s">
        <v>391</v>
      </c>
      <c r="B17" s="435"/>
      <c r="C17" s="436"/>
      <c r="D17" s="437"/>
      <c r="E17" s="437"/>
      <c r="F17" s="437"/>
      <c r="G17" s="437"/>
      <c r="H17" s="435"/>
      <c r="I17" s="436"/>
      <c r="J17" s="437"/>
      <c r="K17" s="437"/>
      <c r="L17" s="437"/>
      <c r="M17" s="437"/>
      <c r="N17" s="435"/>
      <c r="O17" s="436"/>
      <c r="P17" s="437"/>
      <c r="Q17" s="437"/>
      <c r="R17" s="437"/>
      <c r="S17" s="437"/>
      <c r="T17" s="716"/>
      <c r="U17" s="436"/>
      <c r="V17" s="437"/>
      <c r="W17" s="437"/>
      <c r="X17" s="437"/>
      <c r="Y17" s="437"/>
    </row>
    <row r="18" spans="1:25" ht="37.5" customHeight="1" thickBot="1">
      <c r="A18" s="1268" t="s">
        <v>393</v>
      </c>
      <c r="B18" s="1269"/>
      <c r="C18" s="1269"/>
      <c r="D18" s="1269"/>
      <c r="E18" s="1269"/>
      <c r="F18" s="1269"/>
      <c r="G18" s="1269"/>
      <c r="H18" s="1269"/>
      <c r="I18" s="1269"/>
      <c r="J18" s="1269"/>
      <c r="K18" s="1269"/>
      <c r="L18" s="1269"/>
      <c r="M18" s="1269"/>
      <c r="N18" s="1269"/>
      <c r="O18" s="1269"/>
      <c r="P18" s="1269"/>
      <c r="Q18" s="1269"/>
      <c r="R18" s="1269"/>
      <c r="S18" s="1270"/>
      <c r="T18" s="719"/>
      <c r="U18" s="715"/>
      <c r="V18" s="715"/>
      <c r="W18" s="715"/>
      <c r="X18" s="715"/>
      <c r="Y18" s="715"/>
    </row>
    <row r="19" spans="1:25" ht="45" customHeight="1" thickBot="1">
      <c r="A19" s="1271" t="s">
        <v>19</v>
      </c>
      <c r="B19" s="1260" t="s">
        <v>375</v>
      </c>
      <c r="C19" s="1261"/>
      <c r="D19" s="1261"/>
      <c r="E19" s="1261"/>
      <c r="F19" s="1261"/>
      <c r="G19" s="1262"/>
      <c r="H19" s="1260" t="s">
        <v>376</v>
      </c>
      <c r="I19" s="1261"/>
      <c r="J19" s="1261"/>
      <c r="K19" s="1261"/>
      <c r="L19" s="1261"/>
      <c r="M19" s="1262"/>
      <c r="N19" s="1260" t="s">
        <v>377</v>
      </c>
      <c r="O19" s="1261"/>
      <c r="P19" s="1261"/>
      <c r="Q19" s="1261"/>
      <c r="R19" s="1261"/>
      <c r="S19" s="1262"/>
      <c r="T19" s="720"/>
      <c r="U19" s="721"/>
      <c r="V19" s="721"/>
      <c r="W19" s="721"/>
      <c r="X19" s="721"/>
      <c r="Y19" s="721"/>
    </row>
    <row r="20" spans="1:25" ht="148.5" customHeight="1" thickBot="1">
      <c r="A20" s="1272"/>
      <c r="B20" s="1257"/>
      <c r="C20" s="1258"/>
      <c r="D20" s="1258"/>
      <c r="E20" s="1258"/>
      <c r="F20" s="1258"/>
      <c r="G20" s="1259"/>
      <c r="H20" s="1263"/>
      <c r="I20" s="1264"/>
      <c r="J20" s="1264"/>
      <c r="K20" s="1264"/>
      <c r="L20" s="1264"/>
      <c r="M20" s="1265"/>
      <c r="N20" s="1263"/>
      <c r="O20" s="1264"/>
      <c r="P20" s="1264"/>
      <c r="Q20" s="1264"/>
      <c r="R20" s="1264"/>
      <c r="S20" s="1265"/>
      <c r="T20" s="722"/>
      <c r="U20" s="723"/>
      <c r="V20" s="723"/>
      <c r="W20" s="723"/>
      <c r="X20" s="723"/>
      <c r="Y20" s="723"/>
    </row>
    <row r="21" spans="1:25" ht="44.25" customHeight="1" thickBot="1">
      <c r="A21" s="1273"/>
      <c r="B21" s="23" t="s">
        <v>86</v>
      </c>
      <c r="C21" s="24" t="s">
        <v>82</v>
      </c>
      <c r="D21" s="734" t="s">
        <v>371</v>
      </c>
      <c r="E21" s="735" t="s">
        <v>111</v>
      </c>
      <c r="F21" s="735" t="s">
        <v>112</v>
      </c>
      <c r="G21" s="736" t="s">
        <v>381</v>
      </c>
      <c r="H21" s="23" t="s">
        <v>86</v>
      </c>
      <c r="I21" s="24" t="s">
        <v>82</v>
      </c>
      <c r="J21" s="734" t="s">
        <v>371</v>
      </c>
      <c r="K21" s="735" t="s">
        <v>111</v>
      </c>
      <c r="L21" s="735" t="s">
        <v>112</v>
      </c>
      <c r="M21" s="736" t="s">
        <v>381</v>
      </c>
      <c r="N21" s="23" t="s">
        <v>86</v>
      </c>
      <c r="O21" s="24" t="s">
        <v>82</v>
      </c>
      <c r="P21" s="734" t="s">
        <v>371</v>
      </c>
      <c r="Q21" s="735" t="s">
        <v>111</v>
      </c>
      <c r="R21" s="735" t="s">
        <v>112</v>
      </c>
      <c r="S21" s="736" t="s">
        <v>381</v>
      </c>
      <c r="T21" s="717"/>
      <c r="U21" s="717"/>
      <c r="V21" s="718"/>
      <c r="W21" s="571"/>
      <c r="X21" s="571"/>
      <c r="Y21" s="578"/>
    </row>
    <row r="22" spans="1:25" ht="37.5" customHeight="1" thickBot="1">
      <c r="A22" s="699" t="s">
        <v>113</v>
      </c>
      <c r="B22" s="696">
        <v>10000</v>
      </c>
      <c r="C22" s="689">
        <v>0.3</v>
      </c>
      <c r="D22" s="697">
        <f>(B22*(1-C22))</f>
        <v>7000</v>
      </c>
      <c r="E22" s="698">
        <f>CEILING(D22/24,1)</f>
        <v>292</v>
      </c>
      <c r="F22" s="698">
        <f>CEILING(D22/12,1)</f>
        <v>584</v>
      </c>
      <c r="G22" s="693">
        <f>D22*10%</f>
        <v>700</v>
      </c>
      <c r="H22" s="696">
        <v>8570</v>
      </c>
      <c r="I22" s="689">
        <v>0.3</v>
      </c>
      <c r="J22" s="697">
        <f>(H22*(1-I22))</f>
        <v>5999</v>
      </c>
      <c r="K22" s="698">
        <f>CEILING(J22/24,1)</f>
        <v>250</v>
      </c>
      <c r="L22" s="698">
        <f>CEILING(J22/12,1)</f>
        <v>500</v>
      </c>
      <c r="M22" s="693">
        <f>J22*10%</f>
        <v>599.9</v>
      </c>
      <c r="N22" s="696">
        <f>H22</f>
        <v>8570</v>
      </c>
      <c r="O22" s="689">
        <v>0.3</v>
      </c>
      <c r="P22" s="697">
        <f>(N22*(1-O22))</f>
        <v>5999</v>
      </c>
      <c r="Q22" s="698">
        <f>CEILING(P22/24,1)</f>
        <v>250</v>
      </c>
      <c r="R22" s="698">
        <f>CEILING(P22/12,1)</f>
        <v>500</v>
      </c>
      <c r="S22" s="693">
        <f>P22*10%</f>
        <v>599.9</v>
      </c>
      <c r="T22" s="706"/>
      <c r="U22" s="707"/>
      <c r="V22" s="708"/>
      <c r="W22" s="708"/>
      <c r="X22" s="708"/>
      <c r="Y22" s="708"/>
    </row>
    <row r="23" spans="1:25" ht="24" customHeight="1">
      <c r="A23" s="1256" t="s">
        <v>429</v>
      </c>
      <c r="B23" s="1256"/>
      <c r="C23" s="1256"/>
      <c r="D23" s="1256"/>
      <c r="E23" s="1256"/>
      <c r="F23" s="1256"/>
      <c r="G23" s="1256"/>
      <c r="H23" s="1256"/>
      <c r="I23" s="1256"/>
      <c r="J23" s="1256"/>
      <c r="K23" s="1256"/>
      <c r="L23" s="1256"/>
      <c r="M23" s="1256"/>
      <c r="N23" s="1256"/>
      <c r="O23" s="1256"/>
      <c r="P23" s="1256"/>
      <c r="Q23" s="1256"/>
      <c r="R23" s="1256"/>
      <c r="S23" s="1256"/>
      <c r="T23" s="706"/>
      <c r="U23" s="707"/>
      <c r="V23" s="708"/>
      <c r="W23" s="708"/>
      <c r="X23" s="708"/>
      <c r="Y23" s="708"/>
    </row>
    <row r="24" spans="1:25" ht="21" customHeight="1">
      <c r="A24" s="1256" t="s">
        <v>478</v>
      </c>
      <c r="B24" s="1256"/>
      <c r="C24" s="1256"/>
      <c r="D24" s="1256"/>
      <c r="E24" s="1256"/>
      <c r="F24" s="1256"/>
      <c r="G24" s="1256"/>
      <c r="H24" s="1256"/>
      <c r="I24" s="1256"/>
      <c r="J24" s="1256"/>
      <c r="K24" s="1256"/>
      <c r="L24" s="1256"/>
      <c r="M24" s="1256"/>
      <c r="N24" s="1256"/>
      <c r="O24" s="1256"/>
      <c r="P24" s="1256"/>
      <c r="Q24" s="1256"/>
      <c r="R24" s="1256"/>
      <c r="S24" s="1256"/>
      <c r="U24" s="621"/>
      <c r="V24" s="621"/>
      <c r="W24" s="621"/>
      <c r="X24" s="621"/>
      <c r="Y24" s="621"/>
    </row>
    <row r="25" spans="1:25" ht="45" customHeight="1">
      <c r="A25" s="1287" t="s">
        <v>430</v>
      </c>
      <c r="B25" s="1287"/>
      <c r="C25" s="1287"/>
      <c r="D25" s="1287"/>
      <c r="E25" s="1287"/>
      <c r="F25" s="1287"/>
      <c r="G25" s="1287"/>
      <c r="H25" s="1287"/>
      <c r="I25" s="1287"/>
      <c r="J25" s="1287"/>
      <c r="K25" s="1287"/>
      <c r="L25" s="1287"/>
      <c r="M25" s="1287"/>
      <c r="N25" s="1287"/>
      <c r="O25" s="1287"/>
      <c r="P25" s="1287"/>
      <c r="Q25" s="1287"/>
      <c r="R25" s="1287"/>
      <c r="S25" s="1287"/>
      <c r="U25" s="621"/>
      <c r="V25" s="621"/>
      <c r="W25" s="621"/>
      <c r="X25" s="621"/>
      <c r="Y25" s="621"/>
    </row>
    <row r="26" spans="1:25" ht="45" customHeight="1" thickBot="1">
      <c r="A26" s="650"/>
      <c r="B26" s="650"/>
      <c r="C26" s="650"/>
      <c r="D26" s="650"/>
      <c r="E26" s="650"/>
      <c r="F26" s="650"/>
      <c r="G26" s="650"/>
      <c r="H26" s="650"/>
      <c r="I26" s="650"/>
      <c r="J26" s="650"/>
      <c r="K26" s="650"/>
      <c r="L26" s="650"/>
      <c r="M26" s="650"/>
      <c r="N26" s="650"/>
      <c r="O26" s="650"/>
      <c r="P26" s="650"/>
      <c r="Q26" s="650"/>
      <c r="R26" s="650"/>
      <c r="S26" s="650"/>
      <c r="U26" s="621"/>
      <c r="V26" s="621"/>
      <c r="W26" s="621"/>
      <c r="X26" s="621"/>
      <c r="Y26" s="621"/>
    </row>
    <row r="27" spans="1:25" ht="46.5" customHeight="1" thickBot="1">
      <c r="A27" s="1280" t="s">
        <v>431</v>
      </c>
      <c r="B27" s="1281"/>
      <c r="C27" s="1281"/>
      <c r="D27" s="1281"/>
      <c r="E27" s="1281"/>
      <c r="F27" s="1281"/>
      <c r="G27" s="1282"/>
      <c r="H27" s="1280" t="s">
        <v>461</v>
      </c>
      <c r="I27" s="1281"/>
      <c r="J27" s="1281"/>
      <c r="K27" s="1281"/>
      <c r="L27" s="1281"/>
      <c r="M27" s="1282"/>
      <c r="N27" s="1162" t="s">
        <v>369</v>
      </c>
      <c r="O27" s="1163"/>
      <c r="P27" s="1163"/>
      <c r="Q27" s="1163"/>
      <c r="R27" s="1163"/>
      <c r="S27" s="1163"/>
      <c r="T27" s="1163"/>
      <c r="U27" s="1163"/>
      <c r="V27" s="1163"/>
      <c r="W27" s="1163"/>
      <c r="X27" s="1163"/>
      <c r="Y27" s="1164"/>
    </row>
    <row r="28" spans="1:25" ht="63" customHeight="1" thickBot="1">
      <c r="A28" s="1271" t="s">
        <v>19</v>
      </c>
      <c r="B28" s="1167" t="s">
        <v>432</v>
      </c>
      <c r="C28" s="1168"/>
      <c r="D28" s="1168"/>
      <c r="E28" s="1168"/>
      <c r="F28" s="1168"/>
      <c r="G28" s="1169"/>
      <c r="H28" s="1283" t="s">
        <v>460</v>
      </c>
      <c r="I28" s="1284"/>
      <c r="J28" s="1284"/>
      <c r="K28" s="1284"/>
      <c r="L28" s="1284"/>
      <c r="M28" s="1285"/>
      <c r="N28" s="1260" t="s">
        <v>423</v>
      </c>
      <c r="O28" s="1261"/>
      <c r="P28" s="1261"/>
      <c r="Q28" s="1261"/>
      <c r="R28" s="1261"/>
      <c r="S28" s="1262"/>
      <c r="T28" s="1260" t="s">
        <v>463</v>
      </c>
      <c r="U28" s="1261"/>
      <c r="V28" s="1261"/>
      <c r="W28" s="1261"/>
      <c r="X28" s="1261"/>
      <c r="Y28" s="1262"/>
    </row>
    <row r="29" spans="1:25" ht="148.5" customHeight="1" thickBot="1">
      <c r="A29" s="1272"/>
      <c r="B29" s="1277"/>
      <c r="C29" s="1278"/>
      <c r="D29" s="1278"/>
      <c r="E29" s="1278"/>
      <c r="F29" s="1278"/>
      <c r="G29" s="1279"/>
      <c r="H29" s="713"/>
      <c r="I29" s="714"/>
      <c r="J29" s="1266" t="s">
        <v>462</v>
      </c>
      <c r="K29" s="1266"/>
      <c r="L29" s="1266"/>
      <c r="M29" s="1267"/>
      <c r="N29" s="1257"/>
      <c r="O29" s="1258"/>
      <c r="P29" s="1258"/>
      <c r="Q29" s="1258"/>
      <c r="R29" s="1258"/>
      <c r="S29" s="1259"/>
      <c r="T29" s="1257"/>
      <c r="U29" s="1258"/>
      <c r="V29" s="1258"/>
      <c r="W29" s="1258"/>
      <c r="X29" s="1258"/>
      <c r="Y29" s="1259"/>
    </row>
    <row r="30" spans="1:25" ht="44.25" customHeight="1" thickBot="1">
      <c r="A30" s="1273"/>
      <c r="B30" s="23" t="s">
        <v>86</v>
      </c>
      <c r="C30" s="24" t="s">
        <v>82</v>
      </c>
      <c r="D30" s="734" t="s">
        <v>371</v>
      </c>
      <c r="E30" s="735" t="s">
        <v>111</v>
      </c>
      <c r="F30" s="735" t="s">
        <v>112</v>
      </c>
      <c r="G30" s="736" t="s">
        <v>381</v>
      </c>
      <c r="H30" s="23" t="s">
        <v>86</v>
      </c>
      <c r="I30" s="24" t="s">
        <v>82</v>
      </c>
      <c r="J30" s="734" t="s">
        <v>371</v>
      </c>
      <c r="K30" s="735" t="s">
        <v>111</v>
      </c>
      <c r="L30" s="735" t="s">
        <v>112</v>
      </c>
      <c r="M30" s="736" t="s">
        <v>381</v>
      </c>
      <c r="N30" s="23" t="s">
        <v>86</v>
      </c>
      <c r="O30" s="24" t="s">
        <v>82</v>
      </c>
      <c r="P30" s="737" t="s">
        <v>371</v>
      </c>
      <c r="Q30" s="735" t="s">
        <v>111</v>
      </c>
      <c r="R30" s="735" t="s">
        <v>112</v>
      </c>
      <c r="S30" s="736" t="s">
        <v>381</v>
      </c>
      <c r="T30" s="401" t="s">
        <v>86</v>
      </c>
      <c r="U30" s="24" t="s">
        <v>82</v>
      </c>
      <c r="V30" s="734" t="s">
        <v>371</v>
      </c>
      <c r="W30" s="735" t="s">
        <v>111</v>
      </c>
      <c r="X30" s="735" t="s">
        <v>112</v>
      </c>
      <c r="Y30" s="736" t="s">
        <v>381</v>
      </c>
    </row>
    <row r="31" spans="1:25" ht="39" customHeight="1" thickBot="1">
      <c r="A31" s="699" t="s">
        <v>113</v>
      </c>
      <c r="B31" s="696">
        <v>3000</v>
      </c>
      <c r="C31" s="689">
        <v>0</v>
      </c>
      <c r="D31" s="697">
        <f>(B31*(1-C31))</f>
        <v>3000</v>
      </c>
      <c r="E31" s="698" t="s">
        <v>4</v>
      </c>
      <c r="F31" s="698" t="s">
        <v>4</v>
      </c>
      <c r="G31" s="693">
        <f>D31*10%</f>
        <v>300</v>
      </c>
      <c r="H31" s="696">
        <v>1492</v>
      </c>
      <c r="I31" s="689">
        <v>0</v>
      </c>
      <c r="J31" s="697">
        <f>(H31*(1-I31))</f>
        <v>1492</v>
      </c>
      <c r="K31" s="698" t="s">
        <v>4</v>
      </c>
      <c r="L31" s="698" t="s">
        <v>4</v>
      </c>
      <c r="M31" s="693">
        <f>J31*2%</f>
        <v>29.84</v>
      </c>
      <c r="N31" s="700">
        <v>1000</v>
      </c>
      <c r="O31" s="701">
        <v>0.3</v>
      </c>
      <c r="P31" s="702">
        <f>(N31*(1-O31))</f>
        <v>700</v>
      </c>
      <c r="Q31" s="698" t="s">
        <v>4</v>
      </c>
      <c r="R31" s="698" t="s">
        <v>4</v>
      </c>
      <c r="S31" s="703">
        <f>P31*10%</f>
        <v>70</v>
      </c>
      <c r="T31" s="700">
        <v>1430</v>
      </c>
      <c r="U31" s="701">
        <v>0.3</v>
      </c>
      <c r="V31" s="704">
        <f>(T31*(1-U31))</f>
        <v>1000.9999999999999</v>
      </c>
      <c r="W31" s="698" t="s">
        <v>4</v>
      </c>
      <c r="X31" s="698" t="s">
        <v>4</v>
      </c>
      <c r="Y31" s="703">
        <f>V31*10%</f>
        <v>100.1</v>
      </c>
    </row>
    <row r="32" spans="1:25" ht="30" customHeight="1">
      <c r="A32" s="705"/>
      <c r="B32" s="706"/>
      <c r="C32" s="707"/>
      <c r="D32" s="708"/>
      <c r="E32" s="708"/>
      <c r="F32" s="708"/>
      <c r="G32" s="708"/>
      <c r="H32" s="706"/>
      <c r="I32" s="707"/>
      <c r="J32" s="708"/>
      <c r="K32" s="708"/>
      <c r="L32" s="708"/>
      <c r="M32" s="708"/>
      <c r="N32" s="706"/>
      <c r="O32" s="707"/>
      <c r="P32" s="708"/>
      <c r="Q32" s="708"/>
      <c r="R32" s="708"/>
      <c r="S32" s="708"/>
      <c r="T32" s="706"/>
      <c r="U32" s="707"/>
      <c r="V32" s="708"/>
      <c r="W32" s="708"/>
      <c r="X32" s="708"/>
      <c r="Y32" s="708"/>
    </row>
    <row r="33" spans="1:25" ht="27" customHeight="1" thickBot="1">
      <c r="A33" s="650"/>
      <c r="B33" s="650"/>
      <c r="C33" s="650"/>
      <c r="D33" s="650"/>
      <c r="E33" s="650"/>
      <c r="F33" s="650"/>
      <c r="G33" s="650"/>
      <c r="H33" s="650"/>
      <c r="I33" s="650"/>
      <c r="J33" s="650"/>
      <c r="K33" s="650"/>
      <c r="L33" s="650"/>
      <c r="M33" s="650"/>
      <c r="N33" s="650"/>
      <c r="O33" s="650"/>
      <c r="P33" s="650"/>
      <c r="Q33" s="650"/>
      <c r="R33" s="650"/>
      <c r="S33" s="650"/>
      <c r="U33" s="621"/>
      <c r="V33" s="621"/>
      <c r="W33" s="621"/>
      <c r="X33" s="621"/>
      <c r="Y33" s="621"/>
    </row>
    <row r="34" spans="1:25" s="12" customFormat="1" ht="38.25" customHeight="1" thickBot="1">
      <c r="A34" s="1162" t="s">
        <v>343</v>
      </c>
      <c r="B34" s="1163"/>
      <c r="C34" s="1163"/>
      <c r="D34" s="1163"/>
      <c r="E34" s="1163"/>
      <c r="F34" s="1163"/>
      <c r="G34" s="1163"/>
      <c r="H34" s="1163"/>
      <c r="I34" s="1163"/>
      <c r="J34" s="1163"/>
      <c r="K34" s="1163"/>
      <c r="L34" s="1163"/>
      <c r="M34" s="1163"/>
      <c r="N34" s="1163"/>
      <c r="O34" s="1163"/>
      <c r="P34" s="1163"/>
      <c r="Q34" s="1163"/>
      <c r="R34" s="1163"/>
      <c r="S34" s="1164"/>
      <c r="T34" s="728"/>
      <c r="U34" s="728"/>
      <c r="V34" s="728"/>
      <c r="W34" s="728"/>
      <c r="X34" s="728"/>
      <c r="Y34" s="728"/>
    </row>
    <row r="35" spans="1:25" ht="68.25" customHeight="1" thickBot="1">
      <c r="A35" s="1271" t="s">
        <v>19</v>
      </c>
      <c r="B35" s="1274" t="s">
        <v>422</v>
      </c>
      <c r="C35" s="1275"/>
      <c r="D35" s="1275"/>
      <c r="E35" s="1275"/>
      <c r="F35" s="1275"/>
      <c r="G35" s="1276"/>
      <c r="H35" s="1274" t="s">
        <v>344</v>
      </c>
      <c r="I35" s="1275"/>
      <c r="J35" s="1275"/>
      <c r="K35" s="1275"/>
      <c r="L35" s="1275"/>
      <c r="M35" s="1276"/>
      <c r="N35" s="1274" t="s">
        <v>345</v>
      </c>
      <c r="O35" s="1275"/>
      <c r="P35" s="1275"/>
      <c r="Q35" s="1275"/>
      <c r="R35" s="1275"/>
      <c r="S35" s="1276"/>
      <c r="T35" s="729"/>
      <c r="U35" s="729"/>
      <c r="V35" s="729"/>
      <c r="W35" s="729"/>
      <c r="X35" s="729"/>
      <c r="Y35" s="729"/>
    </row>
    <row r="36" spans="1:25" ht="130.5" customHeight="1" thickBot="1">
      <c r="A36" s="1272"/>
      <c r="B36" s="1257"/>
      <c r="C36" s="1258"/>
      <c r="D36" s="1258"/>
      <c r="E36" s="1258"/>
      <c r="F36" s="1258"/>
      <c r="G36" s="1259"/>
      <c r="H36" s="1257"/>
      <c r="I36" s="1258"/>
      <c r="J36" s="1258"/>
      <c r="K36" s="1258"/>
      <c r="L36" s="1258"/>
      <c r="M36" s="1259"/>
      <c r="N36" s="1257"/>
      <c r="O36" s="1258"/>
      <c r="P36" s="1258"/>
      <c r="Q36" s="1258"/>
      <c r="R36" s="1258"/>
      <c r="S36" s="1259"/>
      <c r="T36" s="721"/>
      <c r="U36" s="721"/>
      <c r="V36" s="721"/>
      <c r="W36" s="721"/>
      <c r="X36" s="721"/>
      <c r="Y36" s="721"/>
    </row>
    <row r="37" spans="1:25" s="19" customFormat="1" ht="42" customHeight="1" thickBot="1">
      <c r="A37" s="1273"/>
      <c r="B37" s="23" t="s">
        <v>86</v>
      </c>
      <c r="C37" s="24" t="s">
        <v>82</v>
      </c>
      <c r="D37" s="737" t="s">
        <v>371</v>
      </c>
      <c r="E37" s="735" t="s">
        <v>111</v>
      </c>
      <c r="F37" s="735" t="s">
        <v>112</v>
      </c>
      <c r="G37" s="736" t="s">
        <v>381</v>
      </c>
      <c r="H37" s="401" t="s">
        <v>86</v>
      </c>
      <c r="I37" s="24" t="s">
        <v>82</v>
      </c>
      <c r="J37" s="734" t="s">
        <v>371</v>
      </c>
      <c r="K37" s="735" t="s">
        <v>111</v>
      </c>
      <c r="L37" s="735" t="s">
        <v>112</v>
      </c>
      <c r="M37" s="736" t="s">
        <v>381</v>
      </c>
      <c r="N37" s="401" t="s">
        <v>86</v>
      </c>
      <c r="O37" s="24" t="s">
        <v>82</v>
      </c>
      <c r="P37" s="734" t="s">
        <v>371</v>
      </c>
      <c r="Q37" s="735" t="s">
        <v>111</v>
      </c>
      <c r="R37" s="735" t="s">
        <v>112</v>
      </c>
      <c r="S37" s="736" t="s">
        <v>381</v>
      </c>
      <c r="T37" s="725"/>
      <c r="U37" s="725"/>
      <c r="V37" s="726"/>
      <c r="W37" s="727"/>
      <c r="X37" s="727"/>
      <c r="Y37" s="623"/>
    </row>
    <row r="38" spans="1:25" s="400" customFormat="1" ht="45" customHeight="1" thickBot="1">
      <c r="A38" s="649" t="s">
        <v>113</v>
      </c>
      <c r="B38" s="700">
        <v>4290</v>
      </c>
      <c r="C38" s="701">
        <v>0.3</v>
      </c>
      <c r="D38" s="702">
        <f>(B38*(1-C38))</f>
        <v>3003</v>
      </c>
      <c r="E38" s="698" t="s">
        <v>4</v>
      </c>
      <c r="F38" s="698" t="s">
        <v>4</v>
      </c>
      <c r="G38" s="703">
        <f>D38*10%</f>
        <v>300.3</v>
      </c>
      <c r="H38" s="700">
        <v>1430</v>
      </c>
      <c r="I38" s="701">
        <v>0.3</v>
      </c>
      <c r="J38" s="704">
        <f>(H38*(1-I38))</f>
        <v>1000.9999999999999</v>
      </c>
      <c r="K38" s="698" t="s">
        <v>4</v>
      </c>
      <c r="L38" s="698" t="s">
        <v>4</v>
      </c>
      <c r="M38" s="703">
        <f>J38*10%</f>
        <v>100.1</v>
      </c>
      <c r="N38" s="700">
        <v>1430</v>
      </c>
      <c r="O38" s="701">
        <v>0.3</v>
      </c>
      <c r="P38" s="704">
        <f>(N38*(1-O38))</f>
        <v>1000.9999999999999</v>
      </c>
      <c r="Q38" s="698" t="s">
        <v>4</v>
      </c>
      <c r="R38" s="698" t="s">
        <v>4</v>
      </c>
      <c r="S38" s="703">
        <f>P38*10%</f>
        <v>100.1</v>
      </c>
      <c r="T38" s="435"/>
      <c r="U38" s="436"/>
      <c r="V38" s="437"/>
      <c r="W38" s="437"/>
      <c r="X38" s="437"/>
      <c r="Y38" s="437"/>
    </row>
  </sheetData>
  <sheetProtection autoFilter="0" pivotTables="0"/>
  <mergeCells count="43">
    <mergeCell ref="A4:Y4"/>
    <mergeCell ref="H5:S5"/>
    <mergeCell ref="D6:W6"/>
    <mergeCell ref="A24:S24"/>
    <mergeCell ref="A25:S25"/>
    <mergeCell ref="T12:Y12"/>
    <mergeCell ref="N11:S11"/>
    <mergeCell ref="T11:Y11"/>
    <mergeCell ref="A10:Y10"/>
    <mergeCell ref="B20:G20"/>
    <mergeCell ref="H20:M20"/>
    <mergeCell ref="B12:G12"/>
    <mergeCell ref="H12:M12"/>
    <mergeCell ref="A11:A13"/>
    <mergeCell ref="B11:G11"/>
    <mergeCell ref="H11:M11"/>
    <mergeCell ref="A18:S18"/>
    <mergeCell ref="A19:A21"/>
    <mergeCell ref="B19:G19"/>
    <mergeCell ref="H19:M19"/>
    <mergeCell ref="A35:A37"/>
    <mergeCell ref="B35:G35"/>
    <mergeCell ref="H35:M35"/>
    <mergeCell ref="N35:S35"/>
    <mergeCell ref="B36:G36"/>
    <mergeCell ref="H36:M36"/>
    <mergeCell ref="A28:A30"/>
    <mergeCell ref="B28:G28"/>
    <mergeCell ref="B29:G29"/>
    <mergeCell ref="A27:G27"/>
    <mergeCell ref="H27:M27"/>
    <mergeCell ref="H28:M28"/>
    <mergeCell ref="A23:S23"/>
    <mergeCell ref="A34:S34"/>
    <mergeCell ref="N36:S36"/>
    <mergeCell ref="N19:S19"/>
    <mergeCell ref="N20:S20"/>
    <mergeCell ref="J29:M29"/>
    <mergeCell ref="N27:Y27"/>
    <mergeCell ref="N28:S28"/>
    <mergeCell ref="T28:Y28"/>
    <mergeCell ref="N29:S29"/>
    <mergeCell ref="T29:Y29"/>
  </mergeCells>
  <printOptions horizontalCentered="1"/>
  <pageMargins left="0.19685039370078741" right="0.19685039370078741" top="0.78740157480314965" bottom="0.39370078740157483" header="0.31496062992125984" footer="0.31496062992125984"/>
  <pageSetup paperSize="9" scale="50" orientation="landscape" r:id="rId1"/>
  <headerFooter alignWithMargins="0">
    <oddFooter>&amp;C&amp;"Monotype Corsiva,обычный"&amp;20Страница &amp;P из &amp;N</oddFooter>
  </headerFooter>
  <rowBreaks count="1" manualBreakCount="1">
    <brk id="25" max="3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13</vt:i4>
      </vt:variant>
    </vt:vector>
  </HeadingPairs>
  <TitlesOfParts>
    <vt:vector size="24" baseType="lpstr">
      <vt:lpstr>Promo и Compact</vt:lpstr>
      <vt:lpstr>Sleep Professor </vt:lpstr>
      <vt:lpstr>MediflexKids</vt:lpstr>
      <vt:lpstr>KingKoil Матрасы</vt:lpstr>
      <vt:lpstr>KingKoil Основания</vt:lpstr>
      <vt:lpstr>Кровати Акция</vt:lpstr>
      <vt:lpstr>тумбочки,банкетки,столики и ОР</vt:lpstr>
      <vt:lpstr>Аксессуары</vt:lpstr>
      <vt:lpstr>Ковры,лампы,овечка,Cupron,Oranj</vt:lpstr>
      <vt:lpstr>Декор.комплекты</vt:lpstr>
      <vt:lpstr>Asabella</vt:lpstr>
      <vt:lpstr>Аксессуары!Заголовки_для_печати</vt:lpstr>
      <vt:lpstr>'Ковры,лампы,овечка,Cupron,Oranj'!Заголовки_для_печати</vt:lpstr>
      <vt:lpstr>Asabella!Область_печати</vt:lpstr>
      <vt:lpstr>'KingKoil Матрасы'!Область_печати</vt:lpstr>
      <vt:lpstr>'KingKoil Основания'!Область_печати</vt:lpstr>
      <vt:lpstr>MediflexKids!Область_печати</vt:lpstr>
      <vt:lpstr>'Promo и Compact'!Область_печати</vt:lpstr>
      <vt:lpstr>'Sleep Professor '!Область_печати</vt:lpstr>
      <vt:lpstr>Аксессуары!Область_печати</vt:lpstr>
      <vt:lpstr>Декор.комплекты!Область_печати</vt:lpstr>
      <vt:lpstr>'Ковры,лампы,овечка,Cupron,Oranj'!Область_печати</vt:lpstr>
      <vt:lpstr>'Кровати Акция'!Область_печати</vt:lpstr>
      <vt:lpstr>'тумбочки,банкетки,столики и ОР'!Область_печати</vt:lpstr>
    </vt:vector>
  </TitlesOfParts>
  <Company>Askona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5a2dd6af-390c-d298-d4e1-c711d22de1c0</dc:subject>
  <dc:creator>администратор</dc:creator>
  <cp:lastModifiedBy>EpihovAD</cp:lastModifiedBy>
  <cp:lastPrinted>2013-11-14T17:53:57Z</cp:lastPrinted>
  <dcterms:created xsi:type="dcterms:W3CDTF">2005-05-13T13:09:43Z</dcterms:created>
  <dcterms:modified xsi:type="dcterms:W3CDTF">2013-11-19T13:52:04Z</dcterms:modified>
</cp:coreProperties>
</file>