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6605" windowHeight="9435" tabRatio="756" firstSheet="1" activeTab="2"/>
  </bookViews>
  <sheets>
    <sheet name="HA Askona (2)" sheetId="24" state="hidden" r:id="rId1"/>
    <sheet name="Sleep Professor" sheetId="19" r:id="rId2"/>
    <sheet name="Pillow,blanket and cover" sheetId="22" r:id="rId3"/>
  </sheets>
  <externalReferences>
    <externalReference r:id="rId4"/>
  </externalReferences>
  <definedNames>
    <definedName name="_xlnm.Print_Area" localSheetId="0">'HA Askona (2)'!$A$1:$T$25</definedName>
    <definedName name="_xlnm.Print_Area" localSheetId="2">'Pillow,blanket and cover'!$A$1:$AB$55</definedName>
    <definedName name="_xlnm.Print_Area" localSheetId="1">'Sleep Professor'!$A$1:$T$26</definedName>
  </definedNames>
  <calcPr calcId="125725"/>
</workbook>
</file>

<file path=xl/calcChain.xml><?xml version="1.0" encoding="utf-8"?>
<calcChain xmlns="http://schemas.openxmlformats.org/spreadsheetml/2006/main">
  <c r="V20" i="22"/>
  <c r="V21" s="1"/>
  <c r="P20"/>
  <c r="P21" s="1"/>
  <c r="J20"/>
  <c r="J21" s="1"/>
  <c r="D20"/>
  <c r="D21" s="1"/>
  <c r="J9"/>
  <c r="J22" i="19"/>
  <c r="P23" s="1"/>
  <c r="J19"/>
  <c r="J12"/>
  <c r="P13" s="1"/>
  <c r="J9"/>
  <c r="J47" i="22" l="1"/>
  <c r="J49" s="1"/>
  <c r="J50" s="1"/>
  <c r="J51" s="1"/>
  <c r="J25" i="24" l="1"/>
  <c r="K25" s="1"/>
  <c r="N25" s="1"/>
  <c r="D25"/>
  <c r="E25" s="1"/>
  <c r="K24"/>
  <c r="N24" s="1"/>
  <c r="E24"/>
  <c r="H24" s="1"/>
  <c r="K23"/>
  <c r="N23" s="1"/>
  <c r="E23"/>
  <c r="H23" s="1"/>
  <c r="K22"/>
  <c r="N22" s="1"/>
  <c r="E22"/>
  <c r="H22" s="1"/>
  <c r="K21"/>
  <c r="N21" s="1"/>
  <c r="E21"/>
  <c r="H21" s="1"/>
  <c r="K20"/>
  <c r="N20" s="1"/>
  <c r="E20"/>
  <c r="H20" s="1"/>
  <c r="K19"/>
  <c r="N19" s="1"/>
  <c r="E19"/>
  <c r="H19" s="1"/>
  <c r="P15"/>
  <c r="Q15" s="1"/>
  <c r="Q14"/>
  <c r="T14" s="1"/>
  <c r="Q13"/>
  <c r="T13" s="1"/>
  <c r="Q12"/>
  <c r="T12" s="1"/>
  <c r="Q11"/>
  <c r="T11" s="1"/>
  <c r="Q10"/>
  <c r="T10" s="1"/>
  <c r="Q9"/>
  <c r="T9" s="1"/>
  <c r="J15"/>
  <c r="K15" s="1"/>
  <c r="D15"/>
  <c r="E15" s="1"/>
  <c r="H15" s="1"/>
  <c r="J14"/>
  <c r="K14" s="1"/>
  <c r="D14"/>
  <c r="E14" s="1"/>
  <c r="H14" s="1"/>
  <c r="K13"/>
  <c r="M13" s="1"/>
  <c r="D13"/>
  <c r="E13" s="1"/>
  <c r="J12"/>
  <c r="K12" s="1"/>
  <c r="D12"/>
  <c r="E12" s="1"/>
  <c r="J11"/>
  <c r="K11" s="1"/>
  <c r="D11"/>
  <c r="E11" s="1"/>
  <c r="J10"/>
  <c r="K10" s="1"/>
  <c r="D10"/>
  <c r="E10" s="1"/>
  <c r="K9"/>
  <c r="N9" s="1"/>
  <c r="E9"/>
  <c r="H9" s="1"/>
  <c r="Y55" i="22"/>
  <c r="AA55" s="1"/>
  <c r="Y54"/>
  <c r="AA54" s="1"/>
  <c r="Y53"/>
  <c r="AA53" s="1"/>
  <c r="X47"/>
  <c r="Y47" s="1"/>
  <c r="S47"/>
  <c r="V47" s="1"/>
  <c r="R47"/>
  <c r="R48" s="1"/>
  <c r="Y46"/>
  <c r="AA46" s="1"/>
  <c r="T46"/>
  <c r="S46"/>
  <c r="U46" s="1"/>
  <c r="K47"/>
  <c r="K51"/>
  <c r="K50"/>
  <c r="N50" s="1"/>
  <c r="K49"/>
  <c r="N47"/>
  <c r="D51"/>
  <c r="E51" s="1"/>
  <c r="D50"/>
  <c r="E50" s="1"/>
  <c r="D49"/>
  <c r="E49" s="1"/>
  <c r="D47"/>
  <c r="E47" s="1"/>
  <c r="E46"/>
  <c r="F46" s="1"/>
  <c r="K39"/>
  <c r="L39" s="1"/>
  <c r="E39"/>
  <c r="H39" s="1"/>
  <c r="Q32"/>
  <c r="K32"/>
  <c r="E32"/>
  <c r="Q26"/>
  <c r="K26"/>
  <c r="E27"/>
  <c r="E26"/>
  <c r="K14"/>
  <c r="E14"/>
  <c r="G14" s="1"/>
  <c r="O9"/>
  <c r="U9" s="1"/>
  <c r="E9"/>
  <c r="G9" s="1"/>
  <c r="K9"/>
  <c r="M9" s="1"/>
  <c r="J40"/>
  <c r="K40" s="1"/>
  <c r="D40"/>
  <c r="D41" s="1"/>
  <c r="E41" s="1"/>
  <c r="N39"/>
  <c r="M39"/>
  <c r="F39"/>
  <c r="G39"/>
  <c r="P33"/>
  <c r="P34" s="1"/>
  <c r="Q34" s="1"/>
  <c r="J33"/>
  <c r="J34" s="1"/>
  <c r="K34" s="1"/>
  <c r="D33"/>
  <c r="D34" s="1"/>
  <c r="E34" s="1"/>
  <c r="S32"/>
  <c r="M32"/>
  <c r="G32"/>
  <c r="H27"/>
  <c r="S26"/>
  <c r="W21"/>
  <c r="Y21" s="1"/>
  <c r="Q21"/>
  <c r="S21" s="1"/>
  <c r="K21"/>
  <c r="M21" s="1"/>
  <c r="E21"/>
  <c r="G21" s="1"/>
  <c r="W20"/>
  <c r="Y20" s="1"/>
  <c r="Q20"/>
  <c r="S20" s="1"/>
  <c r="K20"/>
  <c r="M20" s="1"/>
  <c r="E20"/>
  <c r="G20" s="1"/>
  <c r="W19"/>
  <c r="Y19" s="1"/>
  <c r="Q19"/>
  <c r="S19" s="1"/>
  <c r="K19"/>
  <c r="M19" s="1"/>
  <c r="E19"/>
  <c r="G19" s="1"/>
  <c r="M14"/>
  <c r="Q9"/>
  <c r="H26" l="1"/>
  <c r="G26"/>
  <c r="F26"/>
  <c r="G27"/>
  <c r="F27"/>
  <c r="Z54"/>
  <c r="R26"/>
  <c r="T26"/>
  <c r="N26"/>
  <c r="L26"/>
  <c r="M26"/>
  <c r="G25" i="24"/>
  <c r="H25"/>
  <c r="F25"/>
  <c r="G19"/>
  <c r="M19"/>
  <c r="G20"/>
  <c r="M20"/>
  <c r="G21"/>
  <c r="M21"/>
  <c r="G22"/>
  <c r="M22"/>
  <c r="G23"/>
  <c r="M23"/>
  <c r="G24"/>
  <c r="M24"/>
  <c r="M25"/>
  <c r="F19"/>
  <c r="L19"/>
  <c r="F20"/>
  <c r="L20"/>
  <c r="F21"/>
  <c r="L21"/>
  <c r="F22"/>
  <c r="L22"/>
  <c r="F23"/>
  <c r="L23"/>
  <c r="F24"/>
  <c r="L24"/>
  <c r="L25"/>
  <c r="S15"/>
  <c r="T15"/>
  <c r="R15"/>
  <c r="S9"/>
  <c r="S10"/>
  <c r="S11"/>
  <c r="S12"/>
  <c r="S13"/>
  <c r="S14"/>
  <c r="R9"/>
  <c r="R10"/>
  <c r="R11"/>
  <c r="R12"/>
  <c r="R13"/>
  <c r="R14"/>
  <c r="N10"/>
  <c r="L10"/>
  <c r="M10"/>
  <c r="N11"/>
  <c r="L11"/>
  <c r="M11"/>
  <c r="N12"/>
  <c r="L12"/>
  <c r="M12"/>
  <c r="M15"/>
  <c r="N15"/>
  <c r="L15"/>
  <c r="G10"/>
  <c r="H10"/>
  <c r="F10"/>
  <c r="G11"/>
  <c r="H11"/>
  <c r="F11"/>
  <c r="G12"/>
  <c r="H12"/>
  <c r="F12"/>
  <c r="G13"/>
  <c r="H13"/>
  <c r="F13"/>
  <c r="M14"/>
  <c r="N14"/>
  <c r="L14"/>
  <c r="G9"/>
  <c r="M9"/>
  <c r="L13"/>
  <c r="N13"/>
  <c r="G14"/>
  <c r="G15"/>
  <c r="F9"/>
  <c r="L9"/>
  <c r="F14"/>
  <c r="F15"/>
  <c r="V46" i="22"/>
  <c r="Z46"/>
  <c r="Z53"/>
  <c r="AB54"/>
  <c r="Z55"/>
  <c r="AB46"/>
  <c r="AB53"/>
  <c r="R49"/>
  <c r="S48"/>
  <c r="AA47"/>
  <c r="AB47"/>
  <c r="Z47"/>
  <c r="U47"/>
  <c r="X48"/>
  <c r="AB55"/>
  <c r="T47"/>
  <c r="H46"/>
  <c r="F49"/>
  <c r="H49"/>
  <c r="F51"/>
  <c r="H51"/>
  <c r="F47"/>
  <c r="H47"/>
  <c r="F50"/>
  <c r="H50"/>
  <c r="M51"/>
  <c r="N51"/>
  <c r="L51"/>
  <c r="M49"/>
  <c r="N49"/>
  <c r="L49"/>
  <c r="M47"/>
  <c r="M50"/>
  <c r="L47"/>
  <c r="L50"/>
  <c r="G46"/>
  <c r="G47"/>
  <c r="G49"/>
  <c r="G50"/>
  <c r="G51"/>
  <c r="T9"/>
  <c r="S9"/>
  <c r="V9"/>
  <c r="W9" s="1"/>
  <c r="K33"/>
  <c r="E40"/>
  <c r="H40" s="1"/>
  <c r="E33"/>
  <c r="Q33"/>
  <c r="N9"/>
  <c r="L9"/>
  <c r="H9"/>
  <c r="F9"/>
  <c r="G34"/>
  <c r="H34"/>
  <c r="F34"/>
  <c r="N34"/>
  <c r="L34"/>
  <c r="M34"/>
  <c r="H41"/>
  <c r="F41"/>
  <c r="G41"/>
  <c r="M40"/>
  <c r="N40"/>
  <c r="L40"/>
  <c r="S34"/>
  <c r="T34"/>
  <c r="R34"/>
  <c r="R9"/>
  <c r="F14"/>
  <c r="H14"/>
  <c r="L14"/>
  <c r="N14"/>
  <c r="F19"/>
  <c r="H19"/>
  <c r="L19"/>
  <c r="N19"/>
  <c r="R19"/>
  <c r="T19"/>
  <c r="X19"/>
  <c r="Z19"/>
  <c r="F20"/>
  <c r="H20"/>
  <c r="L20"/>
  <c r="N20"/>
  <c r="R20"/>
  <c r="T20"/>
  <c r="X20"/>
  <c r="Z20"/>
  <c r="F21"/>
  <c r="H21"/>
  <c r="L21"/>
  <c r="N21"/>
  <c r="R21"/>
  <c r="T21"/>
  <c r="X21"/>
  <c r="Z21"/>
  <c r="F32"/>
  <c r="H32"/>
  <c r="L32"/>
  <c r="N32"/>
  <c r="R32"/>
  <c r="T32"/>
  <c r="J41"/>
  <c r="K41" s="1"/>
  <c r="A3"/>
  <c r="A2"/>
  <c r="P24" i="19"/>
  <c r="P25" s="1"/>
  <c r="Q25" s="1"/>
  <c r="Q23"/>
  <c r="S23" s="1"/>
  <c r="J23"/>
  <c r="K23" s="1"/>
  <c r="D23"/>
  <c r="D24" s="1"/>
  <c r="K22"/>
  <c r="M22" s="1"/>
  <c r="E22"/>
  <c r="G22" s="1"/>
  <c r="J20"/>
  <c r="K20" s="1"/>
  <c r="D20"/>
  <c r="D21" s="1"/>
  <c r="E21" s="1"/>
  <c r="K19"/>
  <c r="M19" s="1"/>
  <c r="E19"/>
  <c r="G19" s="1"/>
  <c r="P14"/>
  <c r="P15" s="1"/>
  <c r="Q15" s="1"/>
  <c r="Q13"/>
  <c r="S13" s="1"/>
  <c r="J13"/>
  <c r="K13" s="1"/>
  <c r="D13"/>
  <c r="D14" s="1"/>
  <c r="K12"/>
  <c r="M12" s="1"/>
  <c r="E12"/>
  <c r="G12" s="1"/>
  <c r="J10"/>
  <c r="K10" s="1"/>
  <c r="D10"/>
  <c r="D11" s="1"/>
  <c r="E11" s="1"/>
  <c r="K9"/>
  <c r="M9" s="1"/>
  <c r="E9"/>
  <c r="G9" s="1"/>
  <c r="M4"/>
  <c r="G3"/>
  <c r="L22" l="1"/>
  <c r="F19"/>
  <c r="L12"/>
  <c r="Q24"/>
  <c r="T24" s="1"/>
  <c r="E23"/>
  <c r="H23" s="1"/>
  <c r="E20"/>
  <c r="H20" s="1"/>
  <c r="Q14"/>
  <c r="T14" s="1"/>
  <c r="F12"/>
  <c r="E13"/>
  <c r="H13" s="1"/>
  <c r="E10"/>
  <c r="H10" s="1"/>
  <c r="R23"/>
  <c r="T23"/>
  <c r="N19"/>
  <c r="L19"/>
  <c r="N22"/>
  <c r="H22"/>
  <c r="H19"/>
  <c r="F22"/>
  <c r="T13"/>
  <c r="R13"/>
  <c r="L9"/>
  <c r="N9"/>
  <c r="N12"/>
  <c r="F9"/>
  <c r="H12"/>
  <c r="H9"/>
  <c r="Y48" i="22"/>
  <c r="X49"/>
  <c r="R50"/>
  <c r="S49"/>
  <c r="V48"/>
  <c r="T48"/>
  <c r="U48"/>
  <c r="F40"/>
  <c r="G40"/>
  <c r="Y9"/>
  <c r="Z9"/>
  <c r="X9"/>
  <c r="M41"/>
  <c r="N41"/>
  <c r="L41"/>
  <c r="T33"/>
  <c r="R33"/>
  <c r="S33"/>
  <c r="M33"/>
  <c r="N33"/>
  <c r="L33"/>
  <c r="H33"/>
  <c r="F33"/>
  <c r="G33"/>
  <c r="D15" i="19"/>
  <c r="E15" s="1"/>
  <c r="E14"/>
  <c r="M13"/>
  <c r="N13"/>
  <c r="L13"/>
  <c r="S15"/>
  <c r="T15"/>
  <c r="R15"/>
  <c r="D25"/>
  <c r="E25" s="1"/>
  <c r="E24"/>
  <c r="M23"/>
  <c r="N23"/>
  <c r="L23"/>
  <c r="S25"/>
  <c r="T25"/>
  <c r="R25"/>
  <c r="H11"/>
  <c r="F11"/>
  <c r="G11"/>
  <c r="M10"/>
  <c r="N10"/>
  <c r="L10"/>
  <c r="H21"/>
  <c r="F21"/>
  <c r="G21"/>
  <c r="M20"/>
  <c r="N20"/>
  <c r="L20"/>
  <c r="G10"/>
  <c r="J11"/>
  <c r="K11" s="1"/>
  <c r="G13"/>
  <c r="J14"/>
  <c r="S14"/>
  <c r="G20"/>
  <c r="J21"/>
  <c r="K21" s="1"/>
  <c r="G23"/>
  <c r="J24"/>
  <c r="S24"/>
  <c r="F10"/>
  <c r="F13"/>
  <c r="R14"/>
  <c r="F20"/>
  <c r="F23"/>
  <c r="R24"/>
  <c r="R51" i="22" l="1"/>
  <c r="S50"/>
  <c r="AA48"/>
  <c r="AB48"/>
  <c r="Z48"/>
  <c r="V49"/>
  <c r="T49"/>
  <c r="U49"/>
  <c r="Y49"/>
  <c r="X50"/>
  <c r="J25" i="19"/>
  <c r="K25" s="1"/>
  <c r="K24"/>
  <c r="M21"/>
  <c r="N21"/>
  <c r="L21"/>
  <c r="G25"/>
  <c r="H25"/>
  <c r="F25"/>
  <c r="G15"/>
  <c r="H15"/>
  <c r="F15"/>
  <c r="J15"/>
  <c r="K15" s="1"/>
  <c r="K14"/>
  <c r="M11"/>
  <c r="N11"/>
  <c r="L11"/>
  <c r="H24"/>
  <c r="F24"/>
  <c r="G24"/>
  <c r="H14"/>
  <c r="F14"/>
  <c r="G14"/>
  <c r="Y50" i="22" l="1"/>
  <c r="X51"/>
  <c r="V50"/>
  <c r="T50"/>
  <c r="U50"/>
  <c r="AA49"/>
  <c r="AB49"/>
  <c r="Z49"/>
  <c r="R52"/>
  <c r="S52" s="1"/>
  <c r="S51"/>
  <c r="M14" i="19"/>
  <c r="N14"/>
  <c r="L14"/>
  <c r="N25"/>
  <c r="L25"/>
  <c r="M25"/>
  <c r="N15"/>
  <c r="L15"/>
  <c r="M15"/>
  <c r="M24"/>
  <c r="N24"/>
  <c r="L24"/>
  <c r="V51" i="22" l="1"/>
  <c r="T51"/>
  <c r="U51"/>
  <c r="Y51"/>
  <c r="X52"/>
  <c r="Y52" s="1"/>
  <c r="V52"/>
  <c r="T52"/>
  <c r="U52"/>
  <c r="AA50"/>
  <c r="AB50"/>
  <c r="Z50"/>
  <c r="AA51" l="1"/>
  <c r="AB51"/>
  <c r="Z51"/>
  <c r="AA52"/>
  <c r="AB52"/>
  <c r="Z52"/>
  <c r="N4" l="1"/>
  <c r="A3" i="19"/>
  <c r="A4" l="1"/>
</calcChain>
</file>

<file path=xl/sharedStrings.xml><?xml version="1.0" encoding="utf-8"?>
<sst xmlns="http://schemas.openxmlformats.org/spreadsheetml/2006/main" count="445" uniqueCount="91">
  <si>
    <r>
      <t xml:space="preserve">АКЦИОННЫЙ РОЗНИЧНЫЙ ПРАЙС-ЛИСТ НА МАТРАСЫ </t>
    </r>
    <r>
      <rPr>
        <b/>
        <u/>
        <sz val="20"/>
        <rFont val="Arial"/>
        <family val="2"/>
        <charset val="204"/>
      </rPr>
      <t>HILDING ANDERS</t>
    </r>
  </si>
  <si>
    <t>Серия Askona</t>
  </si>
  <si>
    <t>Длина, см</t>
  </si>
  <si>
    <t>Ширина, см</t>
  </si>
  <si>
    <t>Цена
по прайсу</t>
  </si>
  <si>
    <t>Скидка розн.</t>
  </si>
  <si>
    <t>Акцион. цена</t>
  </si>
  <si>
    <t>186
190
195
200</t>
  </si>
  <si>
    <t>Размеры, см</t>
  </si>
  <si>
    <t>-</t>
  </si>
  <si>
    <t>Утверждаю</t>
  </si>
  <si>
    <r>
      <t xml:space="preserve">АКЦИОННЫЙ РОЗНИЧНЫЙ ПРАЙС-ЛИСТ НА АКСЕССУАРЫ </t>
    </r>
    <r>
      <rPr>
        <b/>
        <u/>
        <sz val="20"/>
        <rFont val="Arial"/>
        <family val="2"/>
        <charset val="204"/>
      </rPr>
      <t>HILDING ANDERS</t>
    </r>
  </si>
  <si>
    <t>Подушка Harmony</t>
  </si>
  <si>
    <t>50*70</t>
  </si>
  <si>
    <t>70*70</t>
  </si>
  <si>
    <t>Чехол водонепроницаемый для подушки</t>
  </si>
  <si>
    <t>Название</t>
  </si>
  <si>
    <t>Цена по прайсу</t>
  </si>
  <si>
    <t>Акцион. Цена</t>
  </si>
  <si>
    <t>Одеяла</t>
  </si>
  <si>
    <t>205х140</t>
  </si>
  <si>
    <t>205х172</t>
  </si>
  <si>
    <t>220х200</t>
  </si>
  <si>
    <t xml:space="preserve">
Afrodita</t>
  </si>
  <si>
    <t xml:space="preserve">
Venera</t>
  </si>
  <si>
    <t xml:space="preserve">
Muza</t>
  </si>
  <si>
    <t xml:space="preserve">
Afina</t>
  </si>
  <si>
    <t xml:space="preserve">
Demetra</t>
  </si>
  <si>
    <t>Чехлы с резинкой по периметру</t>
  </si>
  <si>
    <t>Диаметр 200 см</t>
  </si>
  <si>
    <t>Диаметр 210 см</t>
  </si>
  <si>
    <t>Диаметр 220 см</t>
  </si>
  <si>
    <t>Рассрочка 0-0-24</t>
  </si>
  <si>
    <t>Рассрочка 0-0-12</t>
  </si>
  <si>
    <t>Рассрочка           0-0-24</t>
  </si>
  <si>
    <t>Рассрочка   
  0-0-12</t>
  </si>
  <si>
    <t xml:space="preserve">
190
200</t>
  </si>
  <si>
    <t>Рассрочка
 0-0-24</t>
  </si>
  <si>
    <t>Рассрочка
 0-0-12</t>
  </si>
  <si>
    <t>Рассрочка 
0-0-12</t>
  </si>
  <si>
    <t>ASKONA Nova</t>
  </si>
  <si>
    <t>ASKONA Original</t>
  </si>
  <si>
    <t>ASKONA Comfort</t>
  </si>
  <si>
    <t>ASKONA LifeStyle</t>
  </si>
  <si>
    <t>ASKONA Aero</t>
  </si>
  <si>
    <t>Скидка</t>
  </si>
  <si>
    <t>Цена
по акции</t>
  </si>
  <si>
    <t>CLOUD</t>
  </si>
  <si>
    <t>INFINITY</t>
  </si>
  <si>
    <t>SONATA</t>
  </si>
  <si>
    <t>SPRING LOVE</t>
  </si>
  <si>
    <t>S</t>
  </si>
  <si>
    <t>M</t>
  </si>
  <si>
    <t>L</t>
  </si>
  <si>
    <t>Бонус, руб</t>
  </si>
  <si>
    <t>Бонус, 
руб</t>
  </si>
  <si>
    <t>Директор департамента розничных продаж ООО «ТД «Аскона»</t>
  </si>
  <si>
    <t>В.В. Корчагов</t>
  </si>
  <si>
    <t>Рассрочка 
0-0-24</t>
  </si>
  <si>
    <r>
      <rPr>
        <b/>
        <u/>
        <sz val="24"/>
        <rFont val="Arial"/>
        <family val="2"/>
        <charset val="204"/>
      </rPr>
      <t>АКЦИОННЫЙ</t>
    </r>
    <r>
      <rPr>
        <b/>
        <sz val="24"/>
        <rFont val="Arial"/>
        <family val="2"/>
        <charset val="204"/>
      </rPr>
      <t xml:space="preserve"> РОЗНИЧНЫЙ ПРАЙС-ЛИСТ НА ПРОДУКЦИЮ "Sleep Professor" для Hilding Anders</t>
    </r>
  </si>
  <si>
    <t>СЕРИЯ: Sleep Professor</t>
  </si>
  <si>
    <t>Бонус, руб.</t>
  </si>
  <si>
    <t>Ортопедические подушки BicoFlex</t>
  </si>
  <si>
    <t>Подушка</t>
  </si>
  <si>
    <t>Ортопедические подушки Sleep Professor</t>
  </si>
  <si>
    <t>Подушки с наполнителем</t>
  </si>
  <si>
    <t>Подушка Protect-a-Bed</t>
  </si>
  <si>
    <t>Protect-A-Bed Plush</t>
  </si>
  <si>
    <t>аксессуары для сна Hilding Anders</t>
  </si>
  <si>
    <t>Размер</t>
  </si>
  <si>
    <t>Подушка BicoFlex No-Snore</t>
  </si>
  <si>
    <t>Подушка BicoFlex Original</t>
  </si>
  <si>
    <t>Подушка BicoFlex Original Plus</t>
  </si>
  <si>
    <t>Подушка BicoFlex Classic</t>
  </si>
  <si>
    <t>Подушка Dream Revolution Queen</t>
  </si>
  <si>
    <t>Подушка Dream Revolution Comfort</t>
  </si>
  <si>
    <t xml:space="preserve">Protect-A-Bed Premium
</t>
  </si>
  <si>
    <t xml:space="preserve">Protect-A-Bed Plush
</t>
  </si>
  <si>
    <t>ASKONA FLAT</t>
  </si>
  <si>
    <t>ASKONA FANDY</t>
  </si>
  <si>
    <t>Бонус,
руб</t>
  </si>
  <si>
    <t>ЗАОБЛАЧНЫЕ СКИДКИ</t>
  </si>
  <si>
    <t>с 28 августа по 31 августа 2013 г.</t>
  </si>
  <si>
    <t>190
200</t>
  </si>
  <si>
    <t>Jasmine (Жасмин)*</t>
  </si>
  <si>
    <t>Sakura (Сакура)*</t>
  </si>
  <si>
    <t>Jasmine-Sakura 
(Жасмин-Сакура)*</t>
  </si>
  <si>
    <t>Hyacinth (Гиацинт)*</t>
  </si>
  <si>
    <t>Orchid (Орхидея)*</t>
  </si>
  <si>
    <t>Hyacinth-Orchid 
(Гиацинт-Орхидея)*</t>
  </si>
  <si>
    <t>* Заказы на все матрасы Sleep Professor принимаются ТОЛЬКО на стандартные размеры из прайс-листа!</t>
  </si>
</sst>
</file>

<file path=xl/styles.xml><?xml version="1.0" encoding="utf-8"?>
<styleSheet xmlns="http://schemas.openxmlformats.org/spreadsheetml/2006/main">
  <numFmts count="2">
    <numFmt numFmtId="44" formatCode="_-* #,##0.00&quot;р.&quot;_-;\-* #,##0.00&quot;р.&quot;_-;_-* &quot;-&quot;??&quot;р.&quot;_-;_-@_-"/>
    <numFmt numFmtId="43" formatCode="_-* #,##0.00_р_._-;\-* #,##0.00_р_._-;_-* &quot;-&quot;??_р_._-;_-@_-"/>
  </numFmts>
  <fonts count="69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20"/>
      <name val="Arial"/>
      <family val="2"/>
      <charset val="204"/>
    </font>
    <font>
      <b/>
      <u/>
      <sz val="20"/>
      <name val="Arial"/>
      <family val="2"/>
      <charset val="204"/>
    </font>
    <font>
      <sz val="20"/>
      <name val="Arial Cyr"/>
      <charset val="204"/>
    </font>
    <font>
      <b/>
      <sz val="20"/>
      <name val="Arial Cyr"/>
      <family val="2"/>
      <charset val="204"/>
    </font>
    <font>
      <b/>
      <sz val="12"/>
      <name val="Arial Cyr"/>
      <family val="2"/>
      <charset val="204"/>
    </font>
    <font>
      <sz val="20"/>
      <name val="Arial"/>
      <family val="2"/>
      <charset val="204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sz val="16"/>
      <name val="Arial Cyr"/>
      <family val="2"/>
      <charset val="204"/>
    </font>
    <font>
      <i/>
      <sz val="20"/>
      <name val="Arial Cyr"/>
      <charset val="204"/>
    </font>
    <font>
      <b/>
      <sz val="16"/>
      <name val="Arial Cyr"/>
      <family val="2"/>
      <charset val="204"/>
    </font>
    <font>
      <b/>
      <sz val="20"/>
      <name val="Arial Cyr"/>
      <charset val="204"/>
    </font>
    <font>
      <b/>
      <i/>
      <sz val="20"/>
      <name val="Arial Cyr"/>
      <charset val="204"/>
    </font>
    <font>
      <b/>
      <sz val="18"/>
      <name val="Arial Cyr"/>
      <charset val="204"/>
    </font>
    <font>
      <b/>
      <sz val="16"/>
      <name val="Arial Cyr"/>
      <charset val="204"/>
    </font>
    <font>
      <b/>
      <sz val="12"/>
      <name val="Arial Cyr"/>
      <charset val="204"/>
    </font>
    <font>
      <b/>
      <sz val="18"/>
      <name val="Arial Cyr"/>
      <family val="2"/>
      <charset val="204"/>
    </font>
    <font>
      <b/>
      <sz val="22"/>
      <name val="Arial Cyr"/>
      <charset val="204"/>
    </font>
    <font>
      <b/>
      <sz val="14"/>
      <name val="Arial Cyr"/>
      <family val="2"/>
      <charset val="204"/>
    </font>
    <font>
      <sz val="18"/>
      <name val="Arial Cyr"/>
      <charset val="204"/>
    </font>
    <font>
      <i/>
      <sz val="18"/>
      <name val="Arial Cyr"/>
      <charset val="204"/>
    </font>
    <font>
      <b/>
      <i/>
      <sz val="18"/>
      <name val="Arial Cyr"/>
      <charset val="204"/>
    </font>
    <font>
      <u/>
      <sz val="10"/>
      <color indexed="12"/>
      <name val="Arial Cyr"/>
      <charset val="204"/>
    </font>
    <font>
      <sz val="10"/>
      <name val="Arial"/>
      <family val="2"/>
      <charset val="204"/>
    </font>
    <font>
      <sz val="10"/>
      <color theme="1"/>
      <name val="Arial Cyr"/>
      <family val="2"/>
      <charset val="204"/>
    </font>
    <font>
      <sz val="11"/>
      <color theme="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 Cyr"/>
      <family val="2"/>
      <charset val="204"/>
    </font>
    <font>
      <sz val="18"/>
      <name val="Arial Cyr"/>
      <family val="2"/>
      <charset val="204"/>
    </font>
    <font>
      <b/>
      <sz val="14"/>
      <name val="Arial Cyr"/>
      <charset val="204"/>
    </font>
    <font>
      <sz val="12"/>
      <color theme="1"/>
      <name val="Calibri"/>
      <family val="2"/>
      <charset val="204"/>
      <scheme val="minor"/>
    </font>
    <font>
      <b/>
      <u/>
      <sz val="14"/>
      <name val="Arial"/>
      <family val="2"/>
      <charset val="204"/>
    </font>
    <font>
      <b/>
      <sz val="11"/>
      <name val="Arial Cyr"/>
      <family val="2"/>
      <charset val="204"/>
    </font>
    <font>
      <b/>
      <sz val="10"/>
      <name val="Arial Cyr"/>
      <charset val="204"/>
    </font>
    <font>
      <strike/>
      <sz val="18"/>
      <name val="Arial Cyr"/>
      <charset val="204"/>
    </font>
    <font>
      <sz val="18"/>
      <color theme="1"/>
      <name val="Calibri"/>
      <family val="2"/>
      <charset val="204"/>
      <scheme val="minor"/>
    </font>
    <font>
      <b/>
      <i/>
      <sz val="14"/>
      <name val="Arial Cyr"/>
      <charset val="204"/>
    </font>
    <font>
      <b/>
      <i/>
      <sz val="16"/>
      <name val="Arial"/>
      <family val="2"/>
      <charset val="204"/>
    </font>
    <font>
      <b/>
      <sz val="14"/>
      <color rgb="FFFF0000"/>
      <name val="Arial Cyr"/>
      <family val="2"/>
      <charset val="204"/>
    </font>
    <font>
      <b/>
      <sz val="24"/>
      <name val="Arial"/>
      <family val="2"/>
      <charset val="204"/>
    </font>
    <font>
      <b/>
      <u/>
      <sz val="24"/>
      <name val="Arial"/>
      <family val="2"/>
      <charset val="204"/>
    </font>
    <font>
      <strike/>
      <sz val="20"/>
      <name val="Arial Cyr"/>
      <charset val="204"/>
    </font>
    <font>
      <u/>
      <sz val="10"/>
      <color indexed="12"/>
      <name val="Arial Cyr"/>
      <family val="2"/>
      <charset val="204"/>
    </font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i/>
      <u/>
      <sz val="18"/>
      <name val="Arial Cyr"/>
      <charset val="204"/>
    </font>
    <font>
      <b/>
      <sz val="26"/>
      <name val="Arial Cyr"/>
      <family val="2"/>
      <charset val="204"/>
    </font>
    <font>
      <b/>
      <i/>
      <sz val="11"/>
      <name val="Arial Cyr"/>
      <charset val="204"/>
    </font>
    <font>
      <b/>
      <strike/>
      <sz val="18"/>
      <name val="Arial Cyr"/>
      <charset val="204"/>
    </font>
    <font>
      <b/>
      <sz val="18"/>
      <color rgb="FFFF0000"/>
      <name val="Arial Cyr"/>
      <charset val="204"/>
    </font>
    <font>
      <b/>
      <u/>
      <sz val="18"/>
      <color rgb="FFC00000"/>
      <name val="Arial"/>
      <family val="2"/>
      <charset val="204"/>
    </font>
    <font>
      <b/>
      <u/>
      <sz val="20"/>
      <name val="Arial Cyr"/>
      <charset val="204"/>
    </font>
    <font>
      <i/>
      <sz val="18"/>
      <name val="Arial Cyr"/>
      <family val="2"/>
      <charset val="204"/>
    </font>
    <font>
      <b/>
      <i/>
      <sz val="18"/>
      <name val="Arial Cyr"/>
      <family val="2"/>
      <charset val="204"/>
    </font>
    <font>
      <i/>
      <sz val="20"/>
      <name val="Arial Cyr"/>
      <family val="2"/>
      <charset val="204"/>
    </font>
    <font>
      <b/>
      <i/>
      <sz val="20"/>
      <name val="Arial Cyr"/>
      <family val="2"/>
      <charset val="204"/>
    </font>
    <font>
      <i/>
      <sz val="18"/>
      <color theme="1"/>
      <name val="Arial Cyr"/>
      <family val="2"/>
      <charset val="204"/>
    </font>
    <font>
      <b/>
      <i/>
      <sz val="18"/>
      <color theme="1"/>
      <name val="Arial Cyr"/>
      <family val="2"/>
      <charset val="204"/>
    </font>
    <font>
      <sz val="24"/>
      <name val="Arial Cyr"/>
      <charset val="204"/>
    </font>
    <font>
      <sz val="26"/>
      <name val="Arial Cyr"/>
      <charset val="204"/>
    </font>
    <font>
      <b/>
      <i/>
      <sz val="18"/>
      <color theme="1"/>
      <name val="Arial Cyr"/>
      <charset val="204"/>
    </font>
    <font>
      <b/>
      <i/>
      <sz val="12"/>
      <name val="Arial Cyr"/>
      <family val="2"/>
      <charset val="204"/>
    </font>
    <font>
      <b/>
      <i/>
      <sz val="11"/>
      <name val="Arial Cyr"/>
      <family val="2"/>
      <charset val="204"/>
    </font>
    <font>
      <b/>
      <sz val="18"/>
      <color rgb="FFC0000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AA9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Up="1">
      <left/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84">
    <xf numFmtId="0" fontId="0" fillId="0" borderId="0"/>
    <xf numFmtId="9" fontId="4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30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4" fillId="0" borderId="0"/>
    <xf numFmtId="0" fontId="4" fillId="0" borderId="0"/>
    <xf numFmtId="0" fontId="28" fillId="0" borderId="0"/>
    <xf numFmtId="0" fontId="30" fillId="0" borderId="0"/>
    <xf numFmtId="0" fontId="4" fillId="0" borderId="0"/>
    <xf numFmtId="0" fontId="4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44" fontId="4" fillId="0" borderId="0" applyFont="0" applyFill="0" applyBorder="0" applyAlignment="0" applyProtection="0"/>
    <xf numFmtId="0" fontId="2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6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9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14" xfId="0" applyFont="1" applyBorder="1" applyAlignment="1">
      <alignment horizontal="center" vertical="center"/>
    </xf>
    <xf numFmtId="3" fontId="7" fillId="0" borderId="15" xfId="0" applyNumberFormat="1" applyFont="1" applyBorder="1" applyAlignment="1">
      <alignment horizontal="center" vertical="center"/>
    </xf>
    <xf numFmtId="3" fontId="16" fillId="0" borderId="15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3" fontId="7" fillId="0" borderId="19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9" fontId="24" fillId="3" borderId="11" xfId="1" applyFont="1" applyFill="1" applyBorder="1" applyAlignment="1">
      <alignment horizontal="center" vertical="center"/>
    </xf>
    <xf numFmtId="9" fontId="24" fillId="3" borderId="20" xfId="1" applyFont="1" applyFill="1" applyBorder="1" applyAlignment="1">
      <alignment horizontal="center" vertical="center"/>
    </xf>
    <xf numFmtId="0" fontId="23" fillId="2" borderId="30" xfId="0" applyFont="1" applyFill="1" applyBorder="1" applyAlignment="1">
      <alignment horizontal="center" vertical="center" wrapText="1"/>
    </xf>
    <xf numFmtId="9" fontId="7" fillId="4" borderId="16" xfId="1" applyFont="1" applyFill="1" applyBorder="1" applyAlignment="1">
      <alignment horizontal="center" vertical="center"/>
    </xf>
    <xf numFmtId="9" fontId="16" fillId="4" borderId="16" xfId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4" fillId="0" borderId="0" xfId="3"/>
    <xf numFmtId="0" fontId="9" fillId="0" borderId="0" xfId="3" applyFont="1" applyBorder="1" applyAlignment="1">
      <alignment horizontal="left"/>
    </xf>
    <xf numFmtId="0" fontId="35" fillId="0" borderId="0" xfId="34" applyFont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9" fontId="7" fillId="4" borderId="20" xfId="1" applyFont="1" applyFill="1" applyBorder="1" applyAlignment="1">
      <alignment horizontal="center" vertical="center"/>
    </xf>
    <xf numFmtId="0" fontId="24" fillId="0" borderId="0" xfId="0" applyFont="1"/>
    <xf numFmtId="0" fontId="36" fillId="0" borderId="0" xfId="0" applyFont="1" applyAlignment="1"/>
    <xf numFmtId="3" fontId="14" fillId="6" borderId="16" xfId="0" applyNumberFormat="1" applyFont="1" applyFill="1" applyBorder="1" applyAlignment="1">
      <alignment horizontal="center" vertical="center"/>
    </xf>
    <xf numFmtId="3" fontId="14" fillId="6" borderId="20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/>
    </xf>
    <xf numFmtId="3" fontId="14" fillId="0" borderId="0" xfId="0" applyNumberFormat="1" applyFont="1" applyFill="1" applyBorder="1" applyAlignment="1">
      <alignment horizontal="center" vertical="center"/>
    </xf>
    <xf numFmtId="9" fontId="24" fillId="0" borderId="0" xfId="1" applyFont="1" applyFill="1" applyBorder="1" applyAlignment="1">
      <alignment horizontal="center" vertical="center"/>
    </xf>
    <xf numFmtId="0" fontId="37" fillId="2" borderId="22" xfId="0" applyFont="1" applyFill="1" applyBorder="1" applyAlignment="1">
      <alignment horizontal="center" vertical="center" wrapText="1"/>
    </xf>
    <xf numFmtId="3" fontId="7" fillId="0" borderId="27" xfId="0" applyNumberFormat="1" applyFont="1" applyBorder="1" applyAlignment="1">
      <alignment horizontal="center" vertical="center"/>
    </xf>
    <xf numFmtId="9" fontId="7" fillId="4" borderId="28" xfId="1" applyFont="1" applyFill="1" applyBorder="1" applyAlignment="1">
      <alignment horizontal="center" vertical="center"/>
    </xf>
    <xf numFmtId="3" fontId="14" fillId="0" borderId="28" xfId="0" applyNumberFormat="1" applyFont="1" applyBorder="1" applyAlignment="1">
      <alignment horizontal="center" vertical="center"/>
    </xf>
    <xf numFmtId="3" fontId="14" fillId="6" borderId="28" xfId="0" applyNumberFormat="1" applyFont="1" applyFill="1" applyBorder="1" applyAlignment="1">
      <alignment horizontal="center" vertical="center"/>
    </xf>
    <xf numFmtId="0" fontId="37" fillId="2" borderId="30" xfId="0" applyFont="1" applyFill="1" applyBorder="1" applyAlignment="1">
      <alignment horizontal="center" vertical="center" wrapText="1"/>
    </xf>
    <xf numFmtId="3" fontId="17" fillId="6" borderId="16" xfId="0" applyNumberFormat="1" applyFont="1" applyFill="1" applyBorder="1" applyAlignment="1">
      <alignment horizontal="center" vertical="center"/>
    </xf>
    <xf numFmtId="0" fontId="38" fillId="0" borderId="0" xfId="0" applyFont="1"/>
    <xf numFmtId="3" fontId="14" fillId="6" borderId="11" xfId="0" applyNumberFormat="1" applyFont="1" applyFill="1" applyBorder="1" applyAlignment="1">
      <alignment horizontal="center" vertical="center"/>
    </xf>
    <xf numFmtId="3" fontId="37" fillId="6" borderId="45" xfId="0" applyNumberFormat="1" applyFont="1" applyFill="1" applyBorder="1" applyAlignment="1">
      <alignment horizontal="center" vertical="center" wrapText="1"/>
    </xf>
    <xf numFmtId="0" fontId="23" fillId="0" borderId="0" xfId="0" applyFont="1" applyBorder="1" applyAlignment="1"/>
    <xf numFmtId="9" fontId="24" fillId="3" borderId="11" xfId="45" applyFont="1" applyFill="1" applyBorder="1" applyAlignment="1">
      <alignment horizontal="center" vertical="center"/>
    </xf>
    <xf numFmtId="9" fontId="18" fillId="3" borderId="16" xfId="45" applyFont="1" applyFill="1" applyBorder="1" applyAlignment="1">
      <alignment horizontal="center" vertical="center"/>
    </xf>
    <xf numFmtId="9" fontId="24" fillId="3" borderId="20" xfId="45" applyFont="1" applyFill="1" applyBorder="1" applyAlignment="1">
      <alignment horizontal="center" vertical="center"/>
    </xf>
    <xf numFmtId="0" fontId="24" fillId="0" borderId="0" xfId="3" applyFont="1"/>
    <xf numFmtId="0" fontId="21" fillId="0" borderId="0" xfId="3" applyFont="1" applyBorder="1" applyAlignment="1">
      <alignment horizontal="left"/>
    </xf>
    <xf numFmtId="0" fontId="40" fillId="0" borderId="0" xfId="34" applyFont="1"/>
    <xf numFmtId="0" fontId="40" fillId="0" borderId="0" xfId="34" applyFont="1" applyAlignment="1">
      <alignment horizontal="center" vertical="center" wrapText="1"/>
    </xf>
    <xf numFmtId="3" fontId="24" fillId="0" borderId="27" xfId="0" applyNumberFormat="1" applyFont="1" applyBorder="1" applyAlignment="1">
      <alignment horizontal="center" vertical="center"/>
    </xf>
    <xf numFmtId="3" fontId="37" fillId="6" borderId="22" xfId="0" applyNumberFormat="1" applyFont="1" applyFill="1" applyBorder="1" applyAlignment="1">
      <alignment horizontal="center" vertical="center" wrapText="1"/>
    </xf>
    <xf numFmtId="3" fontId="25" fillId="0" borderId="16" xfId="34" applyNumberFormat="1" applyFont="1" applyBorder="1" applyAlignment="1">
      <alignment horizontal="center" vertical="center"/>
    </xf>
    <xf numFmtId="3" fontId="25" fillId="0" borderId="11" xfId="34" applyNumberFormat="1" applyFont="1" applyBorder="1" applyAlignment="1">
      <alignment horizontal="center" vertical="center"/>
    </xf>
    <xf numFmtId="3" fontId="25" fillId="0" borderId="20" xfId="34" applyNumberFormat="1" applyFont="1" applyBorder="1" applyAlignment="1">
      <alignment horizontal="center" vertical="center"/>
    </xf>
    <xf numFmtId="3" fontId="25" fillId="0" borderId="28" xfId="34" applyNumberFormat="1" applyFont="1" applyBorder="1" applyAlignment="1">
      <alignment horizontal="center" vertical="center"/>
    </xf>
    <xf numFmtId="3" fontId="37" fillId="6" borderId="61" xfId="0" applyNumberFormat="1" applyFont="1" applyFill="1" applyBorder="1" applyAlignment="1">
      <alignment horizontal="center" vertical="center" wrapText="1"/>
    </xf>
    <xf numFmtId="3" fontId="14" fillId="6" borderId="60" xfId="0" applyNumberFormat="1" applyFont="1" applyFill="1" applyBorder="1" applyAlignment="1">
      <alignment horizontal="center" vertical="center"/>
    </xf>
    <xf numFmtId="3" fontId="24" fillId="0" borderId="54" xfId="0" applyNumberFormat="1" applyFont="1" applyBorder="1" applyAlignment="1">
      <alignment horizontal="center" vertical="center"/>
    </xf>
    <xf numFmtId="9" fontId="24" fillId="3" borderId="60" xfId="1" applyFont="1" applyFill="1" applyBorder="1" applyAlignment="1">
      <alignment horizontal="center" vertical="center"/>
    </xf>
    <xf numFmtId="3" fontId="25" fillId="0" borderId="60" xfId="0" applyNumberFormat="1" applyFont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 wrapText="1"/>
    </xf>
    <xf numFmtId="0" fontId="41" fillId="2" borderId="22" xfId="0" applyFont="1" applyFill="1" applyBorder="1" applyAlignment="1">
      <alignment horizontal="center" vertical="center" wrapText="1"/>
    </xf>
    <xf numFmtId="3" fontId="14" fillId="6" borderId="63" xfId="0" applyNumberFormat="1" applyFont="1" applyFill="1" applyBorder="1" applyAlignment="1">
      <alignment horizontal="center" vertical="center"/>
    </xf>
    <xf numFmtId="3" fontId="7" fillId="0" borderId="1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3" fontId="14" fillId="0" borderId="1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43" fillId="0" borderId="0" xfId="0" applyFont="1" applyBorder="1" applyAlignment="1"/>
    <xf numFmtId="0" fontId="9" fillId="2" borderId="6" xfId="0" applyFont="1" applyFill="1" applyBorder="1" applyAlignment="1">
      <alignment horizontal="center" vertical="center" wrapText="1"/>
    </xf>
    <xf numFmtId="0" fontId="9" fillId="2" borderId="45" xfId="0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>
      <alignment horizontal="center" vertical="center"/>
    </xf>
    <xf numFmtId="3" fontId="25" fillId="0" borderId="0" xfId="0" applyNumberFormat="1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36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1" fillId="0" borderId="33" xfId="0" applyFont="1" applyBorder="1" applyAlignment="1" applyProtection="1">
      <alignment horizontal="right" vertical="center"/>
      <protection locked="0"/>
    </xf>
    <xf numFmtId="0" fontId="21" fillId="0" borderId="0" xfId="0" applyFont="1" applyBorder="1" applyAlignment="1" applyProtection="1">
      <alignment horizontal="righ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3" fontId="0" fillId="0" borderId="0" xfId="0" applyNumberFormat="1" applyAlignment="1" applyProtection="1">
      <alignment vertical="center"/>
      <protection locked="0"/>
    </xf>
    <xf numFmtId="3" fontId="0" fillId="0" borderId="0" xfId="0" applyNumberFormat="1" applyAlignment="1">
      <alignment vertical="center"/>
    </xf>
    <xf numFmtId="3" fontId="28" fillId="0" borderId="0" xfId="0" applyNumberFormat="1" applyFont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33" xfId="0" applyBorder="1" applyAlignment="1" applyProtection="1">
      <alignment vertical="center"/>
      <protection locked="0"/>
    </xf>
    <xf numFmtId="3" fontId="25" fillId="0" borderId="2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3" fillId="0" borderId="38" xfId="0" applyFont="1" applyBorder="1" applyAlignment="1">
      <alignment horizontal="center" vertical="center"/>
    </xf>
    <xf numFmtId="3" fontId="25" fillId="0" borderId="11" xfId="0" applyNumberFormat="1" applyFont="1" applyBorder="1" applyAlignment="1">
      <alignment horizontal="center" vertical="center"/>
    </xf>
    <xf numFmtId="3" fontId="24" fillId="0" borderId="10" xfId="0" applyNumberFormat="1" applyFont="1" applyBorder="1" applyAlignment="1">
      <alignment horizontal="center" vertical="center"/>
    </xf>
    <xf numFmtId="3" fontId="24" fillId="0" borderId="19" xfId="0" applyNumberFormat="1" applyFont="1" applyBorder="1" applyAlignment="1">
      <alignment horizontal="center" vertical="center"/>
    </xf>
    <xf numFmtId="3" fontId="24" fillId="0" borderId="15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3" fontId="14" fillId="0" borderId="16" xfId="0" applyNumberFormat="1" applyFont="1" applyBorder="1" applyAlignment="1">
      <alignment horizontal="center" vertical="center"/>
    </xf>
    <xf numFmtId="3" fontId="17" fillId="0" borderId="16" xfId="0" applyNumberFormat="1" applyFont="1" applyBorder="1" applyAlignment="1">
      <alignment horizontal="center" vertical="center"/>
    </xf>
    <xf numFmtId="3" fontId="14" fillId="0" borderId="20" xfId="0" applyNumberFormat="1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3" fontId="25" fillId="0" borderId="20" xfId="0" applyNumberFormat="1" applyFont="1" applyBorder="1" applyAlignment="1">
      <alignment horizontal="center" vertical="center"/>
    </xf>
    <xf numFmtId="3" fontId="14" fillId="6" borderId="22" xfId="0" applyNumberFormat="1" applyFont="1" applyFill="1" applyBorder="1" applyAlignment="1">
      <alignment horizontal="center" vertical="center"/>
    </xf>
    <xf numFmtId="3" fontId="14" fillId="6" borderId="61" xfId="0" applyNumberFormat="1" applyFont="1" applyFill="1" applyBorder="1" applyAlignment="1">
      <alignment horizontal="center" vertical="center"/>
    </xf>
    <xf numFmtId="3" fontId="24" fillId="0" borderId="69" xfId="0" applyNumberFormat="1" applyFont="1" applyBorder="1" applyAlignment="1">
      <alignment horizontal="center" vertical="center"/>
    </xf>
    <xf numFmtId="3" fontId="18" fillId="0" borderId="15" xfId="0" applyNumberFormat="1" applyFont="1" applyBorder="1" applyAlignment="1">
      <alignment horizontal="center" vertical="center"/>
    </xf>
    <xf numFmtId="9" fontId="7" fillId="4" borderId="11" xfId="1" applyFont="1" applyFill="1" applyBorder="1" applyAlignment="1">
      <alignment horizontal="center" vertical="center"/>
    </xf>
    <xf numFmtId="0" fontId="0" fillId="0" borderId="0" xfId="0" applyBorder="1"/>
    <xf numFmtId="3" fontId="37" fillId="8" borderId="61" xfId="0" applyNumberFormat="1" applyFont="1" applyFill="1" applyBorder="1" applyAlignment="1">
      <alignment horizontal="center" vertical="center" wrapText="1"/>
    </xf>
    <xf numFmtId="3" fontId="14" fillId="8" borderId="47" xfId="0" applyNumberFormat="1" applyFont="1" applyFill="1" applyBorder="1" applyAlignment="1">
      <alignment horizontal="center" vertical="center"/>
    </xf>
    <xf numFmtId="3" fontId="14" fillId="8" borderId="48" xfId="0" applyNumberFormat="1" applyFont="1" applyFill="1" applyBorder="1" applyAlignment="1">
      <alignment horizontal="center" vertical="center"/>
    </xf>
    <xf numFmtId="3" fontId="17" fillId="8" borderId="48" xfId="0" applyNumberFormat="1" applyFont="1" applyFill="1" applyBorder="1" applyAlignment="1">
      <alignment horizontal="center" vertical="center"/>
    </xf>
    <xf numFmtId="3" fontId="14" fillId="8" borderId="49" xfId="0" applyNumberFormat="1" applyFont="1" applyFill="1" applyBorder="1" applyAlignment="1">
      <alignment horizontal="center" vertical="center"/>
    </xf>
    <xf numFmtId="3" fontId="37" fillId="8" borderId="23" xfId="0" applyNumberFormat="1" applyFont="1" applyFill="1" applyBorder="1" applyAlignment="1">
      <alignment horizontal="center" vertical="center" wrapText="1"/>
    </xf>
    <xf numFmtId="3" fontId="14" fillId="8" borderId="12" xfId="0" applyNumberFormat="1" applyFont="1" applyFill="1" applyBorder="1" applyAlignment="1">
      <alignment horizontal="center" vertical="center"/>
    </xf>
    <xf numFmtId="3" fontId="14" fillId="8" borderId="17" xfId="0" applyNumberFormat="1" applyFont="1" applyFill="1" applyBorder="1" applyAlignment="1">
      <alignment horizontal="center" vertical="center"/>
    </xf>
    <xf numFmtId="3" fontId="17" fillId="8" borderId="17" xfId="0" applyNumberFormat="1" applyFont="1" applyFill="1" applyBorder="1" applyAlignment="1">
      <alignment horizontal="center" vertical="center"/>
    </xf>
    <xf numFmtId="3" fontId="14" fillId="8" borderId="21" xfId="0" applyNumberFormat="1" applyFont="1" applyFill="1" applyBorder="1" applyAlignment="1">
      <alignment horizontal="center" vertical="center"/>
    </xf>
    <xf numFmtId="3" fontId="14" fillId="8" borderId="29" xfId="0" applyNumberFormat="1" applyFont="1" applyFill="1" applyBorder="1" applyAlignment="1">
      <alignment horizontal="center" vertical="center"/>
    </xf>
    <xf numFmtId="3" fontId="14" fillId="8" borderId="55" xfId="0" applyNumberFormat="1" applyFont="1" applyFill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3" fontId="9" fillId="8" borderId="23" xfId="0" applyNumberFormat="1" applyFont="1" applyFill="1" applyBorder="1" applyAlignment="1">
      <alignment horizontal="center" vertical="center" wrapText="1"/>
    </xf>
    <xf numFmtId="3" fontId="9" fillId="8" borderId="46" xfId="0" applyNumberFormat="1" applyFont="1" applyFill="1" applyBorder="1" applyAlignment="1">
      <alignment horizontal="center" vertical="center" wrapText="1"/>
    </xf>
    <xf numFmtId="3" fontId="37" fillId="6" borderId="11" xfId="0" applyNumberFormat="1" applyFont="1" applyFill="1" applyBorder="1" applyAlignment="1">
      <alignment horizontal="center" vertical="center" wrapText="1"/>
    </xf>
    <xf numFmtId="3" fontId="9" fillId="8" borderId="12" xfId="0" applyNumberFormat="1" applyFont="1" applyFill="1" applyBorder="1" applyAlignment="1">
      <alignment horizontal="center" vertical="center" wrapText="1"/>
    </xf>
    <xf numFmtId="3" fontId="9" fillId="0" borderId="0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44" fillId="0" borderId="0" xfId="0" applyFont="1" applyAlignment="1" applyProtection="1">
      <alignment vertical="center"/>
      <protection locked="0"/>
    </xf>
    <xf numFmtId="0" fontId="21" fillId="0" borderId="0" xfId="0" applyFont="1" applyBorder="1" applyAlignment="1" applyProtection="1">
      <alignment vertical="center"/>
      <protection locked="0"/>
    </xf>
    <xf numFmtId="0" fontId="21" fillId="0" borderId="0" xfId="0" applyFont="1" applyBorder="1" applyAlignment="1" applyProtection="1">
      <alignment horizontal="left"/>
      <protection locked="0"/>
    </xf>
    <xf numFmtId="0" fontId="41" fillId="0" borderId="0" xfId="0" applyFont="1" applyBorder="1" applyAlignment="1" applyProtection="1">
      <alignment horizontal="left"/>
      <protection locked="0"/>
    </xf>
    <xf numFmtId="0" fontId="9" fillId="2" borderId="24" xfId="0" applyFont="1" applyFill="1" applyBorder="1" applyAlignment="1">
      <alignment horizontal="center" vertical="center" wrapText="1"/>
    </xf>
    <xf numFmtId="3" fontId="9" fillId="2" borderId="11" xfId="0" applyNumberFormat="1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3" fontId="34" fillId="9" borderId="47" xfId="0" applyNumberFormat="1" applyFont="1" applyFill="1" applyBorder="1" applyAlignment="1">
      <alignment horizontal="center" vertical="center" wrapText="1"/>
    </xf>
    <xf numFmtId="3" fontId="34" fillId="9" borderId="12" xfId="0" applyNumberFormat="1" applyFont="1" applyFill="1" applyBorder="1" applyAlignment="1">
      <alignment horizontal="center" vertical="center" wrapText="1"/>
    </xf>
    <xf numFmtId="0" fontId="33" fillId="0" borderId="37" xfId="0" applyFont="1" applyBorder="1" applyAlignment="1">
      <alignment horizontal="center" vertical="center"/>
    </xf>
    <xf numFmtId="3" fontId="39" fillId="0" borderId="25" xfId="0" applyNumberFormat="1" applyFont="1" applyBorder="1" applyAlignment="1" applyProtection="1">
      <alignment horizontal="center" vertical="center"/>
      <protection locked="0"/>
    </xf>
    <xf numFmtId="3" fontId="25" fillId="0" borderId="16" xfId="0" applyNumberFormat="1" applyFont="1" applyBorder="1" applyAlignment="1" applyProtection="1">
      <alignment horizontal="center" vertical="center"/>
      <protection locked="0"/>
    </xf>
    <xf numFmtId="3" fontId="25" fillId="9" borderId="48" xfId="0" applyNumberFormat="1" applyFont="1" applyFill="1" applyBorder="1" applyAlignment="1" applyProtection="1">
      <alignment horizontal="center" vertical="center"/>
      <protection locked="0"/>
    </xf>
    <xf numFmtId="3" fontId="25" fillId="9" borderId="17" xfId="0" applyNumberFormat="1" applyFont="1" applyFill="1" applyBorder="1" applyAlignment="1" applyProtection="1">
      <alignment horizontal="center" vertical="center"/>
      <protection locked="0"/>
    </xf>
    <xf numFmtId="0" fontId="21" fillId="0" borderId="38" xfId="0" applyFont="1" applyBorder="1" applyAlignment="1">
      <alignment horizontal="center" vertical="center"/>
    </xf>
    <xf numFmtId="3" fontId="53" fillId="0" borderId="25" xfId="0" applyNumberFormat="1" applyFont="1" applyBorder="1" applyAlignment="1" applyProtection="1">
      <alignment horizontal="center" vertical="center"/>
      <protection locked="0"/>
    </xf>
    <xf numFmtId="3" fontId="26" fillId="0" borderId="16" xfId="0" applyNumberFormat="1" applyFont="1" applyBorder="1" applyAlignment="1" applyProtection="1">
      <alignment horizontal="center" vertical="center"/>
      <protection locked="0"/>
    </xf>
    <xf numFmtId="3" fontId="26" fillId="9" borderId="48" xfId="0" applyNumberFormat="1" applyFont="1" applyFill="1" applyBorder="1" applyAlignment="1" applyProtection="1">
      <alignment horizontal="center" vertical="center"/>
      <protection locked="0"/>
    </xf>
    <xf numFmtId="3" fontId="26" fillId="9" borderId="17" xfId="0" applyNumberFormat="1" applyFont="1" applyFill="1" applyBorder="1" applyAlignment="1" applyProtection="1">
      <alignment horizontal="center" vertical="center"/>
      <protection locked="0"/>
    </xf>
    <xf numFmtId="0" fontId="33" fillId="0" borderId="64" xfId="0" applyFont="1" applyBorder="1" applyAlignment="1">
      <alignment horizontal="center" vertical="center"/>
    </xf>
    <xf numFmtId="3" fontId="25" fillId="9" borderId="59" xfId="0" applyNumberFormat="1" applyFont="1" applyFill="1" applyBorder="1" applyAlignment="1" applyProtection="1">
      <alignment horizontal="center" vertical="center"/>
      <protection locked="0"/>
    </xf>
    <xf numFmtId="3" fontId="25" fillId="0" borderId="57" xfId="0" applyNumberFormat="1" applyFont="1" applyBorder="1" applyAlignment="1" applyProtection="1">
      <alignment horizontal="center" vertical="center"/>
      <protection locked="0"/>
    </xf>
    <xf numFmtId="3" fontId="25" fillId="9" borderId="58" xfId="0" applyNumberFormat="1" applyFont="1" applyFill="1" applyBorder="1" applyAlignment="1" applyProtection="1">
      <alignment horizontal="center" vertical="center"/>
      <protection locked="0"/>
    </xf>
    <xf numFmtId="0" fontId="33" fillId="0" borderId="39" xfId="0" applyFont="1" applyBorder="1" applyAlignment="1">
      <alignment horizontal="center" vertical="center"/>
    </xf>
    <xf numFmtId="3" fontId="39" fillId="0" borderId="26" xfId="0" applyNumberFormat="1" applyFont="1" applyBorder="1" applyAlignment="1" applyProtection="1">
      <alignment horizontal="center" vertical="center"/>
      <protection locked="0"/>
    </xf>
    <xf numFmtId="3" fontId="25" fillId="0" borderId="20" xfId="0" applyNumberFormat="1" applyFont="1" applyBorder="1" applyAlignment="1" applyProtection="1">
      <alignment horizontal="center" vertical="center"/>
      <protection locked="0"/>
    </xf>
    <xf numFmtId="3" fontId="25" fillId="9" borderId="49" xfId="0" applyNumberFormat="1" applyFont="1" applyFill="1" applyBorder="1" applyAlignment="1" applyProtection="1">
      <alignment horizontal="center" vertical="center"/>
      <protection locked="0"/>
    </xf>
    <xf numFmtId="3" fontId="25" fillId="9" borderId="21" xfId="0" applyNumberFormat="1" applyFont="1" applyFill="1" applyBorder="1" applyAlignment="1" applyProtection="1">
      <alignment horizontal="center" vertical="center"/>
      <protection locked="0"/>
    </xf>
    <xf numFmtId="0" fontId="12" fillId="0" borderId="65" xfId="0" applyFont="1" applyBorder="1" applyAlignment="1">
      <alignment vertical="center"/>
    </xf>
    <xf numFmtId="0" fontId="0" fillId="0" borderId="0" xfId="0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44" xfId="0" applyBorder="1" applyAlignment="1">
      <alignment vertical="center"/>
    </xf>
    <xf numFmtId="0" fontId="52" fillId="6" borderId="11" xfId="0" applyFont="1" applyFill="1" applyBorder="1" applyAlignment="1">
      <alignment horizontal="center" vertical="center" wrapText="1"/>
    </xf>
    <xf numFmtId="3" fontId="25" fillId="6" borderId="16" xfId="0" applyNumberFormat="1" applyFont="1" applyFill="1" applyBorder="1" applyAlignment="1" applyProtection="1">
      <alignment horizontal="center" vertical="center"/>
      <protection locked="0"/>
    </xf>
    <xf numFmtId="3" fontId="26" fillId="6" borderId="16" xfId="0" applyNumberFormat="1" applyFont="1" applyFill="1" applyBorder="1" applyAlignment="1" applyProtection="1">
      <alignment horizontal="center" vertical="center"/>
      <protection locked="0"/>
    </xf>
    <xf numFmtId="3" fontId="25" fillId="6" borderId="57" xfId="0" applyNumberFormat="1" applyFont="1" applyFill="1" applyBorder="1" applyAlignment="1" applyProtection="1">
      <alignment horizontal="center" vertical="center"/>
      <protection locked="0"/>
    </xf>
    <xf numFmtId="3" fontId="25" fillId="6" borderId="20" xfId="0" applyNumberFormat="1" applyFont="1" applyFill="1" applyBorder="1" applyAlignment="1" applyProtection="1">
      <alignment horizontal="center" vertical="center"/>
      <protection locked="0"/>
    </xf>
    <xf numFmtId="9" fontId="24" fillId="7" borderId="16" xfId="1" applyFont="1" applyFill="1" applyBorder="1" applyAlignment="1" applyProtection="1">
      <alignment horizontal="center" vertical="center"/>
      <protection locked="0"/>
    </xf>
    <xf numFmtId="3" fontId="37" fillId="6" borderId="62" xfId="0" applyNumberFormat="1" applyFont="1" applyFill="1" applyBorder="1" applyAlignment="1">
      <alignment horizontal="center" vertical="center" wrapText="1"/>
    </xf>
    <xf numFmtId="3" fontId="14" fillId="8" borderId="23" xfId="0" applyNumberFormat="1" applyFont="1" applyFill="1" applyBorder="1" applyAlignment="1">
      <alignment horizontal="center" vertical="center"/>
    </xf>
    <xf numFmtId="3" fontId="14" fillId="8" borderId="58" xfId="0" applyNumberFormat="1" applyFont="1" applyFill="1" applyBorder="1" applyAlignment="1">
      <alignment horizontal="center" vertical="center"/>
    </xf>
    <xf numFmtId="3" fontId="14" fillId="8" borderId="61" xfId="0" applyNumberFormat="1" applyFont="1" applyFill="1" applyBorder="1" applyAlignment="1">
      <alignment horizontal="center" vertical="center"/>
    </xf>
    <xf numFmtId="3" fontId="9" fillId="8" borderId="62" xfId="0" applyNumberFormat="1" applyFont="1" applyFill="1" applyBorder="1" applyAlignment="1">
      <alignment horizontal="center" vertical="center" wrapText="1"/>
    </xf>
    <xf numFmtId="0" fontId="55" fillId="0" borderId="0" xfId="0" applyFont="1" applyAlignment="1"/>
    <xf numFmtId="3" fontId="24" fillId="0" borderId="7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0" fontId="21" fillId="0" borderId="32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41" fillId="2" borderId="3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 wrapText="1"/>
    </xf>
    <xf numFmtId="3" fontId="25" fillId="0" borderId="63" xfId="0" applyNumberFormat="1" applyFont="1" applyBorder="1" applyAlignment="1">
      <alignment horizontal="center" vertical="center"/>
    </xf>
    <xf numFmtId="0" fontId="9" fillId="2" borderId="66" xfId="3" applyFont="1" applyFill="1" applyBorder="1" applyAlignment="1">
      <alignment horizontal="center" vertical="center" wrapText="1"/>
    </xf>
    <xf numFmtId="0" fontId="9" fillId="2" borderId="67" xfId="3" applyFont="1" applyFill="1" applyBorder="1" applyAlignment="1">
      <alignment horizontal="center" vertical="center" wrapText="1"/>
    </xf>
    <xf numFmtId="3" fontId="37" fillId="6" borderId="68" xfId="0" applyNumberFormat="1" applyFont="1" applyFill="1" applyBorder="1" applyAlignment="1">
      <alignment horizontal="center" vertical="center" wrapText="1"/>
    </xf>
    <xf numFmtId="3" fontId="46" fillId="0" borderId="51" xfId="3" applyNumberFormat="1" applyFont="1" applyBorder="1" applyAlignment="1" applyProtection="1">
      <alignment horizontal="center" vertical="center"/>
      <protection locked="0"/>
    </xf>
    <xf numFmtId="3" fontId="14" fillId="0" borderId="11" xfId="3" applyNumberFormat="1" applyFont="1" applyBorder="1" applyAlignment="1" applyProtection="1">
      <alignment horizontal="center" vertical="center"/>
      <protection locked="0"/>
    </xf>
    <xf numFmtId="3" fontId="14" fillId="6" borderId="11" xfId="3" applyNumberFormat="1" applyFont="1" applyFill="1" applyBorder="1" applyAlignment="1" applyProtection="1">
      <alignment horizontal="center" vertical="center"/>
      <protection locked="0"/>
    </xf>
    <xf numFmtId="3" fontId="14" fillId="8" borderId="47" xfId="3" applyNumberFormat="1" applyFont="1" applyFill="1" applyBorder="1" applyAlignment="1" applyProtection="1">
      <alignment horizontal="center" vertical="center"/>
      <protection locked="0"/>
    </xf>
    <xf numFmtId="3" fontId="46" fillId="0" borderId="24" xfId="3" applyNumberFormat="1" applyFont="1" applyBorder="1" applyAlignment="1" applyProtection="1">
      <alignment horizontal="center" vertical="center"/>
      <protection locked="0"/>
    </xf>
    <xf numFmtId="3" fontId="14" fillId="8" borderId="12" xfId="3" applyNumberFormat="1" applyFont="1" applyFill="1" applyBorder="1" applyAlignment="1" applyProtection="1">
      <alignment horizontal="center" vertical="center"/>
      <protection locked="0"/>
    </xf>
    <xf numFmtId="3" fontId="46" fillId="0" borderId="52" xfId="3" applyNumberFormat="1" applyFont="1" applyBorder="1" applyAlignment="1" applyProtection="1">
      <alignment horizontal="center" vertical="center"/>
      <protection locked="0"/>
    </xf>
    <xf numFmtId="3" fontId="14" fillId="0" borderId="16" xfId="3" applyNumberFormat="1" applyFont="1" applyBorder="1" applyAlignment="1" applyProtection="1">
      <alignment horizontal="center" vertical="center"/>
      <protection locked="0"/>
    </xf>
    <xf numFmtId="3" fontId="14" fillId="6" borderId="16" xfId="3" applyNumberFormat="1" applyFont="1" applyFill="1" applyBorder="1" applyAlignment="1" applyProtection="1">
      <alignment horizontal="center" vertical="center"/>
      <protection locked="0"/>
    </xf>
    <xf numFmtId="3" fontId="14" fillId="8" borderId="48" xfId="3" applyNumberFormat="1" applyFont="1" applyFill="1" applyBorder="1" applyAlignment="1" applyProtection="1">
      <alignment horizontal="center" vertical="center"/>
      <protection locked="0"/>
    </xf>
    <xf numFmtId="3" fontId="46" fillId="0" borderId="25" xfId="3" applyNumberFormat="1" applyFont="1" applyBorder="1" applyAlignment="1" applyProtection="1">
      <alignment horizontal="center" vertical="center"/>
      <protection locked="0"/>
    </xf>
    <xf numFmtId="3" fontId="14" fillId="8" borderId="17" xfId="3" applyNumberFormat="1" applyFont="1" applyFill="1" applyBorder="1" applyAlignment="1" applyProtection="1">
      <alignment horizontal="center" vertical="center"/>
      <protection locked="0"/>
    </xf>
    <xf numFmtId="3" fontId="46" fillId="0" borderId="53" xfId="3" applyNumberFormat="1" applyFont="1" applyBorder="1" applyAlignment="1" applyProtection="1">
      <alignment horizontal="center" vertical="center"/>
      <protection locked="0"/>
    </xf>
    <xf numFmtId="3" fontId="14" fillId="0" borderId="20" xfId="3" applyNumberFormat="1" applyFont="1" applyBorder="1" applyAlignment="1" applyProtection="1">
      <alignment horizontal="center" vertical="center"/>
      <protection locked="0"/>
    </xf>
    <xf numFmtId="3" fontId="14" fillId="6" borderId="20" xfId="3" applyNumberFormat="1" applyFont="1" applyFill="1" applyBorder="1" applyAlignment="1" applyProtection="1">
      <alignment horizontal="center" vertical="center"/>
      <protection locked="0"/>
    </xf>
    <xf numFmtId="3" fontId="14" fillId="8" borderId="49" xfId="3" applyNumberFormat="1" applyFont="1" applyFill="1" applyBorder="1" applyAlignment="1" applyProtection="1">
      <alignment horizontal="center" vertical="center"/>
      <protection locked="0"/>
    </xf>
    <xf numFmtId="3" fontId="46" fillId="0" borderId="26" xfId="3" applyNumberFormat="1" applyFont="1" applyBorder="1" applyAlignment="1" applyProtection="1">
      <alignment horizontal="center" vertical="center"/>
      <protection locked="0"/>
    </xf>
    <xf numFmtId="3" fontId="14" fillId="8" borderId="21" xfId="3" applyNumberFormat="1" applyFont="1" applyFill="1" applyBorder="1" applyAlignment="1" applyProtection="1">
      <alignment horizontal="center" vertical="center"/>
      <protection locked="0"/>
    </xf>
    <xf numFmtId="3" fontId="39" fillId="0" borderId="24" xfId="3" applyNumberFormat="1" applyFont="1" applyBorder="1" applyAlignment="1">
      <alignment horizontal="center" vertical="center"/>
    </xf>
    <xf numFmtId="3" fontId="25" fillId="0" borderId="11" xfId="3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9" fontId="24" fillId="3" borderId="28" xfId="45" applyFont="1" applyFill="1" applyBorder="1" applyAlignment="1">
      <alignment horizontal="center" vertical="center"/>
    </xf>
    <xf numFmtId="0" fontId="1" fillId="0" borderId="0" xfId="34" applyFont="1"/>
    <xf numFmtId="0" fontId="11" fillId="0" borderId="0" xfId="0" applyFont="1" applyFill="1" applyBorder="1" applyAlignment="1">
      <alignment vertical="top"/>
    </xf>
    <xf numFmtId="0" fontId="54" fillId="0" borderId="0" xfId="0" applyFont="1"/>
    <xf numFmtId="0" fontId="56" fillId="0" borderId="0" xfId="0" applyFont="1" applyAlignment="1">
      <alignment vertical="center"/>
    </xf>
    <xf numFmtId="0" fontId="42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37" xfId="34" applyFont="1" applyBorder="1" applyAlignment="1">
      <alignment horizontal="center" vertical="center"/>
    </xf>
    <xf numFmtId="0" fontId="33" fillId="0" borderId="38" xfId="34" applyFont="1" applyBorder="1" applyAlignment="1">
      <alignment horizontal="center" vertical="center"/>
    </xf>
    <xf numFmtId="0" fontId="21" fillId="0" borderId="38" xfId="34" applyFont="1" applyBorder="1" applyAlignment="1">
      <alignment horizontal="center" vertical="center"/>
    </xf>
    <xf numFmtId="0" fontId="33" fillId="0" borderId="39" xfId="34" applyFont="1" applyBorder="1" applyAlignment="1">
      <alignment horizontal="center" vertical="center"/>
    </xf>
    <xf numFmtId="3" fontId="33" fillId="0" borderId="10" xfId="0" applyNumberFormat="1" applyFont="1" applyBorder="1" applyAlignment="1">
      <alignment horizontal="center" vertical="center"/>
    </xf>
    <xf numFmtId="9" fontId="33" fillId="3" borderId="11" xfId="45" applyFont="1" applyFill="1" applyBorder="1" applyAlignment="1">
      <alignment horizontal="center" vertical="center"/>
    </xf>
    <xf numFmtId="3" fontId="57" fillId="5" borderId="11" xfId="34" applyNumberFormat="1" applyFont="1" applyFill="1" applyBorder="1" applyAlignment="1">
      <alignment horizontal="center" vertical="center"/>
    </xf>
    <xf numFmtId="3" fontId="33" fillId="0" borderId="15" xfId="0" applyNumberFormat="1" applyFont="1" applyBorder="1" applyAlignment="1">
      <alignment horizontal="center" vertical="center"/>
    </xf>
    <xf numFmtId="9" fontId="33" fillId="3" borderId="16" xfId="45" applyFont="1" applyFill="1" applyBorder="1" applyAlignment="1">
      <alignment horizontal="center" vertical="center"/>
    </xf>
    <xf numFmtId="3" fontId="57" fillId="5" borderId="16" xfId="34" applyNumberFormat="1" applyFont="1" applyFill="1" applyBorder="1" applyAlignment="1">
      <alignment horizontal="center" vertical="center"/>
    </xf>
    <xf numFmtId="3" fontId="33" fillId="0" borderId="25" xfId="34" applyNumberFormat="1" applyFont="1" applyBorder="1" applyAlignment="1">
      <alignment horizontal="center" vertical="center"/>
    </xf>
    <xf numFmtId="3" fontId="21" fillId="0" borderId="15" xfId="0" applyNumberFormat="1" applyFont="1" applyBorder="1" applyAlignment="1">
      <alignment horizontal="center" vertical="center"/>
    </xf>
    <xf numFmtId="9" fontId="21" fillId="3" borderId="16" xfId="45" applyFont="1" applyFill="1" applyBorder="1" applyAlignment="1">
      <alignment horizontal="center" vertical="center"/>
    </xf>
    <xf numFmtId="3" fontId="58" fillId="5" borderId="16" xfId="34" applyNumberFormat="1" applyFont="1" applyFill="1" applyBorder="1" applyAlignment="1">
      <alignment horizontal="center" vertical="center"/>
    </xf>
    <xf numFmtId="3" fontId="33" fillId="0" borderId="26" xfId="34" applyNumberFormat="1" applyFont="1" applyBorder="1" applyAlignment="1">
      <alignment horizontal="center" vertical="center"/>
    </xf>
    <xf numFmtId="9" fontId="33" fillId="3" borderId="20" xfId="45" applyFont="1" applyFill="1" applyBorder="1" applyAlignment="1">
      <alignment horizontal="center" vertical="center"/>
    </xf>
    <xf numFmtId="3" fontId="57" fillId="5" borderId="20" xfId="34" applyNumberFormat="1" applyFont="1" applyFill="1" applyBorder="1" applyAlignment="1">
      <alignment horizontal="center" vertical="center"/>
    </xf>
    <xf numFmtId="3" fontId="59" fillId="8" borderId="12" xfId="0" applyNumberFormat="1" applyFont="1" applyFill="1" applyBorder="1" applyAlignment="1">
      <alignment horizontal="center" vertical="center"/>
    </xf>
    <xf numFmtId="3" fontId="59" fillId="8" borderId="17" xfId="0" applyNumberFormat="1" applyFont="1" applyFill="1" applyBorder="1" applyAlignment="1">
      <alignment horizontal="center" vertical="center"/>
    </xf>
    <xf numFmtId="3" fontId="59" fillId="8" borderId="21" xfId="0" applyNumberFormat="1" applyFont="1" applyFill="1" applyBorder="1" applyAlignment="1">
      <alignment horizontal="center" vertical="center"/>
    </xf>
    <xf numFmtId="3" fontId="59" fillId="6" borderId="11" xfId="0" applyNumberFormat="1" applyFont="1" applyFill="1" applyBorder="1" applyAlignment="1">
      <alignment horizontal="center" vertical="center"/>
    </xf>
    <xf numFmtId="3" fontId="59" fillId="6" borderId="16" xfId="0" applyNumberFormat="1" applyFont="1" applyFill="1" applyBorder="1" applyAlignment="1">
      <alignment horizontal="center" vertical="center"/>
    </xf>
    <xf numFmtId="3" fontId="60" fillId="6" borderId="16" xfId="0" applyNumberFormat="1" applyFont="1" applyFill="1" applyBorder="1" applyAlignment="1">
      <alignment horizontal="center" vertical="center"/>
    </xf>
    <xf numFmtId="3" fontId="59" fillId="6" borderId="20" xfId="0" applyNumberFormat="1" applyFont="1" applyFill="1" applyBorder="1" applyAlignment="1">
      <alignment horizontal="center" vertical="center"/>
    </xf>
    <xf numFmtId="3" fontId="33" fillId="0" borderId="56" xfId="0" applyNumberFormat="1" applyFont="1" applyBorder="1" applyAlignment="1">
      <alignment horizontal="center" vertical="center"/>
    </xf>
    <xf numFmtId="9" fontId="33" fillId="3" borderId="57" xfId="45" applyFont="1" applyFill="1" applyBorder="1" applyAlignment="1">
      <alignment horizontal="center" vertical="center"/>
    </xf>
    <xf numFmtId="3" fontId="59" fillId="6" borderId="57" xfId="0" applyNumberFormat="1" applyFont="1" applyFill="1" applyBorder="1" applyAlignment="1">
      <alignment horizontal="center" vertical="center"/>
    </xf>
    <xf numFmtId="3" fontId="61" fillId="5" borderId="11" xfId="34" applyNumberFormat="1" applyFont="1" applyFill="1" applyBorder="1" applyAlignment="1">
      <alignment horizontal="center" vertical="center"/>
    </xf>
    <xf numFmtId="3" fontId="33" fillId="0" borderId="19" xfId="0" applyNumberFormat="1" applyFont="1" applyBorder="1" applyAlignment="1">
      <alignment horizontal="center" vertical="center"/>
    </xf>
    <xf numFmtId="0" fontId="33" fillId="0" borderId="64" xfId="34" applyFont="1" applyBorder="1" applyAlignment="1">
      <alignment horizontal="center" vertical="center"/>
    </xf>
    <xf numFmtId="3" fontId="61" fillId="5" borderId="16" xfId="34" applyNumberFormat="1" applyFont="1" applyFill="1" applyBorder="1" applyAlignment="1">
      <alignment horizontal="center" vertical="center"/>
    </xf>
    <xf numFmtId="3" fontId="62" fillId="5" borderId="16" xfId="34" applyNumberFormat="1" applyFont="1" applyFill="1" applyBorder="1" applyAlignment="1">
      <alignment horizontal="center" vertical="center"/>
    </xf>
    <xf numFmtId="3" fontId="61" fillId="5" borderId="20" xfId="34" applyNumberFormat="1" applyFont="1" applyFill="1" applyBorder="1" applyAlignment="1">
      <alignment horizontal="center" vertical="center"/>
    </xf>
    <xf numFmtId="3" fontId="61" fillId="5" borderId="57" xfId="34" applyNumberFormat="1" applyFont="1" applyFill="1" applyBorder="1" applyAlignment="1">
      <alignment horizontal="center" vertical="center"/>
    </xf>
    <xf numFmtId="0" fontId="63" fillId="3" borderId="11" xfId="0" applyFont="1" applyFill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0" fontId="63" fillId="6" borderId="11" xfId="0" applyFont="1" applyFill="1" applyBorder="1" applyAlignment="1">
      <alignment horizontal="center" vertical="center"/>
    </xf>
    <xf numFmtId="0" fontId="6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3" borderId="16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6" borderId="16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63" fillId="8" borderId="47" xfId="0" applyFont="1" applyFill="1" applyBorder="1" applyAlignment="1">
      <alignment horizontal="center" vertical="center"/>
    </xf>
    <xf numFmtId="0" fontId="22" fillId="8" borderId="48" xfId="0" applyFont="1" applyFill="1" applyBorder="1" applyAlignment="1">
      <alignment horizontal="center" vertical="center"/>
    </xf>
    <xf numFmtId="0" fontId="7" fillId="8" borderId="49" xfId="0" applyFont="1" applyFill="1" applyBorder="1" applyAlignment="1">
      <alignment horizontal="center" vertical="center"/>
    </xf>
    <xf numFmtId="3" fontId="65" fillId="5" borderId="16" xfId="34" applyNumberFormat="1" applyFont="1" applyFill="1" applyBorder="1" applyAlignment="1">
      <alignment horizontal="center" vertical="center"/>
    </xf>
    <xf numFmtId="0" fontId="9" fillId="0" borderId="33" xfId="0" applyFont="1" applyBorder="1" applyAlignment="1">
      <alignment horizontal="left"/>
    </xf>
    <xf numFmtId="0" fontId="66" fillId="2" borderId="45" xfId="0" applyFont="1" applyFill="1" applyBorder="1" applyAlignment="1">
      <alignment horizontal="center" vertical="center" wrapText="1"/>
    </xf>
    <xf numFmtId="0" fontId="66" fillId="2" borderId="3" xfId="0" applyFont="1" applyFill="1" applyBorder="1" applyAlignment="1">
      <alignment horizontal="center" vertical="center" wrapText="1"/>
    </xf>
    <xf numFmtId="0" fontId="66" fillId="2" borderId="22" xfId="0" applyFont="1" applyFill="1" applyBorder="1" applyAlignment="1">
      <alignment horizontal="center" vertical="center" wrapText="1"/>
    </xf>
    <xf numFmtId="3" fontId="20" fillId="8" borderId="46" xfId="0" applyNumberFormat="1" applyFont="1" applyFill="1" applyBorder="1" applyAlignment="1">
      <alignment horizontal="center" vertical="center" wrapText="1"/>
    </xf>
    <xf numFmtId="0" fontId="37" fillId="2" borderId="66" xfId="3" applyFont="1" applyFill="1" applyBorder="1" applyAlignment="1">
      <alignment horizontal="center" vertical="center" wrapText="1"/>
    </xf>
    <xf numFmtId="0" fontId="37" fillId="2" borderId="67" xfId="3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6" fillId="2" borderId="11" xfId="0" applyFont="1" applyFill="1" applyBorder="1" applyAlignment="1">
      <alignment horizontal="center" vertical="center" wrapText="1"/>
    </xf>
    <xf numFmtId="0" fontId="9" fillId="2" borderId="30" xfId="3" applyFont="1" applyFill="1" applyBorder="1" applyAlignment="1">
      <alignment horizontal="center" vertical="center" wrapText="1"/>
    </xf>
    <xf numFmtId="0" fontId="9" fillId="2" borderId="22" xfId="3" applyFont="1" applyFill="1" applyBorder="1" applyAlignment="1">
      <alignment horizontal="center" vertical="center" wrapText="1"/>
    </xf>
    <xf numFmtId="0" fontId="66" fillId="2" borderId="22" xfId="3" applyFont="1" applyFill="1" applyBorder="1" applyAlignment="1">
      <alignment horizontal="center" vertical="center" wrapText="1"/>
    </xf>
    <xf numFmtId="0" fontId="9" fillId="2" borderId="6" xfId="3" applyFont="1" applyFill="1" applyBorder="1" applyAlignment="1">
      <alignment horizontal="center" vertical="center" wrapText="1"/>
    </xf>
    <xf numFmtId="0" fontId="9" fillId="2" borderId="45" xfId="3" applyFont="1" applyFill="1" applyBorder="1" applyAlignment="1">
      <alignment horizontal="center" vertical="center" wrapText="1"/>
    </xf>
    <xf numFmtId="0" fontId="66" fillId="2" borderId="45" xfId="3" applyFont="1" applyFill="1" applyBorder="1" applyAlignment="1">
      <alignment horizontal="center" vertical="center" wrapText="1"/>
    </xf>
    <xf numFmtId="0" fontId="9" fillId="2" borderId="7" xfId="3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/>
    </xf>
    <xf numFmtId="9" fontId="7" fillId="0" borderId="0" xfId="1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 vertical="center"/>
    </xf>
    <xf numFmtId="9" fontId="16" fillId="0" borderId="0" xfId="1" applyFont="1" applyFill="1" applyBorder="1" applyAlignment="1">
      <alignment horizontal="center" vertical="center"/>
    </xf>
    <xf numFmtId="0" fontId="13" fillId="0" borderId="74" xfId="0" applyFont="1" applyBorder="1" applyAlignment="1">
      <alignment horizontal="center" vertical="center"/>
    </xf>
    <xf numFmtId="0" fontId="68" fillId="0" borderId="0" xfId="0" applyFont="1"/>
    <xf numFmtId="0" fontId="68" fillId="0" borderId="0" xfId="0" applyFont="1" applyAlignment="1" applyProtection="1">
      <alignment vertical="center"/>
      <protection locked="0"/>
    </xf>
    <xf numFmtId="9" fontId="24" fillId="10" borderId="60" xfId="45" applyFont="1" applyFill="1" applyBorder="1" applyAlignment="1">
      <alignment horizontal="center" vertical="center"/>
    </xf>
    <xf numFmtId="9" fontId="24" fillId="10" borderId="20" xfId="45" applyFont="1" applyFill="1" applyBorder="1" applyAlignment="1">
      <alignment horizontal="center" vertical="center"/>
    </xf>
    <xf numFmtId="3" fontId="24" fillId="10" borderId="16" xfId="1" applyNumberFormat="1" applyFont="1" applyFill="1" applyBorder="1" applyAlignment="1" applyProtection="1">
      <alignment horizontal="center" vertical="center"/>
      <protection locked="0"/>
    </xf>
    <xf numFmtId="3" fontId="18" fillId="10" borderId="16" xfId="1" applyNumberFormat="1" applyFont="1" applyFill="1" applyBorder="1" applyAlignment="1" applyProtection="1">
      <alignment horizontal="center" vertical="center"/>
      <protection locked="0"/>
    </xf>
    <xf numFmtId="3" fontId="24" fillId="10" borderId="57" xfId="1" applyNumberFormat="1" applyFont="1" applyFill="1" applyBorder="1" applyAlignment="1" applyProtection="1">
      <alignment horizontal="center" vertical="center"/>
      <protection locked="0"/>
    </xf>
    <xf numFmtId="3" fontId="24" fillId="10" borderId="20" xfId="1" applyNumberFormat="1" applyFont="1" applyFill="1" applyBorder="1" applyAlignment="1" applyProtection="1">
      <alignment horizontal="center" vertical="center"/>
      <protection locked="0"/>
    </xf>
    <xf numFmtId="9" fontId="24" fillId="3" borderId="22" xfId="45" applyFont="1" applyFill="1" applyBorder="1" applyAlignment="1">
      <alignment horizontal="center" vertical="center"/>
    </xf>
    <xf numFmtId="9" fontId="24" fillId="3" borderId="60" xfId="45" applyFont="1" applyFill="1" applyBorder="1" applyAlignment="1">
      <alignment horizontal="center" vertical="center"/>
    </xf>
    <xf numFmtId="9" fontId="24" fillId="10" borderId="60" xfId="1" applyFont="1" applyFill="1" applyBorder="1" applyAlignment="1">
      <alignment horizontal="center" vertical="center"/>
    </xf>
    <xf numFmtId="3" fontId="7" fillId="3" borderId="11" xfId="45" applyNumberFormat="1" applyFont="1" applyFill="1" applyBorder="1" applyAlignment="1" applyProtection="1">
      <alignment horizontal="center" vertical="center"/>
      <protection locked="0"/>
    </xf>
    <xf numFmtId="3" fontId="7" fillId="3" borderId="16" xfId="45" applyNumberFormat="1" applyFont="1" applyFill="1" applyBorder="1" applyAlignment="1" applyProtection="1">
      <alignment horizontal="center" vertical="center"/>
      <protection locked="0"/>
    </xf>
    <xf numFmtId="3" fontId="7" fillId="3" borderId="20" xfId="45" applyNumberFormat="1" applyFont="1" applyFill="1" applyBorder="1" applyAlignment="1" applyProtection="1">
      <alignment horizontal="center" vertical="center"/>
      <protection locked="0"/>
    </xf>
    <xf numFmtId="0" fontId="8" fillId="2" borderId="34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1" fontId="13" fillId="0" borderId="34" xfId="0" applyNumberFormat="1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11" fillId="2" borderId="13" xfId="0" applyFont="1" applyFill="1" applyBorder="1" applyAlignment="1">
      <alignment horizontal="center" vertical="center" textRotation="90" wrapText="1"/>
    </xf>
    <xf numFmtId="0" fontId="0" fillId="0" borderId="5" xfId="0" applyBorder="1"/>
    <xf numFmtId="0" fontId="10" fillId="0" borderId="33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 textRotation="90" wrapText="1"/>
    </xf>
    <xf numFmtId="0" fontId="11" fillId="2" borderId="5" xfId="0" applyFont="1" applyFill="1" applyBorder="1" applyAlignment="1">
      <alignment horizontal="center" vertical="center" textRotation="90" wrapText="1"/>
    </xf>
    <xf numFmtId="1" fontId="13" fillId="0" borderId="13" xfId="0" applyNumberFormat="1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 wrapText="1"/>
    </xf>
    <xf numFmtId="1" fontId="33" fillId="0" borderId="13" xfId="0" applyNumberFormat="1" applyFont="1" applyBorder="1" applyAlignment="1">
      <alignment horizontal="center" vertical="center" wrapText="1"/>
    </xf>
    <xf numFmtId="1" fontId="33" fillId="0" borderId="5" xfId="0" applyNumberFormat="1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textRotation="90" wrapText="1"/>
    </xf>
    <xf numFmtId="0" fontId="19" fillId="2" borderId="5" xfId="0" applyFont="1" applyFill="1" applyBorder="1" applyAlignment="1">
      <alignment horizontal="center" vertical="center" textRotation="90" wrapText="1"/>
    </xf>
    <xf numFmtId="0" fontId="19" fillId="2" borderId="35" xfId="0" applyFont="1" applyFill="1" applyBorder="1" applyAlignment="1">
      <alignment horizontal="center" vertical="center" textRotation="90" wrapText="1"/>
    </xf>
    <xf numFmtId="0" fontId="51" fillId="10" borderId="34" xfId="0" applyFont="1" applyFill="1" applyBorder="1" applyAlignment="1">
      <alignment horizontal="center" vertical="center" wrapText="1"/>
    </xf>
    <xf numFmtId="0" fontId="51" fillId="10" borderId="40" xfId="0" applyFont="1" applyFill="1" applyBorder="1" applyAlignment="1">
      <alignment horizontal="center" vertical="center" wrapText="1"/>
    </xf>
    <xf numFmtId="0" fontId="51" fillId="10" borderId="8" xfId="0" applyFont="1" applyFill="1" applyBorder="1" applyAlignment="1">
      <alignment horizontal="center" vertical="center" wrapText="1"/>
    </xf>
    <xf numFmtId="0" fontId="44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8" fillId="2" borderId="2" xfId="34" applyFont="1" applyFill="1" applyBorder="1" applyAlignment="1">
      <alignment horizontal="center" vertical="center"/>
    </xf>
    <xf numFmtId="0" fontId="8" fillId="2" borderId="3" xfId="34" applyFont="1" applyFill="1" applyBorder="1" applyAlignment="1">
      <alignment horizontal="center" vertical="center"/>
    </xf>
    <xf numFmtId="0" fontId="8" fillId="2" borderId="4" xfId="34" applyFont="1" applyFill="1" applyBorder="1" applyAlignment="1">
      <alignment horizontal="center" vertical="center"/>
    </xf>
    <xf numFmtId="0" fontId="21" fillId="2" borderId="2" xfId="34" applyFont="1" applyFill="1" applyBorder="1" applyAlignment="1">
      <alignment horizontal="center" vertical="top"/>
    </xf>
    <xf numFmtId="0" fontId="21" fillId="2" borderId="3" xfId="34" applyFont="1" applyFill="1" applyBorder="1" applyAlignment="1">
      <alignment horizontal="center" vertical="top"/>
    </xf>
    <xf numFmtId="0" fontId="21" fillId="2" borderId="4" xfId="34" applyFont="1" applyFill="1" applyBorder="1" applyAlignment="1">
      <alignment horizontal="center" vertical="top"/>
    </xf>
    <xf numFmtId="0" fontId="21" fillId="2" borderId="34" xfId="0" applyFont="1" applyFill="1" applyBorder="1" applyAlignment="1">
      <alignment horizontal="center" vertical="center" wrapText="1"/>
    </xf>
    <xf numFmtId="0" fontId="21" fillId="2" borderId="40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33" fillId="0" borderId="39" xfId="34" applyFont="1" applyBorder="1" applyAlignment="1">
      <alignment horizontal="center" vertical="center" wrapText="1"/>
    </xf>
    <xf numFmtId="0" fontId="33" fillId="0" borderId="73" xfId="34" applyFont="1" applyBorder="1" applyAlignment="1">
      <alignment horizontal="center" vertical="center" wrapText="1"/>
    </xf>
    <xf numFmtId="0" fontId="21" fillId="0" borderId="38" xfId="34" applyFont="1" applyBorder="1" applyAlignment="1">
      <alignment horizontal="center" vertical="center" wrapText="1"/>
    </xf>
    <xf numFmtId="0" fontId="21" fillId="0" borderId="72" xfId="34" applyFont="1" applyBorder="1" applyAlignment="1">
      <alignment horizontal="center" vertical="center" wrapText="1"/>
    </xf>
    <xf numFmtId="1" fontId="33" fillId="0" borderId="37" xfId="34" applyNumberFormat="1" applyFont="1" applyBorder="1" applyAlignment="1">
      <alignment horizontal="center" vertical="center" wrapText="1"/>
    </xf>
    <xf numFmtId="1" fontId="33" fillId="0" borderId="71" xfId="34" applyNumberFormat="1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8" fillId="2" borderId="2" xfId="34" applyFont="1" applyFill="1" applyBorder="1" applyAlignment="1">
      <alignment horizontal="center" vertical="center" wrapText="1"/>
    </xf>
    <xf numFmtId="0" fontId="18" fillId="2" borderId="3" xfId="34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1" fillId="2" borderId="34" xfId="34" applyFont="1" applyFill="1" applyBorder="1" applyAlignment="1">
      <alignment horizontal="center" vertical="center"/>
    </xf>
    <xf numFmtId="0" fontId="21" fillId="2" borderId="40" xfId="34" applyFont="1" applyFill="1" applyBorder="1" applyAlignment="1">
      <alignment horizontal="center" vertical="center"/>
    </xf>
    <xf numFmtId="0" fontId="21" fillId="2" borderId="4" xfId="34" applyFont="1" applyFill="1" applyBorder="1" applyAlignment="1">
      <alignment horizontal="center" vertical="center"/>
    </xf>
    <xf numFmtId="0" fontId="21" fillId="2" borderId="2" xfId="34" applyFont="1" applyFill="1" applyBorder="1" applyAlignment="1">
      <alignment horizontal="center" vertical="center"/>
    </xf>
    <xf numFmtId="0" fontId="21" fillId="2" borderId="3" xfId="34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3" fontId="24" fillId="0" borderId="35" xfId="0" applyNumberFormat="1" applyFont="1" applyBorder="1" applyAlignment="1">
      <alignment horizontal="center" vertical="center"/>
    </xf>
    <xf numFmtId="3" fontId="24" fillId="0" borderId="36" xfId="0" applyNumberFormat="1" applyFont="1" applyBorder="1" applyAlignment="1">
      <alignment horizontal="center" vertical="center"/>
    </xf>
    <xf numFmtId="3" fontId="24" fillId="0" borderId="37" xfId="0" applyNumberFormat="1" applyFont="1" applyBorder="1" applyAlignment="1">
      <alignment horizontal="center" vertical="center"/>
    </xf>
    <xf numFmtId="3" fontId="24" fillId="0" borderId="7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 wrapText="1"/>
    </xf>
    <xf numFmtId="0" fontId="21" fillId="10" borderId="3" xfId="0" applyFont="1" applyFill="1" applyBorder="1" applyAlignment="1">
      <alignment horizontal="center" vertical="center" wrapText="1"/>
    </xf>
    <xf numFmtId="0" fontId="21" fillId="10" borderId="4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15" fillId="2" borderId="35" xfId="3" applyFont="1" applyFill="1" applyBorder="1" applyAlignment="1">
      <alignment horizontal="center" vertical="center" wrapText="1"/>
    </xf>
    <xf numFmtId="0" fontId="15" fillId="2" borderId="41" xfId="3" applyFont="1" applyFill="1" applyBorder="1" applyAlignment="1">
      <alignment horizontal="center" vertical="center" wrapText="1"/>
    </xf>
    <xf numFmtId="0" fontId="15" fillId="2" borderId="36" xfId="3" applyFont="1" applyFill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1" fillId="2" borderId="35" xfId="0" applyFont="1" applyFill="1" applyBorder="1" applyAlignment="1">
      <alignment horizontal="center" vertical="center" wrapText="1"/>
    </xf>
    <xf numFmtId="0" fontId="21" fillId="2" borderId="41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10" borderId="35" xfId="0" applyFont="1" applyFill="1" applyBorder="1" applyAlignment="1">
      <alignment horizontal="center" vertical="center" wrapText="1"/>
    </xf>
    <xf numFmtId="0" fontId="21" fillId="10" borderId="41" xfId="0" applyFont="1" applyFill="1" applyBorder="1" applyAlignment="1">
      <alignment horizontal="center" vertical="center" wrapText="1"/>
    </xf>
    <xf numFmtId="0" fontId="21" fillId="10" borderId="36" xfId="0" applyFont="1" applyFill="1" applyBorder="1" applyAlignment="1">
      <alignment horizontal="center" vertical="center" wrapText="1"/>
    </xf>
    <xf numFmtId="0" fontId="21" fillId="10" borderId="32" xfId="0" applyFont="1" applyFill="1" applyBorder="1" applyAlignment="1">
      <alignment horizontal="center" vertical="center" wrapText="1"/>
    </xf>
    <xf numFmtId="0" fontId="21" fillId="10" borderId="0" xfId="0" applyFont="1" applyFill="1" applyBorder="1" applyAlignment="1">
      <alignment horizontal="center" vertical="center" wrapText="1"/>
    </xf>
    <xf numFmtId="0" fontId="21" fillId="10" borderId="44" xfId="0" applyFont="1" applyFill="1" applyBorder="1" applyAlignment="1">
      <alignment horizontal="center" vertical="center" wrapText="1"/>
    </xf>
    <xf numFmtId="0" fontId="21" fillId="2" borderId="2" xfId="34" applyFont="1" applyFill="1" applyBorder="1" applyAlignment="1">
      <alignment horizontal="center" vertical="center" wrapText="1"/>
    </xf>
    <xf numFmtId="0" fontId="21" fillId="2" borderId="3" xfId="34" applyFont="1" applyFill="1" applyBorder="1" applyAlignment="1">
      <alignment horizontal="center" vertical="center" wrapText="1"/>
    </xf>
    <xf numFmtId="0" fontId="21" fillId="2" borderId="4" xfId="34" applyFont="1" applyFill="1" applyBorder="1" applyAlignment="1">
      <alignment horizontal="center" vertical="center" wrapText="1"/>
    </xf>
    <xf numFmtId="0" fontId="19" fillId="2" borderId="1" xfId="34" applyFont="1" applyFill="1" applyBorder="1" applyAlignment="1">
      <alignment horizontal="center" vertical="center" textRotation="90" wrapText="1"/>
    </xf>
    <xf numFmtId="0" fontId="19" fillId="2" borderId="13" xfId="34" applyFont="1" applyFill="1" applyBorder="1" applyAlignment="1">
      <alignment horizontal="center" vertical="center" textRotation="90" wrapText="1"/>
    </xf>
    <xf numFmtId="0" fontId="19" fillId="2" borderId="5" xfId="34" applyFont="1" applyFill="1" applyBorder="1" applyAlignment="1">
      <alignment horizontal="center" vertical="center" textRotation="90" wrapText="1"/>
    </xf>
    <xf numFmtId="0" fontId="19" fillId="2" borderId="35" xfId="34" applyFont="1" applyFill="1" applyBorder="1" applyAlignment="1">
      <alignment horizontal="center" vertical="center" textRotation="90" wrapText="1"/>
    </xf>
    <xf numFmtId="1" fontId="33" fillId="0" borderId="1" xfId="34" applyNumberFormat="1" applyFont="1" applyBorder="1" applyAlignment="1">
      <alignment horizontal="center" vertical="center" wrapText="1"/>
    </xf>
    <xf numFmtId="0" fontId="33" fillId="0" borderId="13" xfId="34" applyFont="1" applyBorder="1" applyAlignment="1">
      <alignment horizontal="center" vertical="center" wrapText="1"/>
    </xf>
    <xf numFmtId="0" fontId="13" fillId="0" borderId="37" xfId="34" applyFont="1" applyBorder="1" applyAlignment="1">
      <alignment horizontal="left" vertical="center"/>
    </xf>
    <xf numFmtId="0" fontId="13" fillId="0" borderId="42" xfId="34" applyFont="1" applyBorder="1" applyAlignment="1">
      <alignment horizontal="left" vertical="center"/>
    </xf>
    <xf numFmtId="0" fontId="15" fillId="0" borderId="38" xfId="34" applyFont="1" applyBorder="1" applyAlignment="1">
      <alignment horizontal="left" vertical="center"/>
    </xf>
    <xf numFmtId="0" fontId="15" fillId="0" borderId="50" xfId="34" applyFont="1" applyBorder="1" applyAlignment="1">
      <alignment horizontal="left" vertical="center"/>
    </xf>
    <xf numFmtId="0" fontId="13" fillId="0" borderId="39" xfId="34" applyFont="1" applyBorder="1" applyAlignment="1">
      <alignment horizontal="left" vertical="center"/>
    </xf>
    <xf numFmtId="0" fontId="13" fillId="0" borderId="43" xfId="34" applyFont="1" applyBorder="1" applyAlignment="1">
      <alignment horizontal="left" vertical="center"/>
    </xf>
    <xf numFmtId="0" fontId="33" fillId="0" borderId="5" xfId="34" applyFont="1" applyBorder="1" applyAlignment="1">
      <alignment horizontal="center" vertical="center" wrapText="1"/>
    </xf>
  </cellXfs>
  <cellStyles count="184">
    <cellStyle name="Гиперссылка 2" xfId="2"/>
    <cellStyle name="Гиперссылка 3" xfId="53"/>
    <cellStyle name="Денежный 2" xfId="54"/>
    <cellStyle name="Обычный" xfId="0" builtinId="0"/>
    <cellStyle name="Обычный 10" xfId="3"/>
    <cellStyle name="Обычный 10 2" xfId="55"/>
    <cellStyle name="Обычный 10 3" xfId="56"/>
    <cellStyle name="Обычный 11" xfId="4"/>
    <cellStyle name="Обычный 11 2" xfId="57"/>
    <cellStyle name="Обычный 12" xfId="5"/>
    <cellStyle name="Обычный 12 2" xfId="58"/>
    <cellStyle name="Обычный 13" xfId="6"/>
    <cellStyle name="Обычный 14" xfId="59"/>
    <cellStyle name="Обычный 15" xfId="60"/>
    <cellStyle name="Обычный 15 2" xfId="61"/>
    <cellStyle name="Обычный 16" xfId="62"/>
    <cellStyle name="Обычный 17" xfId="63"/>
    <cellStyle name="Обычный 2" xfId="7"/>
    <cellStyle name="Обычный 2 10" xfId="8"/>
    <cellStyle name="Обычный 2 10 2" xfId="64"/>
    <cellStyle name="Обычный 2 10 2 2" xfId="65"/>
    <cellStyle name="Обычный 2 10 3" xfId="66"/>
    <cellStyle name="Обычный 2 11" xfId="9"/>
    <cellStyle name="Обычный 2 11 2" xfId="67"/>
    <cellStyle name="Обычный 2 12" xfId="10"/>
    <cellStyle name="Обычный 2 12 2" xfId="68"/>
    <cellStyle name="Обычный 2 13" xfId="11"/>
    <cellStyle name="Обычный 2 13 2" xfId="69"/>
    <cellStyle name="Обычный 2 14" xfId="12"/>
    <cellStyle name="Обычный 2 15" xfId="13"/>
    <cellStyle name="Обычный 2 16" xfId="14"/>
    <cellStyle name="Обычный 2 17" xfId="15"/>
    <cellStyle name="Обычный 2 18" xfId="16"/>
    <cellStyle name="Обычный 2 19" xfId="17"/>
    <cellStyle name="Обычный 2 2" xfId="18"/>
    <cellStyle name="Обычный 2 2 2" xfId="70"/>
    <cellStyle name="Обычный 2 2 2 2" xfId="71"/>
    <cellStyle name="Обычный 2 2 2 2 2" xfId="72"/>
    <cellStyle name="Обычный 2 2 2 2 3" xfId="73"/>
    <cellStyle name="Обычный 2 2 2 2 4" xfId="74"/>
    <cellStyle name="Обычный 2 2 2 2 5" xfId="75"/>
    <cellStyle name="Обычный 2 2 2 3" xfId="76"/>
    <cellStyle name="Обычный 2 2 2 4" xfId="77"/>
    <cellStyle name="Обычный 2 2 2 5" xfId="78"/>
    <cellStyle name="Обычный 2 2 2 6" xfId="79"/>
    <cellStyle name="Обычный 2 2 2 7" xfId="80"/>
    <cellStyle name="Обычный 2 2 3" xfId="81"/>
    <cellStyle name="Обычный 2 2 3 2" xfId="82"/>
    <cellStyle name="Обычный 2 2 3 3" xfId="83"/>
    <cellStyle name="Обычный 2 2 4" xfId="84"/>
    <cellStyle name="Обычный 2 2 5" xfId="85"/>
    <cellStyle name="Обычный 2 20" xfId="19"/>
    <cellStyle name="Обычный 2 21" xfId="20"/>
    <cellStyle name="Обычный 2 3" xfId="21"/>
    <cellStyle name="Обычный 2 3 2" xfId="22"/>
    <cellStyle name="Обычный 2 3 2 2" xfId="86"/>
    <cellStyle name="Обычный 2 3 2 3" xfId="87"/>
    <cellStyle name="Обычный 2 3 2 4" xfId="88"/>
    <cellStyle name="Обычный 2 3 3" xfId="89"/>
    <cellStyle name="Обычный 2 3 3 2" xfId="90"/>
    <cellStyle name="Обычный 2 3 4" xfId="91"/>
    <cellStyle name="Обычный 2 3 5" xfId="92"/>
    <cellStyle name="Обычный 2 3 6" xfId="93"/>
    <cellStyle name="Обычный 2 4" xfId="23"/>
    <cellStyle name="Обычный 2 4 2" xfId="94"/>
    <cellStyle name="Обычный 2 4 2 2" xfId="95"/>
    <cellStyle name="Обычный 2 4 3" xfId="96"/>
    <cellStyle name="Обычный 2 4 3 2" xfId="97"/>
    <cellStyle name="Обычный 2 4 4" xfId="98"/>
    <cellStyle name="Обычный 2 4 5" xfId="99"/>
    <cellStyle name="Обычный 2 5" xfId="24"/>
    <cellStyle name="Обычный 2 5 2" xfId="100"/>
    <cellStyle name="Обычный 2 6" xfId="25"/>
    <cellStyle name="Обычный 2 6 2" xfId="101"/>
    <cellStyle name="Обычный 2 6 2 2" xfId="102"/>
    <cellStyle name="Обычный 2 6 3" xfId="103"/>
    <cellStyle name="Обычный 2 6 4" xfId="104"/>
    <cellStyle name="Обычный 2 7" xfId="26"/>
    <cellStyle name="Обычный 2 7 2" xfId="105"/>
    <cellStyle name="Обычный 2 8" xfId="27"/>
    <cellStyle name="Обычный 2 8 2" xfId="106"/>
    <cellStyle name="Обычный 2 9" xfId="28"/>
    <cellStyle name="Обычный 2 9 2" xfId="107"/>
    <cellStyle name="Обычный 3" xfId="29"/>
    <cellStyle name="Обычный 3 2" xfId="30"/>
    <cellStyle name="Обычный 3 2 2" xfId="31"/>
    <cellStyle name="Обычный 3 2 2 2" xfId="108"/>
    <cellStyle name="Обычный 3 2 2 3" xfId="109"/>
    <cellStyle name="Обычный 3 2 2 4" xfId="110"/>
    <cellStyle name="Обычный 3 2 3" xfId="32"/>
    <cellStyle name="Обычный 3 2 3 2" xfId="33"/>
    <cellStyle name="Обычный 3 2 3 3" xfId="111"/>
    <cellStyle name="Обычный 3 2 3_Приложение 1_акц_прайс-опт" xfId="50"/>
    <cellStyle name="Обычный 3 2 4" xfId="34"/>
    <cellStyle name="Обычный 3 2 4 2" xfId="112"/>
    <cellStyle name="Обычный 3 2_Приложение 1_акц_прайс-опт" xfId="51"/>
    <cellStyle name="Обычный 3 3" xfId="35"/>
    <cellStyle name="Обычный 3 3 2" xfId="113"/>
    <cellStyle name="Обычный 3 3 2 2" xfId="114"/>
    <cellStyle name="Обычный 3 3 3" xfId="115"/>
    <cellStyle name="Обычный 3 3 4" xfId="116"/>
    <cellStyle name="Обычный 3 4" xfId="117"/>
    <cellStyle name="Обычный 3 4 2" xfId="118"/>
    <cellStyle name="Обычный 3 4 3" xfId="119"/>
    <cellStyle name="Обычный 3 5" xfId="120"/>
    <cellStyle name="Обычный 4" xfId="36"/>
    <cellStyle name="Обычный 4 2" xfId="37"/>
    <cellStyle name="Обычный 4 2 2" xfId="121"/>
    <cellStyle name="Обычный 4 3" xfId="122"/>
    <cellStyle name="Обычный 4 3 2" xfId="123"/>
    <cellStyle name="Обычный 4 4" xfId="124"/>
    <cellStyle name="Обычный 5" xfId="38"/>
    <cellStyle name="Обычный 5 2" xfId="125"/>
    <cellStyle name="Обычный 5 2 2" xfId="126"/>
    <cellStyle name="Обычный 5 3" xfId="127"/>
    <cellStyle name="Обычный 5 4" xfId="128"/>
    <cellStyle name="Обычный 5 5" xfId="129"/>
    <cellStyle name="Обычный 5 6" xfId="130"/>
    <cellStyle name="Обычный 5 7" xfId="131"/>
    <cellStyle name="Обычный 6" xfId="39"/>
    <cellStyle name="Обычный 6 2" xfId="132"/>
    <cellStyle name="Обычный 7" xfId="133"/>
    <cellStyle name="Обычный 7 2" xfId="134"/>
    <cellStyle name="Обычный 7 2 2" xfId="135"/>
    <cellStyle name="Обычный 7 3" xfId="136"/>
    <cellStyle name="Обычный 7 3 2" xfId="137"/>
    <cellStyle name="Обычный 7 4" xfId="138"/>
    <cellStyle name="Обычный 8" xfId="40"/>
    <cellStyle name="Обычный 8 2" xfId="139"/>
    <cellStyle name="Обычный 9" xfId="41"/>
    <cellStyle name="Обычный 9 2" xfId="140"/>
    <cellStyle name="Обычный 9 3" xfId="141"/>
    <cellStyle name="Процентный" xfId="1" builtinId="5"/>
    <cellStyle name="Процентный 10" xfId="142"/>
    <cellStyle name="Процентный 11" xfId="143"/>
    <cellStyle name="Процентный 12" xfId="144"/>
    <cellStyle name="Процентный 2" xfId="42"/>
    <cellStyle name="Процентный 2 2" xfId="43"/>
    <cellStyle name="Процентный 2 2 2" xfId="145"/>
    <cellStyle name="Процентный 2 2 3" xfId="146"/>
    <cellStyle name="Процентный 2 3" xfId="147"/>
    <cellStyle name="Процентный 2 3 2" xfId="148"/>
    <cellStyle name="Процентный 2 4" xfId="149"/>
    <cellStyle name="Процентный 3" xfId="44"/>
    <cellStyle name="Процентный 3 2" xfId="150"/>
    <cellStyle name="Процентный 3 2 2" xfId="151"/>
    <cellStyle name="Процентный 3 3" xfId="152"/>
    <cellStyle name="Процентный 3 4" xfId="153"/>
    <cellStyle name="Процентный 3 5" xfId="154"/>
    <cellStyle name="Процентный 4" xfId="45"/>
    <cellStyle name="Процентный 4 2" xfId="46"/>
    <cellStyle name="Процентный 4 2 2" xfId="47"/>
    <cellStyle name="Процентный 4 3" xfId="52"/>
    <cellStyle name="Процентный 4 4" xfId="183"/>
    <cellStyle name="Процентный 5" xfId="48"/>
    <cellStyle name="Процентный 5 2" xfId="155"/>
    <cellStyle name="Процентный 5 2 2" xfId="156"/>
    <cellStyle name="Процентный 5 3" xfId="157"/>
    <cellStyle name="Процентный 5 3 2" xfId="158"/>
    <cellStyle name="Процентный 5 4" xfId="159"/>
    <cellStyle name="Процентный 6" xfId="160"/>
    <cellStyle name="Процентный 6 2" xfId="161"/>
    <cellStyle name="Процентный 7" xfId="162"/>
    <cellStyle name="Процентный 8" xfId="163"/>
    <cellStyle name="Процентный 9" xfId="164"/>
    <cellStyle name="Процентный 9 2" xfId="165"/>
    <cellStyle name="Финансовый 2" xfId="49"/>
    <cellStyle name="Финансовый 2 2" xfId="166"/>
    <cellStyle name="Финансовый 2 2 2" xfId="167"/>
    <cellStyle name="Финансовый 2 3" xfId="168"/>
    <cellStyle name="Финансовый 2 3 2" xfId="169"/>
    <cellStyle name="Финансовый 2 4" xfId="170"/>
    <cellStyle name="Финансовый 2 5" xfId="171"/>
    <cellStyle name="Финансовый 2 6" xfId="172"/>
    <cellStyle name="Финансовый 3" xfId="173"/>
    <cellStyle name="Финансовый 3 2" xfId="174"/>
    <cellStyle name="Финансовый 3 3" xfId="175"/>
    <cellStyle name="Финансовый 4" xfId="176"/>
    <cellStyle name="Финансовый 4 2" xfId="177"/>
    <cellStyle name="Финансовый 4 2 2" xfId="178"/>
    <cellStyle name="Финансовый 5" xfId="179"/>
    <cellStyle name="Финансовый 6" xfId="180"/>
    <cellStyle name="Финансовый 7" xfId="181"/>
    <cellStyle name="Финансовый 8" xfId="182"/>
  </cellStyles>
  <dxfs count="1">
    <dxf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00AA97"/>
      <color rgb="FFE7415D"/>
      <color rgb="FF0097A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191943</xdr:colOff>
      <xdr:row>3</xdr:row>
      <xdr:rowOff>139853</xdr:rowOff>
    </xdr:from>
    <xdr:to>
      <xdr:col>19</xdr:col>
      <xdr:colOff>579805</xdr:colOff>
      <xdr:row>5</xdr:row>
      <xdr:rowOff>169813</xdr:rowOff>
    </xdr:to>
    <xdr:pic>
      <xdr:nvPicPr>
        <xdr:cNvPr id="2" name="Рисунок 1" descr="askona_h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45993" y="1044728"/>
          <a:ext cx="3140587" cy="706235"/>
        </a:xfrm>
        <a:prstGeom prst="rect">
          <a:avLst/>
        </a:prstGeom>
      </xdr:spPr>
    </xdr:pic>
    <xdr:clientData/>
  </xdr:twoCellAnchor>
  <xdr:twoCellAnchor editAs="oneCell">
    <xdr:from>
      <xdr:col>16</xdr:col>
      <xdr:colOff>254000</xdr:colOff>
      <xdr:row>0</xdr:row>
      <xdr:rowOff>31750</xdr:rowOff>
    </xdr:from>
    <xdr:to>
      <xdr:col>19</xdr:col>
      <xdr:colOff>619125</xdr:colOff>
      <xdr:row>3</xdr:row>
      <xdr:rowOff>87215</xdr:rowOff>
    </xdr:to>
    <xdr:pic>
      <xdr:nvPicPr>
        <xdr:cNvPr id="3" name="Рисунок 2" descr="флаг ХАГ_2100х1500_вертик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608050" y="31750"/>
          <a:ext cx="3117850" cy="960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171450</xdr:colOff>
      <xdr:row>2</xdr:row>
      <xdr:rowOff>285750</xdr:rowOff>
    </xdr:from>
    <xdr:to>
      <xdr:col>19</xdr:col>
      <xdr:colOff>622300</xdr:colOff>
      <xdr:row>5</xdr:row>
      <xdr:rowOff>57150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25700" y="1009650"/>
          <a:ext cx="321945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228600</xdr:colOff>
      <xdr:row>0</xdr:row>
      <xdr:rowOff>145612</xdr:rowOff>
    </xdr:from>
    <xdr:to>
      <xdr:col>19</xdr:col>
      <xdr:colOff>603250</xdr:colOff>
      <xdr:row>3</xdr:row>
      <xdr:rowOff>42698</xdr:rowOff>
    </xdr:to>
    <xdr:pic>
      <xdr:nvPicPr>
        <xdr:cNvPr id="3" name="Рисунок 2" descr="флаг ХАГ_2100х1500_вертик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5182850" y="145612"/>
          <a:ext cx="3143250" cy="925786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1</xdr:row>
      <xdr:rowOff>333375</xdr:rowOff>
    </xdr:from>
    <xdr:to>
      <xdr:col>9</xdr:col>
      <xdr:colOff>349250</xdr:colOff>
      <xdr:row>6</xdr:row>
      <xdr:rowOff>158356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702" t="10888" r="2979" b="4467"/>
        <a:stretch>
          <a:fillRect/>
        </a:stretch>
      </xdr:blipFill>
      <xdr:spPr bwMode="auto">
        <a:xfrm>
          <a:off x="7429500" y="714375"/>
          <a:ext cx="1127125" cy="1253731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240031</xdr:colOff>
      <xdr:row>0</xdr:row>
      <xdr:rowOff>209604</xdr:rowOff>
    </xdr:from>
    <xdr:to>
      <xdr:col>27</xdr:col>
      <xdr:colOff>245746</xdr:colOff>
      <xdr:row>3</xdr:row>
      <xdr:rowOff>285750</xdr:rowOff>
    </xdr:to>
    <xdr:pic>
      <xdr:nvPicPr>
        <xdr:cNvPr id="2" name="Рисунок 1" descr="флаг ХАГ_2100х1500_вертик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52081" y="209604"/>
          <a:ext cx="4311015" cy="1181046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2</xdr:row>
      <xdr:rowOff>19050</xdr:rowOff>
    </xdr:from>
    <xdr:to>
      <xdr:col>10</xdr:col>
      <xdr:colOff>365125</xdr:colOff>
      <xdr:row>6</xdr:row>
      <xdr:rowOff>148831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702" t="10888" r="2979" b="4467"/>
        <a:stretch>
          <a:fillRect/>
        </a:stretch>
      </xdr:blipFill>
      <xdr:spPr bwMode="auto">
        <a:xfrm>
          <a:off x="8077200" y="742950"/>
          <a:ext cx="1127125" cy="1253731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82;&#1094;&#1080;&#1080;/&#1072;&#1082;&#1094;&#1080;&#1080;/price%20&#1054;&#1057;&#1045;&#1053;&#1068;-&#1062;&#1045;&#1053;&#1067;%20%20&#1057;&#1041;&#1056;&#1054;&#1057;&#1048;&#1052;%20&#1087;&#1086;&#1089;&#1083;&#1077;&#1076;&#1085;&#1080;&#1081;%20&#1074;&#1072;&#1088;&#1080;&#1072;&#1085;&#109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leep Style"/>
      <sheetName val="Promo и Compact"/>
      <sheetName val="Mediflex"/>
      <sheetName val="Sleep Professor"/>
      <sheetName val="MediflexKids"/>
      <sheetName val="Serta"/>
      <sheetName val="KingKoil Матрасы"/>
      <sheetName val="KingKoil Основания"/>
      <sheetName val="ErgoMotion"/>
      <sheetName val="Кровати Акция"/>
      <sheetName val="кровати и изголовья 1"/>
      <sheetName val="кровати и изголовья 2"/>
      <sheetName val="тумбочки,банкетки,столики и ОР"/>
      <sheetName val="Аксессуары"/>
      <sheetName val="Ковры,лампы,овечка,Cupron,Oranj"/>
      <sheetName val="Декор.комплекты"/>
      <sheetName val="Акссессуары КК"/>
      <sheetName val="Asabella"/>
    </sheetNames>
    <sheetDataSet>
      <sheetData sheetId="0">
        <row r="3">
          <cell r="A3" t="str">
            <v>ОСЕНЬ - ЦЕНЫ СБРОСИМ</v>
          </cell>
          <cell r="G3" t="str">
            <v>Директор департамента розничных продаж ООО «ТД «Аскона»</v>
          </cell>
        </row>
        <row r="4">
          <cell r="M4" t="str">
            <v>В.В. Корчагов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97AA"/>
    <pageSetUpPr fitToPage="1"/>
  </sheetPr>
  <dimension ref="A1:T25"/>
  <sheetViews>
    <sheetView view="pageBreakPreview" zoomScale="60" zoomScaleNormal="70" workbookViewId="0">
      <selection activeCell="L11" sqref="L11"/>
    </sheetView>
  </sheetViews>
  <sheetFormatPr defaultRowHeight="12.75"/>
  <cols>
    <col min="1" max="1" width="8.28515625" customWidth="1"/>
    <col min="2" max="2" width="8" customWidth="1"/>
    <col min="3" max="3" width="13.5703125" customWidth="1"/>
    <col min="4" max="4" width="10.85546875" customWidth="1"/>
    <col min="5" max="5" width="16.7109375" bestFit="1" customWidth="1"/>
    <col min="6" max="6" width="13.28515625" customWidth="1"/>
    <col min="7" max="7" width="13" customWidth="1"/>
    <col min="8" max="8" width="12.28515625" customWidth="1"/>
    <col min="9" max="9" width="13.5703125" customWidth="1"/>
    <col min="10" max="10" width="10.5703125" customWidth="1"/>
    <col min="11" max="11" width="15.42578125" customWidth="1"/>
    <col min="12" max="12" width="13.42578125" customWidth="1"/>
    <col min="13" max="14" width="12.85546875" customWidth="1"/>
    <col min="15" max="15" width="13.5703125" customWidth="1"/>
    <col min="16" max="16" width="12" customWidth="1"/>
    <col min="17" max="17" width="15.28515625" customWidth="1"/>
    <col min="18" max="18" width="13.28515625" customWidth="1"/>
    <col min="19" max="20" width="12.7109375" customWidth="1"/>
  </cols>
  <sheetData>
    <row r="1" spans="1:20" ht="26.25">
      <c r="A1" s="315" t="s">
        <v>0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</row>
    <row r="2" spans="1:20" ht="19.5" customHeight="1">
      <c r="A2" s="1"/>
      <c r="B2" s="1"/>
      <c r="C2" s="1"/>
      <c r="D2" s="1"/>
      <c r="E2" s="219"/>
      <c r="F2" s="219"/>
      <c r="G2" s="313" t="s">
        <v>10</v>
      </c>
      <c r="H2" s="313"/>
      <c r="I2" s="314"/>
      <c r="J2" s="314"/>
      <c r="K2" s="314"/>
      <c r="L2" s="314"/>
      <c r="M2" s="314"/>
      <c r="N2" s="220"/>
      <c r="O2" s="32"/>
      <c r="P2" s="32"/>
      <c r="Q2" s="32"/>
      <c r="R2" s="32"/>
      <c r="S2" s="32"/>
    </row>
    <row r="3" spans="1:20" ht="25.5">
      <c r="A3" s="75" t="s">
        <v>81</v>
      </c>
      <c r="B3" s="48"/>
      <c r="C3" s="48"/>
      <c r="D3" s="4"/>
      <c r="E3" s="71"/>
      <c r="F3" s="326" t="s">
        <v>56</v>
      </c>
      <c r="G3" s="326"/>
      <c r="H3" s="326"/>
      <c r="I3" s="326"/>
      <c r="J3" s="326"/>
      <c r="K3" s="326"/>
      <c r="L3" s="326"/>
      <c r="M3" s="326"/>
      <c r="N3" s="326"/>
      <c r="O3" s="71"/>
      <c r="P3" s="33"/>
      <c r="Q3" s="33"/>
      <c r="R3" s="33"/>
      <c r="S3" s="33"/>
    </row>
    <row r="4" spans="1:20" ht="22.5" customHeight="1">
      <c r="A4" s="28" t="s">
        <v>82</v>
      </c>
      <c r="B4" s="4"/>
      <c r="C4" s="4"/>
      <c r="D4" s="4"/>
      <c r="E4" s="4"/>
      <c r="F4" s="4"/>
      <c r="G4" s="318"/>
      <c r="H4" s="318"/>
      <c r="I4" s="318"/>
      <c r="J4" s="318"/>
      <c r="K4" s="318"/>
      <c r="L4" s="20" t="s">
        <v>57</v>
      </c>
      <c r="M4" s="34"/>
      <c r="N4" s="34"/>
      <c r="O4" s="34"/>
      <c r="P4" s="20"/>
      <c r="Q4" s="20"/>
      <c r="R4" s="4"/>
      <c r="S4" s="4"/>
    </row>
    <row r="5" spans="1:20" ht="30.75" customHeight="1">
      <c r="A5" s="100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0" ht="15.75" customHeight="1" thickBot="1">
      <c r="A6" s="10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s="6" customFormat="1" ht="30.75" customHeight="1" thickBot="1">
      <c r="A7" s="319" t="s">
        <v>2</v>
      </c>
      <c r="B7" s="319" t="s">
        <v>3</v>
      </c>
      <c r="C7" s="323" t="s">
        <v>44</v>
      </c>
      <c r="D7" s="324"/>
      <c r="E7" s="324"/>
      <c r="F7" s="324"/>
      <c r="G7" s="324"/>
      <c r="H7" s="325"/>
      <c r="I7" s="307" t="s">
        <v>40</v>
      </c>
      <c r="J7" s="308"/>
      <c r="K7" s="308"/>
      <c r="L7" s="308"/>
      <c r="M7" s="308"/>
      <c r="N7" s="309"/>
      <c r="O7" s="307" t="s">
        <v>41</v>
      </c>
      <c r="P7" s="308"/>
      <c r="Q7" s="308"/>
      <c r="R7" s="308"/>
      <c r="S7" s="308"/>
      <c r="T7" s="309"/>
    </row>
    <row r="8" spans="1:20" s="31" customFormat="1" ht="30.75" customHeight="1" thickBot="1">
      <c r="A8" s="317"/>
      <c r="B8" s="317"/>
      <c r="C8" s="43" t="s">
        <v>4</v>
      </c>
      <c r="D8" s="38" t="s">
        <v>5</v>
      </c>
      <c r="E8" s="38" t="s">
        <v>6</v>
      </c>
      <c r="F8" s="57" t="s">
        <v>32</v>
      </c>
      <c r="G8" s="57" t="s">
        <v>33</v>
      </c>
      <c r="H8" s="113" t="s">
        <v>55</v>
      </c>
      <c r="I8" s="43" t="s">
        <v>4</v>
      </c>
      <c r="J8" s="38" t="s">
        <v>5</v>
      </c>
      <c r="K8" s="38" t="s">
        <v>6</v>
      </c>
      <c r="L8" s="57" t="s">
        <v>32</v>
      </c>
      <c r="M8" s="57" t="s">
        <v>33</v>
      </c>
      <c r="N8" s="118" t="s">
        <v>55</v>
      </c>
      <c r="O8" s="43" t="s">
        <v>4</v>
      </c>
      <c r="P8" s="38" t="s">
        <v>5</v>
      </c>
      <c r="Q8" s="38" t="s">
        <v>6</v>
      </c>
      <c r="R8" s="57" t="s">
        <v>32</v>
      </c>
      <c r="S8" s="57" t="s">
        <v>33</v>
      </c>
      <c r="T8" s="118" t="s">
        <v>55</v>
      </c>
    </row>
    <row r="9" spans="1:20" s="8" customFormat="1" ht="30" customHeight="1">
      <c r="A9" s="321"/>
      <c r="B9" s="292">
        <v>80</v>
      </c>
      <c r="C9" s="39">
        <v>7201</v>
      </c>
      <c r="D9" s="40">
        <v>0.35</v>
      </c>
      <c r="E9" s="41">
        <f>C9*(1-D9)</f>
        <v>4680.6500000000005</v>
      </c>
      <c r="F9" s="42">
        <f>CEILING(E9/24,1)</f>
        <v>196</v>
      </c>
      <c r="G9" s="42">
        <f>CEILING(E9/12,1)</f>
        <v>391</v>
      </c>
      <c r="H9" s="124">
        <f>E9*1%</f>
        <v>46.806500000000007</v>
      </c>
      <c r="I9" s="39">
        <v>14602</v>
      </c>
      <c r="J9" s="40">
        <v>0.3</v>
      </c>
      <c r="K9" s="41">
        <f>I9*(1-J9)</f>
        <v>10221.4</v>
      </c>
      <c r="L9" s="42">
        <f>CEILING(K9/24,1)</f>
        <v>426</v>
      </c>
      <c r="M9" s="42">
        <f>CEILING(K9/12,1)</f>
        <v>852</v>
      </c>
      <c r="N9" s="123">
        <f>K9*2%</f>
        <v>204.428</v>
      </c>
      <c r="O9" s="70">
        <v>15002</v>
      </c>
      <c r="P9" s="111">
        <v>0.2</v>
      </c>
      <c r="Q9" s="72">
        <f>O9*(1-P9)</f>
        <v>12001.6</v>
      </c>
      <c r="R9" s="46">
        <f>CEILING(Q9/24,1)</f>
        <v>501</v>
      </c>
      <c r="S9" s="46">
        <f>CEILING(Q9/12,1)</f>
        <v>1001</v>
      </c>
      <c r="T9" s="119">
        <f>Q9*2%</f>
        <v>240.03200000000001</v>
      </c>
    </row>
    <row r="10" spans="1:20" s="8" customFormat="1" ht="30" customHeight="1">
      <c r="A10" s="321"/>
      <c r="B10" s="9">
        <v>90</v>
      </c>
      <c r="C10" s="10">
        <v>7881</v>
      </c>
      <c r="D10" s="18">
        <f>D9</f>
        <v>0.35</v>
      </c>
      <c r="E10" s="102">
        <f t="shared" ref="E10:E15" si="0">C10*(1-D10)</f>
        <v>5122.6500000000005</v>
      </c>
      <c r="F10" s="29">
        <f t="shared" ref="F10:F15" si="1">CEILING(E10/24,1)</f>
        <v>214</v>
      </c>
      <c r="G10" s="29">
        <f t="shared" ref="G10:G15" si="2">CEILING(E10/12,1)</f>
        <v>427</v>
      </c>
      <c r="H10" s="115">
        <f t="shared" ref="H10:H15" si="3">E10*1%</f>
        <v>51.226500000000009</v>
      </c>
      <c r="I10" s="10">
        <v>15692</v>
      </c>
      <c r="J10" s="18">
        <f>J9</f>
        <v>0.3</v>
      </c>
      <c r="K10" s="102">
        <f t="shared" ref="K10:K12" si="4">I10*(1-J10)</f>
        <v>10984.4</v>
      </c>
      <c r="L10" s="29">
        <f t="shared" ref="L10:L15" si="5">CEILING(K10/24,1)</f>
        <v>458</v>
      </c>
      <c r="M10" s="29">
        <f t="shared" ref="M10:M15" si="6">CEILING(K10/12,1)</f>
        <v>916</v>
      </c>
      <c r="N10" s="120">
        <f t="shared" ref="N10:N15" si="7">K10*2%</f>
        <v>219.68799999999999</v>
      </c>
      <c r="O10" s="10">
        <v>16102</v>
      </c>
      <c r="P10" s="18">
        <v>0.2</v>
      </c>
      <c r="Q10" s="102">
        <f t="shared" ref="Q10:Q12" si="8">O10*(1-P10)</f>
        <v>12881.6</v>
      </c>
      <c r="R10" s="29">
        <f t="shared" ref="R10:R15" si="9">CEILING(Q10/24,1)</f>
        <v>537</v>
      </c>
      <c r="S10" s="29">
        <f t="shared" ref="S10:S15" si="10">CEILING(Q10/12,1)</f>
        <v>1074</v>
      </c>
      <c r="T10" s="120">
        <f t="shared" ref="T10:T15" si="11">Q10*2%</f>
        <v>257.63200000000001</v>
      </c>
    </row>
    <row r="11" spans="1:20" s="8" customFormat="1" ht="30" customHeight="1">
      <c r="A11" s="321"/>
      <c r="B11" s="9">
        <v>120</v>
      </c>
      <c r="C11" s="10">
        <v>10081</v>
      </c>
      <c r="D11" s="18">
        <f>D9</f>
        <v>0.35</v>
      </c>
      <c r="E11" s="102">
        <f t="shared" si="0"/>
        <v>6552.6500000000005</v>
      </c>
      <c r="F11" s="29">
        <f t="shared" si="1"/>
        <v>274</v>
      </c>
      <c r="G11" s="29">
        <f t="shared" si="2"/>
        <v>547</v>
      </c>
      <c r="H11" s="115">
        <f t="shared" si="3"/>
        <v>65.526500000000013</v>
      </c>
      <c r="I11" s="10">
        <v>20302</v>
      </c>
      <c r="J11" s="18">
        <f>J9</f>
        <v>0.3</v>
      </c>
      <c r="K11" s="102">
        <f t="shared" si="4"/>
        <v>14211.4</v>
      </c>
      <c r="L11" s="29">
        <f t="shared" si="5"/>
        <v>593</v>
      </c>
      <c r="M11" s="29">
        <f t="shared" si="6"/>
        <v>1185</v>
      </c>
      <c r="N11" s="120">
        <f t="shared" si="7"/>
        <v>284.22800000000001</v>
      </c>
      <c r="O11" s="10">
        <v>21002</v>
      </c>
      <c r="P11" s="18">
        <v>0.2</v>
      </c>
      <c r="Q11" s="102">
        <f t="shared" si="8"/>
        <v>16801.600000000002</v>
      </c>
      <c r="R11" s="29">
        <f t="shared" si="9"/>
        <v>701</v>
      </c>
      <c r="S11" s="29">
        <f t="shared" si="10"/>
        <v>1401</v>
      </c>
      <c r="T11" s="120">
        <f t="shared" si="11"/>
        <v>336.03200000000004</v>
      </c>
    </row>
    <row r="12" spans="1:20" s="8" customFormat="1" ht="30" customHeight="1">
      <c r="A12" s="321"/>
      <c r="B12" s="9">
        <v>140</v>
      </c>
      <c r="C12" s="10">
        <v>11281</v>
      </c>
      <c r="D12" s="18">
        <f>D9</f>
        <v>0.35</v>
      </c>
      <c r="E12" s="102">
        <f t="shared" si="0"/>
        <v>7332.6500000000005</v>
      </c>
      <c r="F12" s="29">
        <f t="shared" si="1"/>
        <v>306</v>
      </c>
      <c r="G12" s="29">
        <f t="shared" si="2"/>
        <v>612</v>
      </c>
      <c r="H12" s="115">
        <f t="shared" si="3"/>
        <v>73.32650000000001</v>
      </c>
      <c r="I12" s="10">
        <v>22702</v>
      </c>
      <c r="J12" s="18">
        <f>J9</f>
        <v>0.3</v>
      </c>
      <c r="K12" s="102">
        <f t="shared" si="4"/>
        <v>15891.4</v>
      </c>
      <c r="L12" s="29">
        <f t="shared" si="5"/>
        <v>663</v>
      </c>
      <c r="M12" s="29">
        <f t="shared" si="6"/>
        <v>1325</v>
      </c>
      <c r="N12" s="120">
        <f t="shared" si="7"/>
        <v>317.82799999999997</v>
      </c>
      <c r="O12" s="10">
        <v>23492</v>
      </c>
      <c r="P12" s="18">
        <v>0.2</v>
      </c>
      <c r="Q12" s="102">
        <f t="shared" si="8"/>
        <v>18793.600000000002</v>
      </c>
      <c r="R12" s="29">
        <f t="shared" si="9"/>
        <v>784</v>
      </c>
      <c r="S12" s="29">
        <f t="shared" si="10"/>
        <v>1567</v>
      </c>
      <c r="T12" s="120">
        <f t="shared" si="11"/>
        <v>375.87200000000007</v>
      </c>
    </row>
    <row r="13" spans="1:20" s="14" customFormat="1" ht="30" customHeight="1">
      <c r="A13" s="321"/>
      <c r="B13" s="74">
        <v>160</v>
      </c>
      <c r="C13" s="11">
        <v>13181</v>
      </c>
      <c r="D13" s="19">
        <f>D9</f>
        <v>0.35</v>
      </c>
      <c r="E13" s="103">
        <f t="shared" si="0"/>
        <v>8567.65</v>
      </c>
      <c r="F13" s="44">
        <f t="shared" si="1"/>
        <v>357</v>
      </c>
      <c r="G13" s="44">
        <f t="shared" si="2"/>
        <v>714</v>
      </c>
      <c r="H13" s="116">
        <f t="shared" si="3"/>
        <v>85.676500000000004</v>
      </c>
      <c r="I13" s="11">
        <v>25672</v>
      </c>
      <c r="J13" s="19">
        <v>0.3</v>
      </c>
      <c r="K13" s="103">
        <f>I13*(1-J13)</f>
        <v>17970.399999999998</v>
      </c>
      <c r="L13" s="44">
        <f t="shared" si="5"/>
        <v>749</v>
      </c>
      <c r="M13" s="44">
        <f t="shared" si="6"/>
        <v>1498</v>
      </c>
      <c r="N13" s="121">
        <f t="shared" si="7"/>
        <v>359.40799999999996</v>
      </c>
      <c r="O13" s="11">
        <v>26562</v>
      </c>
      <c r="P13" s="19">
        <v>0.2</v>
      </c>
      <c r="Q13" s="103">
        <f>O13*(1-P13)</f>
        <v>21249.600000000002</v>
      </c>
      <c r="R13" s="44">
        <f t="shared" si="9"/>
        <v>886</v>
      </c>
      <c r="S13" s="44">
        <f t="shared" si="10"/>
        <v>1771</v>
      </c>
      <c r="T13" s="121">
        <f t="shared" si="11"/>
        <v>424.99200000000008</v>
      </c>
    </row>
    <row r="14" spans="1:20" s="8" customFormat="1" ht="30" customHeight="1">
      <c r="A14" s="321"/>
      <c r="B14" s="9">
        <v>180</v>
      </c>
      <c r="C14" s="10">
        <v>14461</v>
      </c>
      <c r="D14" s="18">
        <f>D9</f>
        <v>0.35</v>
      </c>
      <c r="E14" s="102">
        <f t="shared" si="0"/>
        <v>9399.65</v>
      </c>
      <c r="F14" s="29">
        <f t="shared" si="1"/>
        <v>392</v>
      </c>
      <c r="G14" s="29">
        <f t="shared" si="2"/>
        <v>784</v>
      </c>
      <c r="H14" s="115">
        <f t="shared" si="3"/>
        <v>93.996499999999997</v>
      </c>
      <c r="I14" s="10">
        <v>28262</v>
      </c>
      <c r="J14" s="18">
        <f>J9</f>
        <v>0.3</v>
      </c>
      <c r="K14" s="102">
        <f t="shared" ref="K14:K15" si="12">I14*(1-J14)</f>
        <v>19783.399999999998</v>
      </c>
      <c r="L14" s="29">
        <f t="shared" si="5"/>
        <v>825</v>
      </c>
      <c r="M14" s="29">
        <f t="shared" si="6"/>
        <v>1649</v>
      </c>
      <c r="N14" s="120">
        <f t="shared" si="7"/>
        <v>395.66799999999995</v>
      </c>
      <c r="O14" s="10">
        <v>29502</v>
      </c>
      <c r="P14" s="18">
        <v>0.2</v>
      </c>
      <c r="Q14" s="102">
        <f t="shared" ref="Q14:Q15" si="13">O14*(1-P14)</f>
        <v>23601.600000000002</v>
      </c>
      <c r="R14" s="29">
        <f t="shared" si="9"/>
        <v>984</v>
      </c>
      <c r="S14" s="29">
        <f t="shared" si="10"/>
        <v>1967</v>
      </c>
      <c r="T14" s="120">
        <f t="shared" si="11"/>
        <v>472.03200000000004</v>
      </c>
    </row>
    <row r="15" spans="1:20" s="8" customFormat="1" ht="30" customHeight="1" thickBot="1">
      <c r="A15" s="322"/>
      <c r="B15" s="12">
        <v>200</v>
      </c>
      <c r="C15" s="13">
        <v>15751</v>
      </c>
      <c r="D15" s="26">
        <f>D9</f>
        <v>0.35</v>
      </c>
      <c r="E15" s="104">
        <f t="shared" si="0"/>
        <v>10238.15</v>
      </c>
      <c r="F15" s="30">
        <f t="shared" si="1"/>
        <v>427</v>
      </c>
      <c r="G15" s="30">
        <f t="shared" si="2"/>
        <v>854</v>
      </c>
      <c r="H15" s="117">
        <f t="shared" si="3"/>
        <v>102.3815</v>
      </c>
      <c r="I15" s="13">
        <v>30702</v>
      </c>
      <c r="J15" s="26">
        <f>J9</f>
        <v>0.3</v>
      </c>
      <c r="K15" s="104">
        <f t="shared" si="12"/>
        <v>21491.399999999998</v>
      </c>
      <c r="L15" s="30">
        <f t="shared" si="5"/>
        <v>896</v>
      </c>
      <c r="M15" s="30">
        <f t="shared" si="6"/>
        <v>1791</v>
      </c>
      <c r="N15" s="122">
        <f t="shared" si="7"/>
        <v>429.82799999999997</v>
      </c>
      <c r="O15" s="13">
        <v>31982</v>
      </c>
      <c r="P15" s="26">
        <f t="shared" ref="P15" si="14">P14</f>
        <v>0.2</v>
      </c>
      <c r="Q15" s="104">
        <f t="shared" si="13"/>
        <v>25585.600000000002</v>
      </c>
      <c r="R15" s="30">
        <f t="shared" si="9"/>
        <v>1067</v>
      </c>
      <c r="S15" s="30">
        <f t="shared" si="10"/>
        <v>2133</v>
      </c>
      <c r="T15" s="122">
        <f t="shared" si="11"/>
        <v>511.71200000000005</v>
      </c>
    </row>
    <row r="16" spans="1:20" ht="15" customHeight="1" thickBot="1">
      <c r="A16" s="11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20" ht="30.75" customHeight="1" thickBot="1">
      <c r="A17" s="319" t="s">
        <v>2</v>
      </c>
      <c r="B17" s="319" t="s">
        <v>3</v>
      </c>
      <c r="C17" s="323" t="s">
        <v>42</v>
      </c>
      <c r="D17" s="324"/>
      <c r="E17" s="324"/>
      <c r="F17" s="324"/>
      <c r="G17" s="324"/>
      <c r="H17" s="325"/>
      <c r="I17" s="307" t="s">
        <v>43</v>
      </c>
      <c r="J17" s="308"/>
      <c r="K17" s="308"/>
      <c r="L17" s="308"/>
      <c r="M17" s="308"/>
      <c r="N17" s="309"/>
      <c r="O17" s="327"/>
      <c r="P17" s="327"/>
      <c r="Q17" s="327"/>
      <c r="R17" s="327"/>
      <c r="S17" s="327"/>
      <c r="T17" s="327"/>
    </row>
    <row r="18" spans="1:20" ht="30.75" customHeight="1" thickBot="1">
      <c r="A18" s="320"/>
      <c r="B18" s="316"/>
      <c r="C18" s="43" t="s">
        <v>4</v>
      </c>
      <c r="D18" s="38" t="s">
        <v>5</v>
      </c>
      <c r="E18" s="38" t="s">
        <v>6</v>
      </c>
      <c r="F18" s="57" t="s">
        <v>32</v>
      </c>
      <c r="G18" s="57" t="s">
        <v>33</v>
      </c>
      <c r="H18" s="113" t="s">
        <v>55</v>
      </c>
      <c r="I18" s="43" t="s">
        <v>4</v>
      </c>
      <c r="J18" s="38" t="s">
        <v>5</v>
      </c>
      <c r="K18" s="38" t="s">
        <v>6</v>
      </c>
      <c r="L18" s="57" t="s">
        <v>32</v>
      </c>
      <c r="M18" s="57" t="s">
        <v>33</v>
      </c>
      <c r="N18" s="118" t="s">
        <v>55</v>
      </c>
      <c r="O18" s="287"/>
      <c r="P18" s="287"/>
      <c r="Q18" s="287"/>
      <c r="R18" s="125"/>
      <c r="S18" s="125"/>
      <c r="T18" s="125"/>
    </row>
    <row r="19" spans="1:20" ht="30" customHeight="1">
      <c r="A19" s="310" t="s">
        <v>36</v>
      </c>
      <c r="B19" s="73">
        <v>80</v>
      </c>
      <c r="C19" s="70">
        <v>18933</v>
      </c>
      <c r="D19" s="111">
        <v>0.2</v>
      </c>
      <c r="E19" s="72">
        <f>C19*(1-D19)</f>
        <v>15146.400000000001</v>
      </c>
      <c r="F19" s="46">
        <f>CEILING(E19/24,1)</f>
        <v>632</v>
      </c>
      <c r="G19" s="46">
        <f>CEILING(E19/12,1)</f>
        <v>1263</v>
      </c>
      <c r="H19" s="114">
        <f>E19*3%</f>
        <v>454.39200000000005</v>
      </c>
      <c r="I19" s="70">
        <v>21593</v>
      </c>
      <c r="J19" s="111">
        <v>0.2</v>
      </c>
      <c r="K19" s="72">
        <f>I19*(1-J19)</f>
        <v>17274.400000000001</v>
      </c>
      <c r="L19" s="46">
        <f>CEILING(K19/24,1)</f>
        <v>720</v>
      </c>
      <c r="M19" s="46">
        <f>CEILING(K19/12,1)</f>
        <v>1440</v>
      </c>
      <c r="N19" s="119">
        <f>K19*3%</f>
        <v>518.23199999999997</v>
      </c>
      <c r="O19" s="288"/>
      <c r="P19" s="289"/>
      <c r="Q19" s="36"/>
      <c r="R19" s="36"/>
      <c r="S19" s="36"/>
      <c r="T19" s="36"/>
    </row>
    <row r="20" spans="1:20" ht="30" customHeight="1">
      <c r="A20" s="311"/>
      <c r="B20" s="9">
        <v>90</v>
      </c>
      <c r="C20" s="10">
        <v>20203</v>
      </c>
      <c r="D20" s="18">
        <v>0.2</v>
      </c>
      <c r="E20" s="102">
        <f t="shared" ref="E20:E22" si="15">C20*(1-D20)</f>
        <v>16162.400000000001</v>
      </c>
      <c r="F20" s="29">
        <f t="shared" ref="F20:F25" si="16">CEILING(E20/24,1)</f>
        <v>674</v>
      </c>
      <c r="G20" s="29">
        <f t="shared" ref="G20:G25" si="17">CEILING(E20/12,1)</f>
        <v>1347</v>
      </c>
      <c r="H20" s="115">
        <f t="shared" ref="H20:H25" si="18">E20*3%</f>
        <v>484.87200000000001</v>
      </c>
      <c r="I20" s="10">
        <v>23303</v>
      </c>
      <c r="J20" s="18">
        <v>0.2</v>
      </c>
      <c r="K20" s="102">
        <f t="shared" ref="K20:K25" si="19">I20*(1-J20)</f>
        <v>18642.400000000001</v>
      </c>
      <c r="L20" s="29">
        <f t="shared" ref="L20:L25" si="20">CEILING(K20/24,1)</f>
        <v>777</v>
      </c>
      <c r="M20" s="29">
        <f t="shared" ref="M20:M25" si="21">CEILING(K20/12,1)</f>
        <v>1554</v>
      </c>
      <c r="N20" s="120">
        <f t="shared" ref="N20:N25" si="22">K20*3%</f>
        <v>559.27200000000005</v>
      </c>
      <c r="O20" s="288"/>
      <c r="P20" s="289"/>
      <c r="Q20" s="36"/>
      <c r="R20" s="36"/>
      <c r="S20" s="36"/>
      <c r="T20" s="36"/>
    </row>
    <row r="21" spans="1:20" ht="30" customHeight="1">
      <c r="A21" s="311"/>
      <c r="B21" s="9">
        <v>120</v>
      </c>
      <c r="C21" s="10">
        <v>26253</v>
      </c>
      <c r="D21" s="18">
        <v>0.2</v>
      </c>
      <c r="E21" s="102">
        <f t="shared" si="15"/>
        <v>21002.400000000001</v>
      </c>
      <c r="F21" s="29">
        <f t="shared" si="16"/>
        <v>876</v>
      </c>
      <c r="G21" s="29">
        <f t="shared" si="17"/>
        <v>1751</v>
      </c>
      <c r="H21" s="115">
        <f t="shared" si="18"/>
        <v>630.072</v>
      </c>
      <c r="I21" s="10">
        <v>30423</v>
      </c>
      <c r="J21" s="18">
        <v>0.2</v>
      </c>
      <c r="K21" s="102">
        <f t="shared" si="19"/>
        <v>24338.400000000001</v>
      </c>
      <c r="L21" s="29">
        <f t="shared" si="20"/>
        <v>1015</v>
      </c>
      <c r="M21" s="29">
        <f t="shared" si="21"/>
        <v>2029</v>
      </c>
      <c r="N21" s="120">
        <f t="shared" si="22"/>
        <v>730.15200000000004</v>
      </c>
      <c r="O21" s="288"/>
      <c r="P21" s="289"/>
      <c r="Q21" s="36"/>
      <c r="R21" s="36"/>
      <c r="S21" s="36"/>
      <c r="T21" s="36"/>
    </row>
    <row r="22" spans="1:20" ht="30" customHeight="1">
      <c r="A22" s="311"/>
      <c r="B22" s="9">
        <v>140</v>
      </c>
      <c r="C22" s="10">
        <v>29523</v>
      </c>
      <c r="D22" s="18">
        <v>0.2</v>
      </c>
      <c r="E22" s="102">
        <f t="shared" si="15"/>
        <v>23618.400000000001</v>
      </c>
      <c r="F22" s="29">
        <f t="shared" si="16"/>
        <v>985</v>
      </c>
      <c r="G22" s="29">
        <f t="shared" si="17"/>
        <v>1969</v>
      </c>
      <c r="H22" s="115">
        <f t="shared" si="18"/>
        <v>708.55200000000002</v>
      </c>
      <c r="I22" s="10">
        <v>34203</v>
      </c>
      <c r="J22" s="18">
        <v>0.2</v>
      </c>
      <c r="K22" s="102">
        <f t="shared" si="19"/>
        <v>27362.400000000001</v>
      </c>
      <c r="L22" s="29">
        <f t="shared" si="20"/>
        <v>1141</v>
      </c>
      <c r="M22" s="29">
        <f t="shared" si="21"/>
        <v>2281</v>
      </c>
      <c r="N22" s="120">
        <f t="shared" si="22"/>
        <v>820.87199999999996</v>
      </c>
      <c r="O22" s="288"/>
      <c r="P22" s="289"/>
      <c r="Q22" s="36"/>
      <c r="R22" s="36"/>
      <c r="S22" s="36"/>
      <c r="T22" s="36"/>
    </row>
    <row r="23" spans="1:20" s="45" customFormat="1" ht="30" customHeight="1">
      <c r="A23" s="311"/>
      <c r="B23" s="74">
        <v>160</v>
      </c>
      <c r="C23" s="11">
        <v>33193</v>
      </c>
      <c r="D23" s="19">
        <v>0.2</v>
      </c>
      <c r="E23" s="103">
        <f>C23*(1-D23)</f>
        <v>26554.400000000001</v>
      </c>
      <c r="F23" s="44">
        <f t="shared" si="16"/>
        <v>1107</v>
      </c>
      <c r="G23" s="44">
        <f t="shared" si="17"/>
        <v>2213</v>
      </c>
      <c r="H23" s="116">
        <f t="shared" si="18"/>
        <v>796.63200000000006</v>
      </c>
      <c r="I23" s="11">
        <v>39003</v>
      </c>
      <c r="J23" s="19">
        <v>0.2</v>
      </c>
      <c r="K23" s="103">
        <f t="shared" si="19"/>
        <v>31202.400000000001</v>
      </c>
      <c r="L23" s="44">
        <f t="shared" si="20"/>
        <v>1301</v>
      </c>
      <c r="M23" s="44">
        <f t="shared" si="21"/>
        <v>2601</v>
      </c>
      <c r="N23" s="121">
        <f t="shared" si="22"/>
        <v>936.072</v>
      </c>
      <c r="O23" s="290"/>
      <c r="P23" s="291"/>
      <c r="Q23" s="126"/>
      <c r="R23" s="126"/>
      <c r="S23" s="126"/>
      <c r="T23" s="126"/>
    </row>
    <row r="24" spans="1:20" ht="30" customHeight="1">
      <c r="A24" s="311"/>
      <c r="B24" s="9">
        <v>180</v>
      </c>
      <c r="C24" s="10">
        <v>37003</v>
      </c>
      <c r="D24" s="18">
        <v>0.2</v>
      </c>
      <c r="E24" s="102">
        <f t="shared" ref="E24:E25" si="23">C24*(1-D24)</f>
        <v>29602.400000000001</v>
      </c>
      <c r="F24" s="29">
        <f t="shared" si="16"/>
        <v>1234</v>
      </c>
      <c r="G24" s="29">
        <f t="shared" si="17"/>
        <v>2467</v>
      </c>
      <c r="H24" s="115">
        <f t="shared" si="18"/>
        <v>888.072</v>
      </c>
      <c r="I24" s="10">
        <v>42893</v>
      </c>
      <c r="J24" s="18">
        <v>0.2</v>
      </c>
      <c r="K24" s="102">
        <f t="shared" si="19"/>
        <v>34314.400000000001</v>
      </c>
      <c r="L24" s="29">
        <f t="shared" si="20"/>
        <v>1430</v>
      </c>
      <c r="M24" s="29">
        <f t="shared" si="21"/>
        <v>2860</v>
      </c>
      <c r="N24" s="120">
        <f t="shared" si="22"/>
        <v>1029.432</v>
      </c>
      <c r="O24" s="288"/>
      <c r="P24" s="289"/>
      <c r="Q24" s="36"/>
      <c r="R24" s="36"/>
      <c r="S24" s="36"/>
      <c r="T24" s="36"/>
    </row>
    <row r="25" spans="1:20" ht="30" customHeight="1" thickBot="1">
      <c r="A25" s="312"/>
      <c r="B25" s="12">
        <v>200</v>
      </c>
      <c r="C25" s="13">
        <v>39993</v>
      </c>
      <c r="D25" s="26">
        <f t="shared" ref="D25" si="24">D24</f>
        <v>0.2</v>
      </c>
      <c r="E25" s="104">
        <f t="shared" si="23"/>
        <v>31994.400000000001</v>
      </c>
      <c r="F25" s="30">
        <f t="shared" si="16"/>
        <v>1334</v>
      </c>
      <c r="G25" s="30">
        <f t="shared" si="17"/>
        <v>2667</v>
      </c>
      <c r="H25" s="117">
        <f t="shared" si="18"/>
        <v>959.83199999999999</v>
      </c>
      <c r="I25" s="13">
        <v>46713</v>
      </c>
      <c r="J25" s="26">
        <f t="shared" ref="J25" si="25">J24</f>
        <v>0.2</v>
      </c>
      <c r="K25" s="104">
        <f t="shared" si="19"/>
        <v>37370.400000000001</v>
      </c>
      <c r="L25" s="30">
        <f t="shared" si="20"/>
        <v>1558</v>
      </c>
      <c r="M25" s="30">
        <f t="shared" si="21"/>
        <v>3115</v>
      </c>
      <c r="N25" s="122">
        <f t="shared" si="22"/>
        <v>1121.1120000000001</v>
      </c>
      <c r="O25" s="288"/>
      <c r="P25" s="289"/>
      <c r="Q25" s="36"/>
      <c r="R25" s="36"/>
      <c r="S25" s="36"/>
      <c r="T25" s="36"/>
    </row>
  </sheetData>
  <mergeCells count="16">
    <mergeCell ref="A1:S1"/>
    <mergeCell ref="G2:M2"/>
    <mergeCell ref="F3:N3"/>
    <mergeCell ref="G4:K4"/>
    <mergeCell ref="O17:T17"/>
    <mergeCell ref="A7:A8"/>
    <mergeCell ref="B7:B8"/>
    <mergeCell ref="C7:H7"/>
    <mergeCell ref="I7:N7"/>
    <mergeCell ref="O7:T7"/>
    <mergeCell ref="A9:A15"/>
    <mergeCell ref="A19:A25"/>
    <mergeCell ref="A17:A18"/>
    <mergeCell ref="B17:B18"/>
    <mergeCell ref="C17:H17"/>
    <mergeCell ref="I17:N17"/>
  </mergeCells>
  <pageMargins left="0.39370078740157483" right="0.39370078740157483" top="0.78740157480314965" bottom="0.62992125984251968" header="0.19685039370078741" footer="0.11811023622047245"/>
  <pageSetup paperSize="9"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97AA"/>
    <pageSetUpPr fitToPage="1"/>
  </sheetPr>
  <dimension ref="A1:AT26"/>
  <sheetViews>
    <sheetView view="pageBreakPreview" zoomScale="60" workbookViewId="0">
      <selection activeCell="P13" sqref="P13:P15"/>
    </sheetView>
  </sheetViews>
  <sheetFormatPr defaultColWidth="9.140625" defaultRowHeight="12.75"/>
  <cols>
    <col min="1" max="2" width="8.5703125" style="6" customWidth="1"/>
    <col min="3" max="3" width="16.7109375" style="6" customWidth="1"/>
    <col min="4" max="4" width="19.140625" style="89" customWidth="1"/>
    <col min="5" max="5" width="17" style="6" customWidth="1"/>
    <col min="6" max="6" width="13.7109375" style="6" customWidth="1"/>
    <col min="7" max="7" width="13" style="6" customWidth="1"/>
    <col min="8" max="8" width="11.140625" style="6" customWidth="1"/>
    <col min="9" max="9" width="15.28515625" style="6" customWidth="1"/>
    <col min="10" max="10" width="16.5703125" style="6" customWidth="1"/>
    <col min="11" max="11" width="15.5703125" style="6" customWidth="1"/>
    <col min="12" max="12" width="14" style="6" customWidth="1"/>
    <col min="13" max="13" width="13" style="6" customWidth="1"/>
    <col min="14" max="14" width="11.7109375" style="6" customWidth="1"/>
    <col min="15" max="15" width="15.5703125" style="6" customWidth="1"/>
    <col min="16" max="16" width="17.42578125" style="6" customWidth="1"/>
    <col min="17" max="17" width="13.85546875" style="6" customWidth="1"/>
    <col min="18" max="18" width="14" style="6" customWidth="1"/>
    <col min="19" max="19" width="13.5703125" style="6" customWidth="1"/>
    <col min="20" max="20" width="12.5703125" style="6" customWidth="1"/>
    <col min="21" max="16384" width="9.140625" style="6"/>
  </cols>
  <sheetData>
    <row r="1" spans="1:46" ht="30">
      <c r="A1" s="338" t="s">
        <v>59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135"/>
      <c r="R1" s="135"/>
      <c r="S1" s="135"/>
    </row>
    <row r="2" spans="1:46" ht="27" customHeight="1">
      <c r="A2" s="82"/>
      <c r="B2" s="84"/>
      <c r="C2" s="84"/>
      <c r="D2" s="90"/>
      <c r="E2" s="339" t="s">
        <v>10</v>
      </c>
      <c r="F2" s="339"/>
      <c r="G2" s="339"/>
      <c r="H2" s="339"/>
      <c r="I2" s="339"/>
      <c r="J2" s="339"/>
      <c r="K2" s="339" t="s">
        <v>10</v>
      </c>
      <c r="L2" s="339"/>
      <c r="M2" s="339"/>
      <c r="N2" s="339"/>
      <c r="O2" s="339"/>
      <c r="P2" s="339"/>
      <c r="Q2" s="82"/>
      <c r="R2" s="82"/>
      <c r="S2" s="82"/>
    </row>
    <row r="3" spans="1:46" ht="23.25">
      <c r="A3" s="294" t="e">
        <f>#REF!</f>
        <v>#REF!</v>
      </c>
      <c r="B3" s="84"/>
      <c r="C3" s="84"/>
      <c r="D3" s="90"/>
      <c r="E3" s="136"/>
      <c r="F3" s="91"/>
      <c r="G3" s="136" t="str">
        <f>'[1]Sleep Style'!G3:Q3</f>
        <v>Директор департамента розничных продаж ООО «ТД «Аскона»</v>
      </c>
      <c r="H3" s="91"/>
      <c r="I3" s="91"/>
      <c r="J3" s="91"/>
      <c r="K3" s="91"/>
      <c r="L3" s="91"/>
      <c r="M3" s="91"/>
      <c r="N3" s="91"/>
      <c r="O3" s="91"/>
      <c r="P3" s="91"/>
      <c r="Q3" s="91"/>
      <c r="R3" s="82"/>
      <c r="S3" s="82"/>
    </row>
    <row r="4" spans="1:46" ht="31.5" customHeight="1">
      <c r="A4" s="83" t="e">
        <f>#REF!</f>
        <v>#REF!</v>
      </c>
      <c r="B4" s="82"/>
      <c r="C4" s="82"/>
      <c r="D4" s="88"/>
      <c r="E4" s="82"/>
      <c r="F4" s="86"/>
      <c r="G4" s="86"/>
      <c r="H4" s="85"/>
      <c r="I4" s="92"/>
      <c r="J4" s="85"/>
      <c r="K4" s="85"/>
      <c r="L4" s="85"/>
      <c r="M4" s="137" t="str">
        <f>'[1]Sleep Style'!M4</f>
        <v>В.В. Корчагов</v>
      </c>
      <c r="N4" s="137"/>
      <c r="O4" s="82"/>
      <c r="P4" s="82"/>
      <c r="Q4" s="82"/>
      <c r="R4" s="86"/>
      <c r="S4" s="82"/>
    </row>
    <row r="5" spans="1:46" ht="18.75">
      <c r="A5" s="138" t="s">
        <v>60</v>
      </c>
      <c r="B5" s="82"/>
      <c r="C5" s="82"/>
      <c r="D5" s="88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46" ht="11.25" customHeight="1" thickBot="1">
      <c r="A6" s="87"/>
      <c r="B6" s="82"/>
      <c r="C6" s="82"/>
      <c r="D6" s="88"/>
      <c r="E6" s="82"/>
      <c r="F6" s="82"/>
      <c r="G6" s="82"/>
      <c r="H6" s="82"/>
      <c r="I6" s="82"/>
      <c r="J6" s="87"/>
      <c r="K6" s="87"/>
      <c r="L6" s="82"/>
      <c r="M6" s="82"/>
      <c r="N6" s="82"/>
      <c r="O6" s="82"/>
      <c r="P6" s="82"/>
      <c r="Q6" s="82"/>
      <c r="R6" s="82"/>
      <c r="S6" s="82"/>
    </row>
    <row r="7" spans="1:46" ht="68.25" customHeight="1" thickBot="1">
      <c r="A7" s="332" t="s">
        <v>2</v>
      </c>
      <c r="B7" s="332" t="s">
        <v>3</v>
      </c>
      <c r="C7" s="335" t="s">
        <v>84</v>
      </c>
      <c r="D7" s="336"/>
      <c r="E7" s="336"/>
      <c r="F7" s="336"/>
      <c r="G7" s="336"/>
      <c r="H7" s="337"/>
      <c r="I7" s="335" t="s">
        <v>85</v>
      </c>
      <c r="J7" s="336"/>
      <c r="K7" s="336"/>
      <c r="L7" s="336"/>
      <c r="M7" s="336"/>
      <c r="N7" s="337"/>
      <c r="O7" s="335" t="s">
        <v>86</v>
      </c>
      <c r="P7" s="336"/>
      <c r="Q7" s="336"/>
      <c r="R7" s="336"/>
      <c r="S7" s="336"/>
      <c r="T7" s="337"/>
    </row>
    <row r="8" spans="1:46" s="31" customFormat="1" ht="36.75" thickBot="1">
      <c r="A8" s="333"/>
      <c r="B8" s="334"/>
      <c r="C8" s="139" t="s">
        <v>4</v>
      </c>
      <c r="D8" s="140" t="s">
        <v>45</v>
      </c>
      <c r="E8" s="141" t="s">
        <v>46</v>
      </c>
      <c r="F8" s="167" t="s">
        <v>32</v>
      </c>
      <c r="G8" s="167" t="s">
        <v>33</v>
      </c>
      <c r="H8" s="142" t="s">
        <v>61</v>
      </c>
      <c r="I8" s="139" t="s">
        <v>4</v>
      </c>
      <c r="J8" s="141" t="s">
        <v>45</v>
      </c>
      <c r="K8" s="141" t="s">
        <v>46</v>
      </c>
      <c r="L8" s="167" t="s">
        <v>32</v>
      </c>
      <c r="M8" s="167" t="s">
        <v>33</v>
      </c>
      <c r="N8" s="142" t="s">
        <v>61</v>
      </c>
      <c r="O8" s="139" t="s">
        <v>4</v>
      </c>
      <c r="P8" s="141" t="s">
        <v>45</v>
      </c>
      <c r="Q8" s="141" t="s">
        <v>46</v>
      </c>
      <c r="R8" s="167" t="s">
        <v>32</v>
      </c>
      <c r="S8" s="167" t="s">
        <v>33</v>
      </c>
      <c r="T8" s="143" t="s">
        <v>61</v>
      </c>
    </row>
    <row r="9" spans="1:46" s="8" customFormat="1" ht="29.25" customHeight="1">
      <c r="A9" s="329" t="s">
        <v>83</v>
      </c>
      <c r="B9" s="144">
        <v>80</v>
      </c>
      <c r="C9" s="145">
        <v>47995</v>
      </c>
      <c r="D9" s="297">
        <v>20000</v>
      </c>
      <c r="E9" s="146">
        <f>C9-D9</f>
        <v>27995</v>
      </c>
      <c r="F9" s="168">
        <f>CEILING(E9/24,1)</f>
        <v>1167</v>
      </c>
      <c r="G9" s="168">
        <f t="shared" ref="G9:G15" si="0">CEILING(E9/12,1)</f>
        <v>2333</v>
      </c>
      <c r="H9" s="147">
        <f>E9*5%</f>
        <v>1399.75</v>
      </c>
      <c r="I9" s="145">
        <v>47995</v>
      </c>
      <c r="J9" s="297">
        <f>D9</f>
        <v>20000</v>
      </c>
      <c r="K9" s="146">
        <f>I9-J9</f>
        <v>27995</v>
      </c>
      <c r="L9" s="168">
        <f>CEILING(K9/24,1)</f>
        <v>1167</v>
      </c>
      <c r="M9" s="168">
        <f t="shared" ref="M9:M15" si="1">CEILING(K9/12,1)</f>
        <v>2333</v>
      </c>
      <c r="N9" s="147">
        <f>K9*5%</f>
        <v>1399.75</v>
      </c>
      <c r="O9" s="145" t="s">
        <v>9</v>
      </c>
      <c r="P9" s="172" t="s">
        <v>9</v>
      </c>
      <c r="Q9" s="146" t="s">
        <v>9</v>
      </c>
      <c r="R9" s="168" t="s">
        <v>9</v>
      </c>
      <c r="S9" s="168" t="s">
        <v>9</v>
      </c>
      <c r="T9" s="148" t="s">
        <v>9</v>
      </c>
    </row>
    <row r="10" spans="1:46" s="8" customFormat="1" ht="29.25" customHeight="1">
      <c r="A10" s="330"/>
      <c r="B10" s="95">
        <v>90</v>
      </c>
      <c r="C10" s="145">
        <v>49995</v>
      </c>
      <c r="D10" s="297">
        <f t="shared" ref="D10:D11" si="2">D9</f>
        <v>20000</v>
      </c>
      <c r="E10" s="146">
        <f t="shared" ref="E10:E15" si="3">C10-D10</f>
        <v>29995</v>
      </c>
      <c r="F10" s="168">
        <f t="shared" ref="F10:F15" si="4">CEILING(E10/24,1)</f>
        <v>1250</v>
      </c>
      <c r="G10" s="168">
        <f t="shared" si="0"/>
        <v>2500</v>
      </c>
      <c r="H10" s="147">
        <f>E10*5%</f>
        <v>1499.75</v>
      </c>
      <c r="I10" s="145">
        <v>49995</v>
      </c>
      <c r="J10" s="297">
        <f t="shared" ref="J10:J11" si="5">J9</f>
        <v>20000</v>
      </c>
      <c r="K10" s="146">
        <f t="shared" ref="K10:K15" si="6">I10-J10</f>
        <v>29995</v>
      </c>
      <c r="L10" s="168">
        <f t="shared" ref="L10:L15" si="7">CEILING(K10/24,1)</f>
        <v>1250</v>
      </c>
      <c r="M10" s="168">
        <f t="shared" si="1"/>
        <v>2500</v>
      </c>
      <c r="N10" s="147">
        <f>K10*5%</f>
        <v>1499.75</v>
      </c>
      <c r="O10" s="145" t="s">
        <v>9</v>
      </c>
      <c r="P10" s="172" t="s">
        <v>9</v>
      </c>
      <c r="Q10" s="146" t="s">
        <v>9</v>
      </c>
      <c r="R10" s="168" t="s">
        <v>9</v>
      </c>
      <c r="S10" s="168" t="s">
        <v>9</v>
      </c>
      <c r="T10" s="148" t="s">
        <v>9</v>
      </c>
    </row>
    <row r="11" spans="1:46" s="8" customFormat="1" ht="29.25" customHeight="1">
      <c r="A11" s="330"/>
      <c r="B11" s="95">
        <v>120</v>
      </c>
      <c r="C11" s="145">
        <v>54995</v>
      </c>
      <c r="D11" s="297">
        <f t="shared" si="2"/>
        <v>20000</v>
      </c>
      <c r="E11" s="146">
        <f t="shared" si="3"/>
        <v>34995</v>
      </c>
      <c r="F11" s="168">
        <f t="shared" si="4"/>
        <v>1459</v>
      </c>
      <c r="G11" s="168">
        <f t="shared" si="0"/>
        <v>2917</v>
      </c>
      <c r="H11" s="147">
        <f t="shared" ref="H11:H15" si="8">E11*5%</f>
        <v>1749.75</v>
      </c>
      <c r="I11" s="145">
        <v>54995</v>
      </c>
      <c r="J11" s="297">
        <f t="shared" si="5"/>
        <v>20000</v>
      </c>
      <c r="K11" s="146">
        <f t="shared" si="6"/>
        <v>34995</v>
      </c>
      <c r="L11" s="168">
        <f t="shared" si="7"/>
        <v>1459</v>
      </c>
      <c r="M11" s="168">
        <f t="shared" si="1"/>
        <v>2917</v>
      </c>
      <c r="N11" s="147">
        <f t="shared" ref="N11:N15" si="9">K11*5%</f>
        <v>1749.75</v>
      </c>
      <c r="O11" s="145" t="s">
        <v>9</v>
      </c>
      <c r="P11" s="172" t="s">
        <v>9</v>
      </c>
      <c r="Q11" s="146" t="s">
        <v>9</v>
      </c>
      <c r="R11" s="168" t="s">
        <v>9</v>
      </c>
      <c r="S11" s="168" t="s">
        <v>9</v>
      </c>
      <c r="T11" s="148" t="s">
        <v>9</v>
      </c>
    </row>
    <row r="12" spans="1:46" s="8" customFormat="1" ht="29.25" customHeight="1">
      <c r="A12" s="330"/>
      <c r="B12" s="95">
        <v>140</v>
      </c>
      <c r="C12" s="145">
        <v>65995</v>
      </c>
      <c r="D12" s="297">
        <v>25000</v>
      </c>
      <c r="E12" s="146">
        <f t="shared" si="3"/>
        <v>40995</v>
      </c>
      <c r="F12" s="168">
        <f t="shared" si="4"/>
        <v>1709</v>
      </c>
      <c r="G12" s="168">
        <f t="shared" si="0"/>
        <v>3417</v>
      </c>
      <c r="H12" s="147">
        <f t="shared" si="8"/>
        <v>2049.75</v>
      </c>
      <c r="I12" s="145">
        <v>65995</v>
      </c>
      <c r="J12" s="297">
        <f>D12</f>
        <v>25000</v>
      </c>
      <c r="K12" s="146">
        <f t="shared" si="6"/>
        <v>40995</v>
      </c>
      <c r="L12" s="168">
        <f t="shared" si="7"/>
        <v>1709</v>
      </c>
      <c r="M12" s="168">
        <f t="shared" si="1"/>
        <v>3417</v>
      </c>
      <c r="N12" s="147">
        <f t="shared" si="9"/>
        <v>2049.75</v>
      </c>
      <c r="O12" s="145" t="s">
        <v>9</v>
      </c>
      <c r="P12" s="172" t="s">
        <v>9</v>
      </c>
      <c r="Q12" s="146" t="s">
        <v>9</v>
      </c>
      <c r="R12" s="168" t="s">
        <v>9</v>
      </c>
      <c r="S12" s="168" t="s">
        <v>9</v>
      </c>
      <c r="T12" s="148" t="s">
        <v>9</v>
      </c>
    </row>
    <row r="13" spans="1:46" s="8" customFormat="1" ht="29.25" customHeight="1">
      <c r="A13" s="330"/>
      <c r="B13" s="149">
        <v>160</v>
      </c>
      <c r="C13" s="150">
        <v>69995</v>
      </c>
      <c r="D13" s="298">
        <f>D12</f>
        <v>25000</v>
      </c>
      <c r="E13" s="151">
        <f t="shared" si="3"/>
        <v>44995</v>
      </c>
      <c r="F13" s="169">
        <f t="shared" si="4"/>
        <v>1875</v>
      </c>
      <c r="G13" s="169">
        <f t="shared" si="0"/>
        <v>3750</v>
      </c>
      <c r="H13" s="152">
        <f t="shared" si="8"/>
        <v>2249.75</v>
      </c>
      <c r="I13" s="150">
        <v>69995</v>
      </c>
      <c r="J13" s="298">
        <f>J12</f>
        <v>25000</v>
      </c>
      <c r="K13" s="151">
        <f t="shared" si="6"/>
        <v>44995</v>
      </c>
      <c r="L13" s="169">
        <f t="shared" si="7"/>
        <v>1875</v>
      </c>
      <c r="M13" s="169">
        <f t="shared" si="1"/>
        <v>3750</v>
      </c>
      <c r="N13" s="152">
        <f t="shared" si="9"/>
        <v>2249.75</v>
      </c>
      <c r="O13" s="150">
        <v>69995</v>
      </c>
      <c r="P13" s="298">
        <f>J12</f>
        <v>25000</v>
      </c>
      <c r="Q13" s="151">
        <f t="shared" ref="Q13:Q15" si="10">O13-P13</f>
        <v>44995</v>
      </c>
      <c r="R13" s="169">
        <f t="shared" ref="R13:R15" si="11">CEILING(Q13/24,1)</f>
        <v>1875</v>
      </c>
      <c r="S13" s="169">
        <f t="shared" ref="S13:S15" si="12">CEILING(Q13/12,1)</f>
        <v>3750</v>
      </c>
      <c r="T13" s="153">
        <f>Q13*5%</f>
        <v>2249.75</v>
      </c>
    </row>
    <row r="14" spans="1:46" s="8" customFormat="1" ht="29.25" customHeight="1">
      <c r="A14" s="330"/>
      <c r="B14" s="154">
        <v>180</v>
      </c>
      <c r="C14" s="145">
        <v>75995</v>
      </c>
      <c r="D14" s="299">
        <f>D13</f>
        <v>25000</v>
      </c>
      <c r="E14" s="146">
        <f t="shared" si="3"/>
        <v>50995</v>
      </c>
      <c r="F14" s="170">
        <f t="shared" si="4"/>
        <v>2125</v>
      </c>
      <c r="G14" s="170">
        <f t="shared" si="0"/>
        <v>4250</v>
      </c>
      <c r="H14" s="155">
        <f t="shared" si="8"/>
        <v>2549.75</v>
      </c>
      <c r="I14" s="145">
        <v>75995</v>
      </c>
      <c r="J14" s="299">
        <f>J13</f>
        <v>25000</v>
      </c>
      <c r="K14" s="156">
        <f t="shared" si="6"/>
        <v>50995</v>
      </c>
      <c r="L14" s="170">
        <f t="shared" si="7"/>
        <v>2125</v>
      </c>
      <c r="M14" s="170">
        <f t="shared" si="1"/>
        <v>4250</v>
      </c>
      <c r="N14" s="155">
        <f t="shared" si="9"/>
        <v>2549.75</v>
      </c>
      <c r="O14" s="145">
        <v>75995</v>
      </c>
      <c r="P14" s="299">
        <f>P13</f>
        <v>25000</v>
      </c>
      <c r="Q14" s="156">
        <f t="shared" si="10"/>
        <v>50995</v>
      </c>
      <c r="R14" s="170">
        <f t="shared" si="11"/>
        <v>2125</v>
      </c>
      <c r="S14" s="170">
        <f t="shared" si="12"/>
        <v>4250</v>
      </c>
      <c r="T14" s="157">
        <f t="shared" ref="T14:T15" si="13">Q14*5%</f>
        <v>2549.75</v>
      </c>
    </row>
    <row r="15" spans="1:46" s="163" customFormat="1" ht="29.25" customHeight="1" thickBot="1">
      <c r="A15" s="331"/>
      <c r="B15" s="158">
        <v>200</v>
      </c>
      <c r="C15" s="159">
        <v>79995</v>
      </c>
      <c r="D15" s="300">
        <f>D14</f>
        <v>25000</v>
      </c>
      <c r="E15" s="160">
        <f t="shared" si="3"/>
        <v>54995</v>
      </c>
      <c r="F15" s="171">
        <f t="shared" si="4"/>
        <v>2292</v>
      </c>
      <c r="G15" s="171">
        <f t="shared" si="0"/>
        <v>4583</v>
      </c>
      <c r="H15" s="161">
        <f t="shared" si="8"/>
        <v>2749.75</v>
      </c>
      <c r="I15" s="159">
        <v>79995</v>
      </c>
      <c r="J15" s="300">
        <f>J14</f>
        <v>25000</v>
      </c>
      <c r="K15" s="160">
        <f t="shared" si="6"/>
        <v>54995</v>
      </c>
      <c r="L15" s="171">
        <f t="shared" si="7"/>
        <v>2292</v>
      </c>
      <c r="M15" s="171">
        <f t="shared" si="1"/>
        <v>4583</v>
      </c>
      <c r="N15" s="161">
        <f t="shared" si="9"/>
        <v>2749.75</v>
      </c>
      <c r="O15" s="159">
        <v>79995</v>
      </c>
      <c r="P15" s="300">
        <f>P14</f>
        <v>25000</v>
      </c>
      <c r="Q15" s="160">
        <f t="shared" si="10"/>
        <v>54995</v>
      </c>
      <c r="R15" s="171">
        <f t="shared" si="11"/>
        <v>2292</v>
      </c>
      <c r="S15" s="171">
        <f t="shared" si="12"/>
        <v>4583</v>
      </c>
      <c r="T15" s="162">
        <f t="shared" si="13"/>
        <v>2749.75</v>
      </c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</row>
    <row r="16" spans="1:46" ht="13.5" thickBot="1">
      <c r="A16" s="164"/>
      <c r="B16" s="164"/>
      <c r="C16" s="164"/>
      <c r="D16" s="165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6"/>
    </row>
    <row r="17" spans="1:20" ht="69.75" customHeight="1" thickBot="1">
      <c r="A17" s="332" t="s">
        <v>2</v>
      </c>
      <c r="B17" s="332" t="s">
        <v>3</v>
      </c>
      <c r="C17" s="335" t="s">
        <v>87</v>
      </c>
      <c r="D17" s="336"/>
      <c r="E17" s="336"/>
      <c r="F17" s="336"/>
      <c r="G17" s="336"/>
      <c r="H17" s="337"/>
      <c r="I17" s="335" t="s">
        <v>88</v>
      </c>
      <c r="J17" s="336"/>
      <c r="K17" s="336"/>
      <c r="L17" s="336"/>
      <c r="M17" s="336"/>
      <c r="N17" s="337"/>
      <c r="O17" s="335" t="s">
        <v>89</v>
      </c>
      <c r="P17" s="336"/>
      <c r="Q17" s="336"/>
      <c r="R17" s="336"/>
      <c r="S17" s="336"/>
      <c r="T17" s="337"/>
    </row>
    <row r="18" spans="1:20" s="31" customFormat="1" ht="36.75" thickBot="1">
      <c r="A18" s="333"/>
      <c r="B18" s="334"/>
      <c r="C18" s="139" t="s">
        <v>4</v>
      </c>
      <c r="D18" s="140" t="s">
        <v>45</v>
      </c>
      <c r="E18" s="141" t="s">
        <v>46</v>
      </c>
      <c r="F18" s="167" t="s">
        <v>32</v>
      </c>
      <c r="G18" s="167" t="s">
        <v>33</v>
      </c>
      <c r="H18" s="142" t="s">
        <v>61</v>
      </c>
      <c r="I18" s="139" t="s">
        <v>4</v>
      </c>
      <c r="J18" s="141" t="s">
        <v>45</v>
      </c>
      <c r="K18" s="141" t="s">
        <v>46</v>
      </c>
      <c r="L18" s="167" t="s">
        <v>32</v>
      </c>
      <c r="M18" s="167" t="s">
        <v>33</v>
      </c>
      <c r="N18" s="142" t="s">
        <v>61</v>
      </c>
      <c r="O18" s="139" t="s">
        <v>4</v>
      </c>
      <c r="P18" s="141" t="s">
        <v>45</v>
      </c>
      <c r="Q18" s="141" t="s">
        <v>46</v>
      </c>
      <c r="R18" s="167" t="s">
        <v>32</v>
      </c>
      <c r="S18" s="167" t="s">
        <v>33</v>
      </c>
      <c r="T18" s="143" t="s">
        <v>61</v>
      </c>
    </row>
    <row r="19" spans="1:20" s="8" customFormat="1" ht="29.25" customHeight="1">
      <c r="A19" s="329" t="s">
        <v>83</v>
      </c>
      <c r="B19" s="144">
        <v>80</v>
      </c>
      <c r="C19" s="145">
        <v>61995</v>
      </c>
      <c r="D19" s="297">
        <v>30000</v>
      </c>
      <c r="E19" s="146">
        <f>C19-D19</f>
        <v>31995</v>
      </c>
      <c r="F19" s="168">
        <f>CEILING(E19/24,1)</f>
        <v>1334</v>
      </c>
      <c r="G19" s="168">
        <f t="shared" ref="G19:G25" si="14">CEILING(E19/12,1)</f>
        <v>2667</v>
      </c>
      <c r="H19" s="147">
        <f>E19*5%</f>
        <v>1599.75</v>
      </c>
      <c r="I19" s="145">
        <v>61995</v>
      </c>
      <c r="J19" s="297">
        <f>D19</f>
        <v>30000</v>
      </c>
      <c r="K19" s="146">
        <f>I19-J19</f>
        <v>31995</v>
      </c>
      <c r="L19" s="168">
        <f t="shared" ref="L19:L25" si="15">CEILING(K19/24,1)</f>
        <v>1334</v>
      </c>
      <c r="M19" s="168">
        <f t="shared" ref="M19:M25" si="16">CEILING(K19/12,1)</f>
        <v>2667</v>
      </c>
      <c r="N19" s="147">
        <f>K19*5%</f>
        <v>1599.75</v>
      </c>
      <c r="O19" s="145" t="s">
        <v>9</v>
      </c>
      <c r="P19" s="172" t="s">
        <v>9</v>
      </c>
      <c r="Q19" s="146" t="s">
        <v>9</v>
      </c>
      <c r="R19" s="168" t="s">
        <v>9</v>
      </c>
      <c r="S19" s="168" t="s">
        <v>9</v>
      </c>
      <c r="T19" s="148" t="s">
        <v>9</v>
      </c>
    </row>
    <row r="20" spans="1:20" s="8" customFormat="1" ht="29.25" customHeight="1">
      <c r="A20" s="330"/>
      <c r="B20" s="95">
        <v>90</v>
      </c>
      <c r="C20" s="145">
        <v>64995</v>
      </c>
      <c r="D20" s="297">
        <f t="shared" ref="D20:D21" si="17">D19</f>
        <v>30000</v>
      </c>
      <c r="E20" s="146">
        <f t="shared" ref="E20:E25" si="18">C20-D20</f>
        <v>34995</v>
      </c>
      <c r="F20" s="168">
        <f t="shared" ref="F20:F25" si="19">CEILING(E20/24,1)</f>
        <v>1459</v>
      </c>
      <c r="G20" s="168">
        <f t="shared" si="14"/>
        <v>2917</v>
      </c>
      <c r="H20" s="147">
        <f>E20*5%</f>
        <v>1749.75</v>
      </c>
      <c r="I20" s="145">
        <v>64995</v>
      </c>
      <c r="J20" s="297">
        <f t="shared" ref="J20:J21" si="20">J19</f>
        <v>30000</v>
      </c>
      <c r="K20" s="146">
        <f t="shared" ref="K20:K25" si="21">I20-J20</f>
        <v>34995</v>
      </c>
      <c r="L20" s="168">
        <f t="shared" si="15"/>
        <v>1459</v>
      </c>
      <c r="M20" s="168">
        <f t="shared" si="16"/>
        <v>2917</v>
      </c>
      <c r="N20" s="147">
        <f>K20*5%</f>
        <v>1749.75</v>
      </c>
      <c r="O20" s="145" t="s">
        <v>9</v>
      </c>
      <c r="P20" s="172" t="s">
        <v>9</v>
      </c>
      <c r="Q20" s="146" t="s">
        <v>9</v>
      </c>
      <c r="R20" s="168" t="s">
        <v>9</v>
      </c>
      <c r="S20" s="168" t="s">
        <v>9</v>
      </c>
      <c r="T20" s="148" t="s">
        <v>9</v>
      </c>
    </row>
    <row r="21" spans="1:20" s="8" customFormat="1" ht="29.25" customHeight="1">
      <c r="A21" s="330"/>
      <c r="B21" s="95">
        <v>120</v>
      </c>
      <c r="C21" s="145">
        <v>72995</v>
      </c>
      <c r="D21" s="297">
        <f t="shared" si="17"/>
        <v>30000</v>
      </c>
      <c r="E21" s="146">
        <f t="shared" si="18"/>
        <v>42995</v>
      </c>
      <c r="F21" s="168">
        <f t="shared" si="19"/>
        <v>1792</v>
      </c>
      <c r="G21" s="168">
        <f t="shared" si="14"/>
        <v>3583</v>
      </c>
      <c r="H21" s="147">
        <f t="shared" ref="H21:H25" si="22">E21*5%</f>
        <v>2149.75</v>
      </c>
      <c r="I21" s="145">
        <v>72995</v>
      </c>
      <c r="J21" s="297">
        <f t="shared" si="20"/>
        <v>30000</v>
      </c>
      <c r="K21" s="146">
        <f t="shared" si="21"/>
        <v>42995</v>
      </c>
      <c r="L21" s="168">
        <f t="shared" si="15"/>
        <v>1792</v>
      </c>
      <c r="M21" s="168">
        <f t="shared" si="16"/>
        <v>3583</v>
      </c>
      <c r="N21" s="147">
        <f t="shared" ref="N21:N25" si="23">K21*5%</f>
        <v>2149.75</v>
      </c>
      <c r="O21" s="145" t="s">
        <v>9</v>
      </c>
      <c r="P21" s="172" t="s">
        <v>9</v>
      </c>
      <c r="Q21" s="146" t="s">
        <v>9</v>
      </c>
      <c r="R21" s="168" t="s">
        <v>9</v>
      </c>
      <c r="S21" s="168" t="s">
        <v>9</v>
      </c>
      <c r="T21" s="148" t="s">
        <v>9</v>
      </c>
    </row>
    <row r="22" spans="1:20" s="8" customFormat="1" ht="29.25" customHeight="1">
      <c r="A22" s="330"/>
      <c r="B22" s="95">
        <v>140</v>
      </c>
      <c r="C22" s="145">
        <v>84995</v>
      </c>
      <c r="D22" s="297">
        <v>35000</v>
      </c>
      <c r="E22" s="146">
        <f t="shared" si="18"/>
        <v>49995</v>
      </c>
      <c r="F22" s="168">
        <f t="shared" si="19"/>
        <v>2084</v>
      </c>
      <c r="G22" s="168">
        <f t="shared" si="14"/>
        <v>4167</v>
      </c>
      <c r="H22" s="147">
        <f t="shared" si="22"/>
        <v>2499.75</v>
      </c>
      <c r="I22" s="145">
        <v>84995</v>
      </c>
      <c r="J22" s="297">
        <f>D22</f>
        <v>35000</v>
      </c>
      <c r="K22" s="146">
        <f t="shared" si="21"/>
        <v>49995</v>
      </c>
      <c r="L22" s="168">
        <f t="shared" si="15"/>
        <v>2084</v>
      </c>
      <c r="M22" s="168">
        <f t="shared" si="16"/>
        <v>4167</v>
      </c>
      <c r="N22" s="147">
        <f t="shared" si="23"/>
        <v>2499.75</v>
      </c>
      <c r="O22" s="145" t="s">
        <v>9</v>
      </c>
      <c r="P22" s="172" t="s">
        <v>9</v>
      </c>
      <c r="Q22" s="146" t="s">
        <v>9</v>
      </c>
      <c r="R22" s="168" t="s">
        <v>9</v>
      </c>
      <c r="S22" s="168" t="s">
        <v>9</v>
      </c>
      <c r="T22" s="148" t="s">
        <v>9</v>
      </c>
    </row>
    <row r="23" spans="1:20" s="8" customFormat="1" ht="29.25" customHeight="1">
      <c r="A23" s="330"/>
      <c r="B23" s="149">
        <v>160</v>
      </c>
      <c r="C23" s="150">
        <v>89995</v>
      </c>
      <c r="D23" s="298">
        <f>D22</f>
        <v>35000</v>
      </c>
      <c r="E23" s="151">
        <f t="shared" si="18"/>
        <v>54995</v>
      </c>
      <c r="F23" s="169">
        <f t="shared" si="19"/>
        <v>2292</v>
      </c>
      <c r="G23" s="169">
        <f t="shared" si="14"/>
        <v>4583</v>
      </c>
      <c r="H23" s="152">
        <f>E23*5%</f>
        <v>2749.75</v>
      </c>
      <c r="I23" s="150">
        <v>89995</v>
      </c>
      <c r="J23" s="298">
        <f>J22</f>
        <v>35000</v>
      </c>
      <c r="K23" s="151">
        <f t="shared" si="21"/>
        <v>54995</v>
      </c>
      <c r="L23" s="169">
        <f t="shared" si="15"/>
        <v>2292</v>
      </c>
      <c r="M23" s="169">
        <f t="shared" si="16"/>
        <v>4583</v>
      </c>
      <c r="N23" s="152">
        <f>K23*5%</f>
        <v>2749.75</v>
      </c>
      <c r="O23" s="150">
        <v>89995</v>
      </c>
      <c r="P23" s="298">
        <f>J22</f>
        <v>35000</v>
      </c>
      <c r="Q23" s="151">
        <f t="shared" ref="Q23:Q25" si="24">O23-P23</f>
        <v>54995</v>
      </c>
      <c r="R23" s="169">
        <f t="shared" ref="R23:R25" si="25">CEILING(Q23/24,1)</f>
        <v>2292</v>
      </c>
      <c r="S23" s="169">
        <f t="shared" ref="S23:S25" si="26">CEILING(Q23/12,1)</f>
        <v>4583</v>
      </c>
      <c r="T23" s="153">
        <f>Q23*5%</f>
        <v>2749.75</v>
      </c>
    </row>
    <row r="24" spans="1:20" s="8" customFormat="1" ht="29.25" customHeight="1">
      <c r="A24" s="330"/>
      <c r="B24" s="154">
        <v>180</v>
      </c>
      <c r="C24" s="145">
        <v>96995</v>
      </c>
      <c r="D24" s="299">
        <f>D23</f>
        <v>35000</v>
      </c>
      <c r="E24" s="156">
        <f t="shared" si="18"/>
        <v>61995</v>
      </c>
      <c r="F24" s="170">
        <f t="shared" si="19"/>
        <v>2584</v>
      </c>
      <c r="G24" s="170">
        <f t="shared" si="14"/>
        <v>5167</v>
      </c>
      <c r="H24" s="155">
        <f t="shared" si="22"/>
        <v>3099.75</v>
      </c>
      <c r="I24" s="145">
        <v>96995</v>
      </c>
      <c r="J24" s="299">
        <f>J23</f>
        <v>35000</v>
      </c>
      <c r="K24" s="156">
        <f t="shared" si="21"/>
        <v>61995</v>
      </c>
      <c r="L24" s="170">
        <f t="shared" si="15"/>
        <v>2584</v>
      </c>
      <c r="M24" s="170">
        <f t="shared" si="16"/>
        <v>5167</v>
      </c>
      <c r="N24" s="155">
        <f t="shared" si="23"/>
        <v>3099.75</v>
      </c>
      <c r="O24" s="145">
        <v>96995</v>
      </c>
      <c r="P24" s="299">
        <f>P23</f>
        <v>35000</v>
      </c>
      <c r="Q24" s="156">
        <f t="shared" si="24"/>
        <v>61995</v>
      </c>
      <c r="R24" s="170">
        <f t="shared" si="25"/>
        <v>2584</v>
      </c>
      <c r="S24" s="170">
        <f t="shared" si="26"/>
        <v>5167</v>
      </c>
      <c r="T24" s="157">
        <f t="shared" ref="T24:T25" si="27">Q24*5%</f>
        <v>3099.75</v>
      </c>
    </row>
    <row r="25" spans="1:20" s="8" customFormat="1" ht="29.25" customHeight="1" thickBot="1">
      <c r="A25" s="331"/>
      <c r="B25" s="158">
        <v>200</v>
      </c>
      <c r="C25" s="159">
        <v>104995</v>
      </c>
      <c r="D25" s="300">
        <f>D24</f>
        <v>35000</v>
      </c>
      <c r="E25" s="160">
        <f t="shared" si="18"/>
        <v>69995</v>
      </c>
      <c r="F25" s="171">
        <f t="shared" si="19"/>
        <v>2917</v>
      </c>
      <c r="G25" s="171">
        <f t="shared" si="14"/>
        <v>5833</v>
      </c>
      <c r="H25" s="161">
        <f t="shared" si="22"/>
        <v>3499.75</v>
      </c>
      <c r="I25" s="159">
        <v>104995</v>
      </c>
      <c r="J25" s="300">
        <f>J24</f>
        <v>35000</v>
      </c>
      <c r="K25" s="160">
        <f t="shared" si="21"/>
        <v>69995</v>
      </c>
      <c r="L25" s="171">
        <f t="shared" si="15"/>
        <v>2917</v>
      </c>
      <c r="M25" s="171">
        <f t="shared" si="16"/>
        <v>5833</v>
      </c>
      <c r="N25" s="161">
        <f t="shared" si="23"/>
        <v>3499.75</v>
      </c>
      <c r="O25" s="159">
        <v>104995</v>
      </c>
      <c r="P25" s="300">
        <f>P24</f>
        <v>35000</v>
      </c>
      <c r="Q25" s="160">
        <f t="shared" si="24"/>
        <v>69995</v>
      </c>
      <c r="R25" s="171">
        <f t="shared" si="25"/>
        <v>2917</v>
      </c>
      <c r="S25" s="171">
        <f t="shared" si="26"/>
        <v>5833</v>
      </c>
      <c r="T25" s="162">
        <f t="shared" si="27"/>
        <v>3499.75</v>
      </c>
    </row>
    <row r="26" spans="1:20" ht="23.25">
      <c r="A26" s="127" t="s">
        <v>90</v>
      </c>
    </row>
  </sheetData>
  <sheetProtection autoFilter="0" pivotTables="0"/>
  <mergeCells count="14">
    <mergeCell ref="I17:N17"/>
    <mergeCell ref="O17:T17"/>
    <mergeCell ref="A1:P1"/>
    <mergeCell ref="E2:P2"/>
    <mergeCell ref="A7:A8"/>
    <mergeCell ref="B7:B8"/>
    <mergeCell ref="C7:H7"/>
    <mergeCell ref="I7:N7"/>
    <mergeCell ref="O7:T7"/>
    <mergeCell ref="A19:A25"/>
    <mergeCell ref="A9:A15"/>
    <mergeCell ref="A17:A18"/>
    <mergeCell ref="B17:B18"/>
    <mergeCell ref="C17:H17"/>
  </mergeCells>
  <pageMargins left="0.23" right="0.2" top="0.59055118110236227" bottom="0.6692913385826772" header="0.19685039370078741" footer="0.11811023622047245"/>
  <pageSetup paperSize="9"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B55"/>
  <sheetViews>
    <sheetView tabSelected="1" view="pageBreakPreview" topLeftCell="A13" zoomScale="50" zoomScaleNormal="70" zoomScaleSheetLayoutView="50" workbookViewId="0">
      <selection activeCell="G49" sqref="G49"/>
    </sheetView>
  </sheetViews>
  <sheetFormatPr defaultRowHeight="12.75"/>
  <cols>
    <col min="1" max="1" width="12" customWidth="1"/>
    <col min="2" max="2" width="14.28515625" customWidth="1"/>
    <col min="3" max="3" width="14.85546875" customWidth="1"/>
    <col min="4" max="4" width="11" customWidth="1"/>
    <col min="5" max="5" width="14.5703125" customWidth="1"/>
    <col min="6" max="6" width="14.28515625" customWidth="1"/>
    <col min="7" max="7" width="13.28515625" customWidth="1"/>
    <col min="8" max="8" width="10.140625" customWidth="1"/>
    <col min="9" max="9" width="16" customWidth="1"/>
    <col min="10" max="10" width="11.5703125" customWidth="1"/>
    <col min="11" max="12" width="14" customWidth="1"/>
    <col min="13" max="13" width="13.140625" customWidth="1"/>
    <col min="14" max="14" width="10.28515625" customWidth="1"/>
    <col min="15" max="15" width="12.85546875" customWidth="1"/>
    <col min="16" max="16" width="13.42578125" customWidth="1"/>
    <col min="17" max="17" width="16" customWidth="1"/>
    <col min="18" max="18" width="12.5703125" customWidth="1"/>
    <col min="19" max="19" width="13.140625" customWidth="1"/>
    <col min="20" max="20" width="12.5703125" customWidth="1"/>
    <col min="21" max="21" width="14.5703125" customWidth="1"/>
    <col min="22" max="22" width="12" customWidth="1"/>
    <col min="23" max="23" width="13.7109375" customWidth="1"/>
    <col min="24" max="24" width="12.5703125" customWidth="1"/>
    <col min="25" max="25" width="13.85546875" customWidth="1"/>
    <col min="26" max="26" width="12" customWidth="1"/>
    <col min="27" max="27" width="12.28515625" customWidth="1"/>
    <col min="28" max="28" width="10.85546875" customWidth="1"/>
  </cols>
  <sheetData>
    <row r="1" spans="1:26" ht="26.25">
      <c r="C1" s="315" t="s">
        <v>11</v>
      </c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101"/>
      <c r="U1" s="94"/>
      <c r="V1" s="94"/>
      <c r="W1" s="94"/>
      <c r="X1" s="94"/>
      <c r="Y1" s="94"/>
      <c r="Z1" s="94"/>
    </row>
    <row r="2" spans="1:26" ht="30" customHeight="1">
      <c r="A2" s="293" t="e">
        <f>#REF!</f>
        <v>#REF!</v>
      </c>
      <c r="B2" s="216"/>
      <c r="C2" s="178"/>
      <c r="D2" s="4"/>
      <c r="E2" s="4"/>
      <c r="F2" s="4"/>
      <c r="G2" s="4"/>
      <c r="H2" s="399" t="s">
        <v>10</v>
      </c>
      <c r="I2" s="399"/>
      <c r="J2" s="399"/>
      <c r="K2" s="399"/>
      <c r="L2" s="399"/>
      <c r="M2" s="399"/>
      <c r="N2" s="25"/>
      <c r="O2" s="25"/>
      <c r="P2" s="20"/>
      <c r="Q2" s="20"/>
      <c r="R2" s="20"/>
      <c r="S2" s="20"/>
      <c r="T2" s="20"/>
      <c r="U2" s="21"/>
      <c r="V2" s="21"/>
      <c r="W2" s="2"/>
      <c r="X2" s="2"/>
      <c r="Y2" s="3"/>
      <c r="Z2" s="3"/>
    </row>
    <row r="3" spans="1:26" ht="30" customHeight="1">
      <c r="A3" s="217" t="e">
        <f>#REF!</f>
        <v>#REF!</v>
      </c>
      <c r="B3" s="217"/>
      <c r="C3" s="35"/>
      <c r="D3" s="5"/>
      <c r="E3" s="5"/>
      <c r="F3" s="5"/>
      <c r="G3" s="328" t="s">
        <v>56</v>
      </c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5"/>
      <c r="S3" s="5"/>
      <c r="T3" s="5"/>
      <c r="U3" s="5"/>
      <c r="V3" s="5"/>
      <c r="W3" s="5"/>
      <c r="X3" s="5"/>
      <c r="Y3" s="5"/>
      <c r="Z3" s="5"/>
    </row>
    <row r="4" spans="1:26" ht="24" customHeight="1">
      <c r="A4" s="218" t="s">
        <v>68</v>
      </c>
      <c r="B4" s="218"/>
      <c r="C4" s="35"/>
      <c r="D4" s="5"/>
      <c r="E4" s="5"/>
      <c r="F4" s="5"/>
      <c r="G4" s="5"/>
      <c r="H4" s="271"/>
      <c r="I4" s="271"/>
      <c r="J4" s="271"/>
      <c r="K4" s="271"/>
      <c r="L4" s="271"/>
      <c r="M4" s="271"/>
      <c r="N4" s="35" t="e">
        <f>#REF!</f>
        <v>#REF!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0.5" customHeight="1" thickBot="1">
      <c r="A5" s="218"/>
      <c r="B5" s="218"/>
      <c r="C5" s="3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4" customHeight="1" thickBot="1">
      <c r="A6" s="377" t="s">
        <v>62</v>
      </c>
      <c r="B6" s="378"/>
      <c r="C6" s="378"/>
      <c r="D6" s="378"/>
      <c r="E6" s="378"/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9"/>
    </row>
    <row r="7" spans="1:26" s="6" customFormat="1" ht="29.25" customHeight="1" thickBot="1">
      <c r="A7" s="369" t="s">
        <v>16</v>
      </c>
      <c r="B7" s="370"/>
      <c r="C7" s="401" t="s">
        <v>70</v>
      </c>
      <c r="D7" s="402"/>
      <c r="E7" s="402"/>
      <c r="F7" s="402"/>
      <c r="G7" s="402"/>
      <c r="H7" s="403"/>
      <c r="I7" s="401" t="s">
        <v>71</v>
      </c>
      <c r="J7" s="402"/>
      <c r="K7" s="402"/>
      <c r="L7" s="402"/>
      <c r="M7" s="402"/>
      <c r="N7" s="403"/>
      <c r="O7" s="404" t="s">
        <v>72</v>
      </c>
      <c r="P7" s="405"/>
      <c r="Q7" s="405"/>
      <c r="R7" s="405"/>
      <c r="S7" s="405"/>
      <c r="T7" s="406"/>
      <c r="U7" s="407" t="s">
        <v>73</v>
      </c>
      <c r="V7" s="408"/>
      <c r="W7" s="408"/>
      <c r="X7" s="408"/>
      <c r="Y7" s="408"/>
      <c r="Z7" s="409"/>
    </row>
    <row r="8" spans="1:26" s="7" customFormat="1" ht="40.9" customHeight="1" thickBot="1">
      <c r="A8" s="395" t="s">
        <v>63</v>
      </c>
      <c r="B8" s="396"/>
      <c r="C8" s="105" t="s">
        <v>4</v>
      </c>
      <c r="D8" s="77" t="s">
        <v>5</v>
      </c>
      <c r="E8" s="272" t="s">
        <v>6</v>
      </c>
      <c r="F8" s="47" t="s">
        <v>34</v>
      </c>
      <c r="G8" s="173" t="s">
        <v>35</v>
      </c>
      <c r="H8" s="177" t="s">
        <v>54</v>
      </c>
      <c r="I8" s="133" t="s">
        <v>4</v>
      </c>
      <c r="J8" s="134" t="s">
        <v>5</v>
      </c>
      <c r="K8" s="274" t="s">
        <v>6</v>
      </c>
      <c r="L8" s="57" t="s">
        <v>34</v>
      </c>
      <c r="M8" s="62" t="s">
        <v>35</v>
      </c>
      <c r="N8" s="177" t="s">
        <v>54</v>
      </c>
      <c r="O8" s="133" t="s">
        <v>4</v>
      </c>
      <c r="P8" s="134" t="s">
        <v>5</v>
      </c>
      <c r="Q8" s="274" t="s">
        <v>6</v>
      </c>
      <c r="R8" s="57" t="s">
        <v>34</v>
      </c>
      <c r="S8" s="62" t="s">
        <v>35</v>
      </c>
      <c r="T8" s="177" t="s">
        <v>54</v>
      </c>
      <c r="U8" s="139" t="s">
        <v>4</v>
      </c>
      <c r="V8" s="141" t="s">
        <v>5</v>
      </c>
      <c r="W8" s="279" t="s">
        <v>6</v>
      </c>
      <c r="X8" s="130" t="s">
        <v>34</v>
      </c>
      <c r="Y8" s="130" t="s">
        <v>35</v>
      </c>
      <c r="Z8" s="131" t="s">
        <v>54</v>
      </c>
    </row>
    <row r="9" spans="1:26" s="8" customFormat="1" ht="27" customHeight="1" thickBot="1">
      <c r="A9" s="397"/>
      <c r="B9" s="398"/>
      <c r="C9" s="109">
        <v>5332</v>
      </c>
      <c r="D9" s="301">
        <v>0.3</v>
      </c>
      <c r="E9" s="93">
        <f>C9*(1-D9)</f>
        <v>3732.3999999999996</v>
      </c>
      <c r="F9" s="107">
        <f>CEILING(E9/24,1)</f>
        <v>156</v>
      </c>
      <c r="G9" s="108">
        <f>CEILING(E9/12,1)</f>
        <v>312</v>
      </c>
      <c r="H9" s="174">
        <f>E9*2%</f>
        <v>74.647999999999996</v>
      </c>
      <c r="I9" s="179">
        <v>5332</v>
      </c>
      <c r="J9" s="302">
        <f>D9</f>
        <v>0.3</v>
      </c>
      <c r="K9" s="66">
        <f>I9*(1-J9)</f>
        <v>3732.3999999999996</v>
      </c>
      <c r="L9" s="63">
        <f>CEILING(K9/24,1)</f>
        <v>156</v>
      </c>
      <c r="M9" s="69">
        <f>CEILING(K9/12,1)</f>
        <v>312</v>
      </c>
      <c r="N9" s="174">
        <f>K9*2%</f>
        <v>74.647999999999996</v>
      </c>
      <c r="O9" s="64">
        <f>I9</f>
        <v>5332</v>
      </c>
      <c r="P9" s="295">
        <v>0.4</v>
      </c>
      <c r="Q9" s="66">
        <f>O9*(1-P9)</f>
        <v>3199.2</v>
      </c>
      <c r="R9" s="63">
        <f>CEILING(Q9/24,1)</f>
        <v>134</v>
      </c>
      <c r="S9" s="69">
        <f>CEILING(Q9/12,1)</f>
        <v>267</v>
      </c>
      <c r="T9" s="176">
        <f>Q9*2%</f>
        <v>63.983999999999995</v>
      </c>
      <c r="U9" s="98">
        <f>O9</f>
        <v>5332</v>
      </c>
      <c r="V9" s="296">
        <f>P9</f>
        <v>0.4</v>
      </c>
      <c r="W9" s="106">
        <f>U9*(1-V9)</f>
        <v>3199.2</v>
      </c>
      <c r="X9" s="30">
        <f>CEILING(W9/24,1)</f>
        <v>134</v>
      </c>
      <c r="Y9" s="30">
        <f>CEILING(W9/12,1)</f>
        <v>267</v>
      </c>
      <c r="Z9" s="122">
        <f>W9*2%</f>
        <v>63.983999999999995</v>
      </c>
    </row>
    <row r="10" spans="1:26" ht="12" customHeight="1" thickBot="1"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5"/>
      <c r="Y10" s="5"/>
      <c r="Z10" s="5"/>
    </row>
    <row r="11" spans="1:26" ht="30.75" customHeight="1" thickBot="1">
      <c r="A11" s="380" t="s">
        <v>62</v>
      </c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2"/>
      <c r="O11" s="180"/>
      <c r="P11" s="180"/>
      <c r="Q11" s="180"/>
      <c r="R11" s="180"/>
      <c r="S11" s="180"/>
      <c r="T11" s="180"/>
      <c r="U11" s="35"/>
      <c r="V11" s="35"/>
      <c r="W11" s="35"/>
      <c r="X11" s="1"/>
      <c r="Y11" s="5"/>
      <c r="Z11" s="5"/>
    </row>
    <row r="12" spans="1:26" s="6" customFormat="1" ht="28.5" customHeight="1" thickBot="1">
      <c r="A12" s="369" t="s">
        <v>16</v>
      </c>
      <c r="B12" s="370"/>
      <c r="C12" s="383" t="s">
        <v>74</v>
      </c>
      <c r="D12" s="384"/>
      <c r="E12" s="384"/>
      <c r="F12" s="384"/>
      <c r="G12" s="384"/>
      <c r="H12" s="385"/>
      <c r="I12" s="349" t="s">
        <v>75</v>
      </c>
      <c r="J12" s="350"/>
      <c r="K12" s="350"/>
      <c r="L12" s="350"/>
      <c r="M12" s="350"/>
      <c r="N12" s="351"/>
      <c r="O12" s="181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</row>
    <row r="13" spans="1:26" s="7" customFormat="1" ht="39" customHeight="1" thickBot="1">
      <c r="A13" s="395" t="s">
        <v>63</v>
      </c>
      <c r="B13" s="396"/>
      <c r="C13" s="133" t="s">
        <v>4</v>
      </c>
      <c r="D13" s="80" t="s">
        <v>5</v>
      </c>
      <c r="E13" s="273" t="s">
        <v>6</v>
      </c>
      <c r="F13" s="57" t="s">
        <v>34</v>
      </c>
      <c r="G13" s="62" t="s">
        <v>35</v>
      </c>
      <c r="H13" s="129" t="s">
        <v>54</v>
      </c>
      <c r="I13" s="17" t="s">
        <v>4</v>
      </c>
      <c r="J13" s="67" t="s">
        <v>5</v>
      </c>
      <c r="K13" s="68" t="s">
        <v>6</v>
      </c>
      <c r="L13" s="57" t="s">
        <v>34</v>
      </c>
      <c r="M13" s="62" t="s">
        <v>35</v>
      </c>
      <c r="N13" s="129" t="s">
        <v>54</v>
      </c>
      <c r="O13" s="184"/>
      <c r="P13" s="184"/>
      <c r="Q13" s="185"/>
      <c r="R13" s="125"/>
      <c r="S13" s="125"/>
      <c r="T13" s="132"/>
      <c r="U13" s="184"/>
      <c r="V13" s="184"/>
      <c r="W13" s="185"/>
      <c r="X13" s="125"/>
      <c r="Y13" s="125"/>
      <c r="Z13" s="132"/>
    </row>
    <row r="14" spans="1:26" s="8" customFormat="1" ht="27" customHeight="1" thickBot="1">
      <c r="A14" s="397"/>
      <c r="B14" s="398"/>
      <c r="C14" s="64">
        <v>4418</v>
      </c>
      <c r="D14" s="303">
        <v>0.5</v>
      </c>
      <c r="E14" s="186">
        <f>C14*(1-D14)</f>
        <v>2209</v>
      </c>
      <c r="F14" s="63">
        <f>CEILING(E14/24,1)</f>
        <v>93</v>
      </c>
      <c r="G14" s="69">
        <f>CEILING(E14/12,1)</f>
        <v>185</v>
      </c>
      <c r="H14" s="174">
        <f>E14*2%</f>
        <v>44.18</v>
      </c>
      <c r="I14" s="64">
        <v>3500</v>
      </c>
      <c r="J14" s="65">
        <v>0.3</v>
      </c>
      <c r="K14" s="66">
        <f>I14*(1-J14)</f>
        <v>2450</v>
      </c>
      <c r="L14" s="63">
        <f>CEILING(K14/24,1)</f>
        <v>103</v>
      </c>
      <c r="M14" s="69">
        <f>CEILING(K14/12,1)</f>
        <v>205</v>
      </c>
      <c r="N14" s="174">
        <f>K14*2%</f>
        <v>49</v>
      </c>
      <c r="O14" s="78"/>
      <c r="P14" s="37"/>
      <c r="Q14" s="79"/>
      <c r="R14" s="36"/>
      <c r="S14" s="36"/>
      <c r="T14" s="36"/>
      <c r="U14" s="78"/>
      <c r="V14" s="37"/>
      <c r="W14" s="79"/>
      <c r="X14" s="36"/>
      <c r="Y14" s="36"/>
      <c r="Z14" s="36"/>
    </row>
    <row r="15" spans="1:26" ht="10.5" customHeight="1" thickBot="1"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5"/>
      <c r="Y15" s="5"/>
      <c r="Z15" s="5"/>
    </row>
    <row r="16" spans="1:26" ht="24" customHeight="1" thickBot="1">
      <c r="A16" s="380" t="s">
        <v>64</v>
      </c>
      <c r="B16" s="381"/>
      <c r="C16" s="381"/>
      <c r="D16" s="381"/>
      <c r="E16" s="381"/>
      <c r="F16" s="381"/>
      <c r="G16" s="381"/>
      <c r="H16" s="381"/>
      <c r="I16" s="381"/>
      <c r="J16" s="381"/>
      <c r="K16" s="381"/>
      <c r="L16" s="381"/>
      <c r="M16" s="381"/>
      <c r="N16" s="381"/>
      <c r="O16" s="381"/>
      <c r="P16" s="381"/>
      <c r="Q16" s="381"/>
      <c r="R16" s="381"/>
      <c r="S16" s="381"/>
      <c r="T16" s="381"/>
      <c r="U16" s="381"/>
      <c r="V16" s="381"/>
      <c r="W16" s="381"/>
      <c r="X16" s="381"/>
      <c r="Y16" s="381"/>
      <c r="Z16" s="382"/>
    </row>
    <row r="17" spans="1:26" ht="24" customHeight="1" thickBot="1">
      <c r="A17" s="369" t="s">
        <v>16</v>
      </c>
      <c r="B17" s="370"/>
      <c r="C17" s="392" t="s">
        <v>47</v>
      </c>
      <c r="D17" s="393"/>
      <c r="E17" s="393"/>
      <c r="F17" s="393"/>
      <c r="G17" s="393"/>
      <c r="H17" s="394"/>
      <c r="I17" s="392" t="s">
        <v>48</v>
      </c>
      <c r="J17" s="393"/>
      <c r="K17" s="393"/>
      <c r="L17" s="393"/>
      <c r="M17" s="393"/>
      <c r="N17" s="394"/>
      <c r="O17" s="392" t="s">
        <v>49</v>
      </c>
      <c r="P17" s="393"/>
      <c r="Q17" s="393"/>
      <c r="R17" s="393"/>
      <c r="S17" s="393"/>
      <c r="T17" s="394"/>
      <c r="U17" s="392" t="s">
        <v>50</v>
      </c>
      <c r="V17" s="393"/>
      <c r="W17" s="393"/>
      <c r="X17" s="393"/>
      <c r="Y17" s="393"/>
      <c r="Z17" s="394"/>
    </row>
    <row r="18" spans="1:26" ht="39" customHeight="1" thickBot="1">
      <c r="A18" s="369" t="s">
        <v>69</v>
      </c>
      <c r="B18" s="370"/>
      <c r="C18" s="187" t="s">
        <v>17</v>
      </c>
      <c r="D18" s="188" t="s">
        <v>45</v>
      </c>
      <c r="E18" s="183" t="s">
        <v>6</v>
      </c>
      <c r="F18" s="189" t="s">
        <v>58</v>
      </c>
      <c r="G18" s="189" t="s">
        <v>38</v>
      </c>
      <c r="H18" s="275" t="s">
        <v>61</v>
      </c>
      <c r="I18" s="187" t="s">
        <v>17</v>
      </c>
      <c r="J18" s="188" t="s">
        <v>45</v>
      </c>
      <c r="K18" s="183" t="s">
        <v>6</v>
      </c>
      <c r="L18" s="189" t="s">
        <v>37</v>
      </c>
      <c r="M18" s="189" t="s">
        <v>39</v>
      </c>
      <c r="N18" s="275" t="s">
        <v>61</v>
      </c>
      <c r="O18" s="276" t="s">
        <v>17</v>
      </c>
      <c r="P18" s="277" t="s">
        <v>45</v>
      </c>
      <c r="Q18" s="278" t="s">
        <v>6</v>
      </c>
      <c r="R18" s="189" t="s">
        <v>37</v>
      </c>
      <c r="S18" s="189" t="s">
        <v>39</v>
      </c>
      <c r="T18" s="275" t="s">
        <v>61</v>
      </c>
      <c r="U18" s="276" t="s">
        <v>17</v>
      </c>
      <c r="V18" s="277" t="s">
        <v>45</v>
      </c>
      <c r="W18" s="278" t="s">
        <v>6</v>
      </c>
      <c r="X18" s="189" t="s">
        <v>58</v>
      </c>
      <c r="Y18" s="189" t="s">
        <v>38</v>
      </c>
      <c r="Z18" s="275" t="s">
        <v>61</v>
      </c>
    </row>
    <row r="19" spans="1:26" ht="26.1" customHeight="1">
      <c r="A19" s="390" t="s">
        <v>51</v>
      </c>
      <c r="B19" s="391"/>
      <c r="C19" s="190">
        <v>6795</v>
      </c>
      <c r="D19" s="304">
        <v>2000</v>
      </c>
      <c r="E19" s="191">
        <f>C19-D19</f>
        <v>4795</v>
      </c>
      <c r="F19" s="192">
        <f>CEILING(E19/24,1)</f>
        <v>200</v>
      </c>
      <c r="G19" s="192">
        <f>CEILING(E19/12,1)</f>
        <v>400</v>
      </c>
      <c r="H19" s="193">
        <f>E19*5%</f>
        <v>239.75</v>
      </c>
      <c r="I19" s="194">
        <v>7795</v>
      </c>
      <c r="J19" s="304">
        <v>2000</v>
      </c>
      <c r="K19" s="191">
        <f>I19-J19</f>
        <v>5795</v>
      </c>
      <c r="L19" s="192">
        <f t="shared" ref="L19:L21" si="0">CEILING(K19/24,1)</f>
        <v>242</v>
      </c>
      <c r="M19" s="192">
        <f t="shared" ref="M19:M21" si="1">CEILING(K19/12,1)</f>
        <v>483</v>
      </c>
      <c r="N19" s="193">
        <f>K19*5%</f>
        <v>289.75</v>
      </c>
      <c r="O19" s="194">
        <v>9790</v>
      </c>
      <c r="P19" s="304">
        <v>3000</v>
      </c>
      <c r="Q19" s="191">
        <f>O19-P19</f>
        <v>6790</v>
      </c>
      <c r="R19" s="192">
        <f t="shared" ref="R19:R21" si="2">CEILING(Q19/24,1)</f>
        <v>283</v>
      </c>
      <c r="S19" s="192">
        <f t="shared" ref="S19:S21" si="3">CEILING(Q19/12,1)</f>
        <v>566</v>
      </c>
      <c r="T19" s="193">
        <f>Q19*10%</f>
        <v>679</v>
      </c>
      <c r="U19" s="194">
        <v>12790</v>
      </c>
      <c r="V19" s="304">
        <v>4000</v>
      </c>
      <c r="W19" s="191">
        <f>U19-V19</f>
        <v>8790</v>
      </c>
      <c r="X19" s="192">
        <f t="shared" ref="X19:X21" si="4">CEILING(W19/24,1)</f>
        <v>367</v>
      </c>
      <c r="Y19" s="192">
        <f t="shared" ref="Y19:Y21" si="5">CEILING(W19/12,1)</f>
        <v>733</v>
      </c>
      <c r="Z19" s="195">
        <f>W19*10%</f>
        <v>879</v>
      </c>
    </row>
    <row r="20" spans="1:26" ht="26.1" customHeight="1">
      <c r="A20" s="388" t="s">
        <v>52</v>
      </c>
      <c r="B20" s="389"/>
      <c r="C20" s="196">
        <v>6995</v>
      </c>
      <c r="D20" s="305">
        <f>D19</f>
        <v>2000</v>
      </c>
      <c r="E20" s="197">
        <f t="shared" ref="E20:E21" si="6">C20-D20</f>
        <v>4995</v>
      </c>
      <c r="F20" s="198">
        <f>CEILING(E20/24,1)</f>
        <v>209</v>
      </c>
      <c r="G20" s="198">
        <f>CEILING(E20/12,1)</f>
        <v>417</v>
      </c>
      <c r="H20" s="199">
        <f>E20*5%</f>
        <v>249.75</v>
      </c>
      <c r="I20" s="200">
        <v>7995</v>
      </c>
      <c r="J20" s="305">
        <f>J19</f>
        <v>2000</v>
      </c>
      <c r="K20" s="197">
        <f t="shared" ref="K20:K21" si="7">I20-J20</f>
        <v>5995</v>
      </c>
      <c r="L20" s="198">
        <f t="shared" si="0"/>
        <v>250</v>
      </c>
      <c r="M20" s="198">
        <f t="shared" si="1"/>
        <v>500</v>
      </c>
      <c r="N20" s="199">
        <f>K20*5%</f>
        <v>299.75</v>
      </c>
      <c r="O20" s="200">
        <v>9990</v>
      </c>
      <c r="P20" s="305">
        <f>P19</f>
        <v>3000</v>
      </c>
      <c r="Q20" s="197">
        <f t="shared" ref="Q20:Q21" si="8">O20-P20</f>
        <v>6990</v>
      </c>
      <c r="R20" s="198">
        <f t="shared" si="2"/>
        <v>292</v>
      </c>
      <c r="S20" s="198">
        <f t="shared" si="3"/>
        <v>583</v>
      </c>
      <c r="T20" s="199">
        <f>Q20*10%</f>
        <v>699</v>
      </c>
      <c r="U20" s="200">
        <v>12990</v>
      </c>
      <c r="V20" s="305">
        <f>V19</f>
        <v>4000</v>
      </c>
      <c r="W20" s="197">
        <f t="shared" ref="W20:W21" si="9">U20-V20</f>
        <v>8990</v>
      </c>
      <c r="X20" s="198">
        <f t="shared" si="4"/>
        <v>375</v>
      </c>
      <c r="Y20" s="198">
        <f t="shared" si="5"/>
        <v>750</v>
      </c>
      <c r="Z20" s="201">
        <f>W20*10%</f>
        <v>899</v>
      </c>
    </row>
    <row r="21" spans="1:26" ht="26.1" customHeight="1" thickBot="1">
      <c r="A21" s="386" t="s">
        <v>53</v>
      </c>
      <c r="B21" s="387"/>
      <c r="C21" s="202">
        <v>7395</v>
      </c>
      <c r="D21" s="306">
        <f>D20</f>
        <v>2000</v>
      </c>
      <c r="E21" s="203">
        <f t="shared" si="6"/>
        <v>5395</v>
      </c>
      <c r="F21" s="204">
        <f>CEILING(E21/24,1)</f>
        <v>225</v>
      </c>
      <c r="G21" s="204">
        <f>CEILING(E21/12,1)</f>
        <v>450</v>
      </c>
      <c r="H21" s="205">
        <f>E21*5%</f>
        <v>269.75</v>
      </c>
      <c r="I21" s="206">
        <v>8395</v>
      </c>
      <c r="J21" s="306">
        <f>J20</f>
        <v>2000</v>
      </c>
      <c r="K21" s="203">
        <f t="shared" si="7"/>
        <v>6395</v>
      </c>
      <c r="L21" s="204">
        <f t="shared" si="0"/>
        <v>267</v>
      </c>
      <c r="M21" s="204">
        <f t="shared" si="1"/>
        <v>533</v>
      </c>
      <c r="N21" s="205">
        <f>K21*5%</f>
        <v>319.75</v>
      </c>
      <c r="O21" s="206">
        <v>10390</v>
      </c>
      <c r="P21" s="306">
        <f>P20</f>
        <v>3000</v>
      </c>
      <c r="Q21" s="203">
        <f t="shared" si="8"/>
        <v>7390</v>
      </c>
      <c r="R21" s="204">
        <f t="shared" si="2"/>
        <v>308</v>
      </c>
      <c r="S21" s="204">
        <f t="shared" si="3"/>
        <v>616</v>
      </c>
      <c r="T21" s="205">
        <f>Q21*10%</f>
        <v>739</v>
      </c>
      <c r="U21" s="206">
        <v>13390</v>
      </c>
      <c r="V21" s="306">
        <f>V20</f>
        <v>4000</v>
      </c>
      <c r="W21" s="203">
        <f t="shared" si="9"/>
        <v>9390</v>
      </c>
      <c r="X21" s="204">
        <f t="shared" si="4"/>
        <v>392</v>
      </c>
      <c r="Y21" s="204">
        <f t="shared" si="5"/>
        <v>783</v>
      </c>
      <c r="Z21" s="207">
        <f>W21*10%</f>
        <v>939</v>
      </c>
    </row>
    <row r="22" spans="1:26" ht="10.5" customHeight="1" thickBot="1"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5"/>
      <c r="Y22" s="5"/>
      <c r="Z22" s="5"/>
    </row>
    <row r="23" spans="1:26" ht="22.5" customHeight="1" thickBot="1">
      <c r="A23" s="380" t="s">
        <v>65</v>
      </c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2"/>
      <c r="O23" s="377" t="s">
        <v>15</v>
      </c>
      <c r="P23" s="378"/>
      <c r="Q23" s="378"/>
      <c r="R23" s="378"/>
      <c r="S23" s="378"/>
      <c r="T23" s="379"/>
      <c r="U23" s="35"/>
      <c r="V23" s="35"/>
      <c r="W23" s="35"/>
      <c r="X23" s="5"/>
      <c r="Y23" s="5"/>
      <c r="Z23" s="5"/>
    </row>
    <row r="24" spans="1:26" s="6" customFormat="1" ht="27.75" customHeight="1" thickBot="1">
      <c r="A24" s="369" t="s">
        <v>16</v>
      </c>
      <c r="B24" s="370"/>
      <c r="C24" s="346" t="s">
        <v>12</v>
      </c>
      <c r="D24" s="347"/>
      <c r="E24" s="347"/>
      <c r="F24" s="347"/>
      <c r="G24" s="347"/>
      <c r="H24" s="348"/>
      <c r="I24" s="349" t="s">
        <v>66</v>
      </c>
      <c r="J24" s="350"/>
      <c r="K24" s="350"/>
      <c r="L24" s="350"/>
      <c r="M24" s="350"/>
      <c r="N24" s="351"/>
      <c r="O24" s="360" t="s">
        <v>67</v>
      </c>
      <c r="P24" s="361"/>
      <c r="Q24" s="361"/>
      <c r="R24" s="361"/>
      <c r="S24" s="362"/>
      <c r="T24" s="363"/>
      <c r="U24" s="27"/>
      <c r="V24" s="27"/>
      <c r="W24" s="27"/>
      <c r="X24"/>
      <c r="Y24"/>
      <c r="Z24"/>
    </row>
    <row r="25" spans="1:26" s="7" customFormat="1" ht="43.5" customHeight="1" thickBot="1">
      <c r="A25" s="371" t="s">
        <v>8</v>
      </c>
      <c r="B25" s="372"/>
      <c r="C25" s="76" t="s">
        <v>4</v>
      </c>
      <c r="D25" s="77" t="s">
        <v>5</v>
      </c>
      <c r="E25" s="272" t="s">
        <v>6</v>
      </c>
      <c r="F25" s="47" t="s">
        <v>34</v>
      </c>
      <c r="G25" s="47" t="s">
        <v>35</v>
      </c>
      <c r="H25" s="129" t="s">
        <v>54</v>
      </c>
      <c r="I25" s="76" t="s">
        <v>4</v>
      </c>
      <c r="J25" s="77" t="s">
        <v>5</v>
      </c>
      <c r="K25" s="272" t="s">
        <v>6</v>
      </c>
      <c r="L25" s="47" t="s">
        <v>34</v>
      </c>
      <c r="M25" s="173" t="s">
        <v>35</v>
      </c>
      <c r="N25" s="129" t="s">
        <v>54</v>
      </c>
      <c r="O25" s="76" t="s">
        <v>4</v>
      </c>
      <c r="P25" s="77" t="s">
        <v>5</v>
      </c>
      <c r="Q25" s="272" t="s">
        <v>6</v>
      </c>
      <c r="R25" s="47" t="s">
        <v>34</v>
      </c>
      <c r="S25" s="173" t="s">
        <v>35</v>
      </c>
      <c r="T25" s="129" t="s">
        <v>80</v>
      </c>
      <c r="U25" s="27"/>
      <c r="V25" s="27"/>
      <c r="W25" s="27"/>
      <c r="X25"/>
      <c r="Y25"/>
      <c r="Z25"/>
    </row>
    <row r="26" spans="1:26" s="8" customFormat="1" ht="26.1" customHeight="1">
      <c r="A26" s="375" t="s">
        <v>13</v>
      </c>
      <c r="B26" s="376"/>
      <c r="C26" s="97">
        <v>1022</v>
      </c>
      <c r="D26" s="15">
        <v>0</v>
      </c>
      <c r="E26" s="96">
        <f>(C26*(1-D26))</f>
        <v>1022</v>
      </c>
      <c r="F26" s="46">
        <f>CEILING(E26/24,1)</f>
        <v>43</v>
      </c>
      <c r="G26" s="46">
        <f>CEILING(E26/12,1)</f>
        <v>86</v>
      </c>
      <c r="H26" s="114">
        <f>E26*2%</f>
        <v>20.440000000000001</v>
      </c>
      <c r="I26" s="97">
        <v>2787</v>
      </c>
      <c r="J26" s="15">
        <v>0.3</v>
      </c>
      <c r="K26" s="96">
        <f>(I26*(1-J26))</f>
        <v>1950.8999999999999</v>
      </c>
      <c r="L26" s="46">
        <f>CEILING(K26/24,1)</f>
        <v>82</v>
      </c>
      <c r="M26" s="46">
        <f>CEILING(K26/12,1)</f>
        <v>163</v>
      </c>
      <c r="N26" s="114">
        <f>K26*7%</f>
        <v>136.56300000000002</v>
      </c>
      <c r="O26" s="208">
        <v>812</v>
      </c>
      <c r="P26" s="49">
        <v>0.3</v>
      </c>
      <c r="Q26" s="209">
        <f>(O26*(1-P26))</f>
        <v>568.4</v>
      </c>
      <c r="R26" s="46">
        <f>CEILING(Q26/24,1)</f>
        <v>24</v>
      </c>
      <c r="S26" s="46">
        <f>CEILING(Q26/12,1)</f>
        <v>48</v>
      </c>
      <c r="T26" s="119">
        <f>Q26*2%</f>
        <v>11.368</v>
      </c>
      <c r="U26" s="27"/>
      <c r="V26" s="27"/>
      <c r="W26" s="27"/>
      <c r="X26"/>
      <c r="Y26"/>
      <c r="Z26"/>
    </row>
    <row r="27" spans="1:26" s="8" customFormat="1" ht="26.1" customHeight="1" thickBot="1">
      <c r="A27" s="373" t="s">
        <v>14</v>
      </c>
      <c r="B27" s="374"/>
      <c r="C27" s="98">
        <v>1242</v>
      </c>
      <c r="D27" s="16">
        <v>0</v>
      </c>
      <c r="E27" s="106">
        <f>(C27*(1-D27))</f>
        <v>1242</v>
      </c>
      <c r="F27" s="30">
        <f>CEILING(E27/24,1)</f>
        <v>52</v>
      </c>
      <c r="G27" s="30">
        <f>CEILING(E27/12,1)</f>
        <v>104</v>
      </c>
      <c r="H27" s="117">
        <f>E27*2%</f>
        <v>24.84</v>
      </c>
      <c r="I27" s="98" t="s">
        <v>9</v>
      </c>
      <c r="J27" s="16" t="s">
        <v>9</v>
      </c>
      <c r="K27" s="106" t="s">
        <v>9</v>
      </c>
      <c r="L27" s="30" t="s">
        <v>9</v>
      </c>
      <c r="M27" s="30" t="s">
        <v>9</v>
      </c>
      <c r="N27" s="117" t="s">
        <v>9</v>
      </c>
      <c r="O27" s="98" t="s">
        <v>9</v>
      </c>
      <c r="P27" s="16" t="s">
        <v>9</v>
      </c>
      <c r="Q27" s="106" t="s">
        <v>9</v>
      </c>
      <c r="R27" s="30" t="s">
        <v>9</v>
      </c>
      <c r="S27" s="30" t="s">
        <v>9</v>
      </c>
      <c r="T27" s="122" t="s">
        <v>9</v>
      </c>
      <c r="U27" s="27"/>
      <c r="V27" s="27"/>
      <c r="W27" s="27"/>
      <c r="X27"/>
      <c r="Y27"/>
      <c r="Z27"/>
    </row>
    <row r="28" spans="1:26" ht="10.5" customHeight="1" thickBot="1"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210"/>
      <c r="V28" s="210"/>
      <c r="W28" s="35"/>
      <c r="X28" s="5"/>
      <c r="Y28" s="5"/>
      <c r="Z28" s="5"/>
    </row>
    <row r="29" spans="1:26" ht="22.5" customHeight="1" thickBot="1">
      <c r="A29" s="340" t="s">
        <v>19</v>
      </c>
      <c r="B29" s="341"/>
      <c r="C29" s="341"/>
      <c r="D29" s="341"/>
      <c r="E29" s="341"/>
      <c r="F29" s="341"/>
      <c r="G29" s="341"/>
      <c r="H29" s="341"/>
      <c r="I29" s="341"/>
      <c r="J29" s="341"/>
      <c r="K29" s="341"/>
      <c r="L29" s="341"/>
      <c r="M29" s="341"/>
      <c r="N29" s="341"/>
      <c r="O29" s="341"/>
      <c r="P29" s="341"/>
      <c r="Q29" s="341"/>
      <c r="R29" s="341"/>
      <c r="S29" s="341"/>
      <c r="T29" s="342"/>
      <c r="U29" s="211"/>
      <c r="V29" s="211"/>
      <c r="W29" s="27"/>
    </row>
    <row r="30" spans="1:26" ht="22.5" customHeight="1" thickBot="1">
      <c r="A30" s="369" t="s">
        <v>16</v>
      </c>
      <c r="B30" s="370"/>
      <c r="C30" s="364" t="s">
        <v>25</v>
      </c>
      <c r="D30" s="365"/>
      <c r="E30" s="365"/>
      <c r="F30" s="365"/>
      <c r="G30" s="365"/>
      <c r="H30" s="366"/>
      <c r="I30" s="367" t="s">
        <v>26</v>
      </c>
      <c r="J30" s="368"/>
      <c r="K30" s="368"/>
      <c r="L30" s="368"/>
      <c r="M30" s="368"/>
      <c r="N30" s="366"/>
      <c r="O30" s="367" t="s">
        <v>27</v>
      </c>
      <c r="P30" s="368"/>
      <c r="Q30" s="368"/>
      <c r="R30" s="368"/>
      <c r="S30" s="368"/>
      <c r="T30" s="366"/>
      <c r="U30" s="212"/>
      <c r="V30" s="212"/>
      <c r="W30" s="27"/>
    </row>
    <row r="31" spans="1:26" ht="42" customHeight="1" thickBot="1">
      <c r="A31" s="358" t="s">
        <v>8</v>
      </c>
      <c r="B31" s="359"/>
      <c r="C31" s="280" t="s">
        <v>17</v>
      </c>
      <c r="D31" s="281" t="s">
        <v>5</v>
      </c>
      <c r="E31" s="282" t="s">
        <v>18</v>
      </c>
      <c r="F31" s="57" t="s">
        <v>34</v>
      </c>
      <c r="G31" s="62" t="s">
        <v>35</v>
      </c>
      <c r="H31" s="128" t="s">
        <v>54</v>
      </c>
      <c r="I31" s="280" t="s">
        <v>17</v>
      </c>
      <c r="J31" s="281" t="s">
        <v>5</v>
      </c>
      <c r="K31" s="282" t="s">
        <v>18</v>
      </c>
      <c r="L31" s="57" t="s">
        <v>34</v>
      </c>
      <c r="M31" s="62" t="s">
        <v>35</v>
      </c>
      <c r="N31" s="128" t="s">
        <v>54</v>
      </c>
      <c r="O31" s="280" t="s">
        <v>17</v>
      </c>
      <c r="P31" s="281" t="s">
        <v>5</v>
      </c>
      <c r="Q31" s="282" t="s">
        <v>18</v>
      </c>
      <c r="R31" s="57" t="s">
        <v>34</v>
      </c>
      <c r="S31" s="62" t="s">
        <v>35</v>
      </c>
      <c r="T31" s="128" t="s">
        <v>80</v>
      </c>
      <c r="U31" s="125"/>
      <c r="V31" s="125"/>
      <c r="W31" s="27"/>
    </row>
    <row r="32" spans="1:26" ht="26.1" customHeight="1">
      <c r="A32" s="356" t="s">
        <v>20</v>
      </c>
      <c r="B32" s="357"/>
      <c r="C32" s="97">
        <v>1352</v>
      </c>
      <c r="D32" s="49">
        <v>0.2</v>
      </c>
      <c r="E32" s="59">
        <f>C32*(1-D32)</f>
        <v>1081.6000000000001</v>
      </c>
      <c r="F32" s="46">
        <f>CEILING(E32/24,1)</f>
        <v>46</v>
      </c>
      <c r="G32" s="46">
        <f>CEILING(E32/12,1)</f>
        <v>91</v>
      </c>
      <c r="H32" s="119">
        <f>E32*2%</f>
        <v>21.632000000000001</v>
      </c>
      <c r="I32" s="56">
        <v>2472</v>
      </c>
      <c r="J32" s="213">
        <v>0.2</v>
      </c>
      <c r="K32" s="61">
        <f>I32*(1-J32)</f>
        <v>1977.6000000000001</v>
      </c>
      <c r="L32" s="46">
        <f>CEILING(K32/24,1)</f>
        <v>83</v>
      </c>
      <c r="M32" s="46">
        <f>CEILING(K32/12,1)</f>
        <v>165</v>
      </c>
      <c r="N32" s="119">
        <f>K32*2%</f>
        <v>39.552000000000007</v>
      </c>
      <c r="O32" s="56">
        <v>2932</v>
      </c>
      <c r="P32" s="213">
        <v>0.2</v>
      </c>
      <c r="Q32" s="61">
        <f>O32*(1-P32)</f>
        <v>2345.6</v>
      </c>
      <c r="R32" s="46">
        <f>CEILING(Q32/24,1)</f>
        <v>98</v>
      </c>
      <c r="S32" s="46">
        <f>CEILING(Q32/12,1)</f>
        <v>196</v>
      </c>
      <c r="T32" s="119">
        <f>Q32*2%</f>
        <v>46.911999999999999</v>
      </c>
      <c r="U32" s="36"/>
      <c r="V32" s="36"/>
      <c r="W32" s="27"/>
    </row>
    <row r="33" spans="1:28" ht="26.1" customHeight="1">
      <c r="A33" s="354" t="s">
        <v>21</v>
      </c>
      <c r="B33" s="355"/>
      <c r="C33" s="99">
        <v>1692</v>
      </c>
      <c r="D33" s="50">
        <f>D32</f>
        <v>0.2</v>
      </c>
      <c r="E33" s="58">
        <f t="shared" ref="E33:E34" si="10">C33*(1-D33)</f>
        <v>1353.6000000000001</v>
      </c>
      <c r="F33" s="29">
        <f t="shared" ref="F33:F34" si="11">CEILING(E33/24,1)</f>
        <v>57</v>
      </c>
      <c r="G33" s="29">
        <f t="shared" ref="G33:G34" si="12">CEILING(E33/12,1)</f>
        <v>113</v>
      </c>
      <c r="H33" s="120">
        <f>E33*2%</f>
        <v>27.072000000000003</v>
      </c>
      <c r="I33" s="99">
        <v>2812</v>
      </c>
      <c r="J33" s="50">
        <f>J32</f>
        <v>0.2</v>
      </c>
      <c r="K33" s="58">
        <f t="shared" ref="K33:K34" si="13">I33*(1-J33)</f>
        <v>2249.6</v>
      </c>
      <c r="L33" s="29">
        <f t="shared" ref="L33:L34" si="14">CEILING(K33/24,1)</f>
        <v>94</v>
      </c>
      <c r="M33" s="29">
        <f t="shared" ref="M33:M34" si="15">CEILING(K33/12,1)</f>
        <v>188</v>
      </c>
      <c r="N33" s="120">
        <f>K33*2%</f>
        <v>44.991999999999997</v>
      </c>
      <c r="O33" s="99">
        <v>3372</v>
      </c>
      <c r="P33" s="50">
        <f>P32</f>
        <v>0.2</v>
      </c>
      <c r="Q33" s="58">
        <f t="shared" ref="Q33:Q34" si="16">O33*(1-P33)</f>
        <v>2697.6000000000004</v>
      </c>
      <c r="R33" s="29">
        <f t="shared" ref="R33:R34" si="17">CEILING(Q33/24,1)</f>
        <v>113</v>
      </c>
      <c r="S33" s="29">
        <f t="shared" ref="S33:S34" si="18">CEILING(Q33/12,1)</f>
        <v>225</v>
      </c>
      <c r="T33" s="120">
        <f>Q33*2%</f>
        <v>53.952000000000005</v>
      </c>
      <c r="U33" s="36"/>
      <c r="V33" s="36"/>
      <c r="W33" s="27"/>
    </row>
    <row r="34" spans="1:28" ht="26.1" customHeight="1" thickBot="1">
      <c r="A34" s="352" t="s">
        <v>22</v>
      </c>
      <c r="B34" s="353"/>
      <c r="C34" s="98">
        <v>2022</v>
      </c>
      <c r="D34" s="51">
        <f>D33</f>
        <v>0.2</v>
      </c>
      <c r="E34" s="60">
        <f t="shared" si="10"/>
        <v>1617.6000000000001</v>
      </c>
      <c r="F34" s="30">
        <f t="shared" si="11"/>
        <v>68</v>
      </c>
      <c r="G34" s="30">
        <f t="shared" si="12"/>
        <v>135</v>
      </c>
      <c r="H34" s="122">
        <f>E34*2%</f>
        <v>32.352000000000004</v>
      </c>
      <c r="I34" s="98">
        <v>3372</v>
      </c>
      <c r="J34" s="51">
        <f>J33</f>
        <v>0.2</v>
      </c>
      <c r="K34" s="60">
        <f t="shared" si="13"/>
        <v>2697.6000000000004</v>
      </c>
      <c r="L34" s="30">
        <f t="shared" si="14"/>
        <v>113</v>
      </c>
      <c r="M34" s="30">
        <f t="shared" si="15"/>
        <v>225</v>
      </c>
      <c r="N34" s="122">
        <f>K34*2%</f>
        <v>53.952000000000005</v>
      </c>
      <c r="O34" s="98">
        <v>4152</v>
      </c>
      <c r="P34" s="51">
        <f>P33</f>
        <v>0.2</v>
      </c>
      <c r="Q34" s="60">
        <f t="shared" si="16"/>
        <v>3321.6000000000004</v>
      </c>
      <c r="R34" s="30">
        <f t="shared" si="17"/>
        <v>139</v>
      </c>
      <c r="S34" s="30">
        <f t="shared" si="18"/>
        <v>277</v>
      </c>
      <c r="T34" s="122">
        <f>Q34*2%</f>
        <v>66.432000000000002</v>
      </c>
      <c r="U34" s="36"/>
      <c r="V34" s="36"/>
      <c r="W34" s="27"/>
    </row>
    <row r="35" spans="1:28" ht="12" customHeight="1" thickBot="1">
      <c r="C35" s="52"/>
      <c r="D35" s="53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3"/>
      <c r="Q35" s="53"/>
      <c r="R35" s="53"/>
      <c r="S35" s="53"/>
      <c r="T35" s="53"/>
      <c r="U35" s="53"/>
      <c r="V35" s="52"/>
      <c r="W35" s="53"/>
      <c r="X35" s="23"/>
      <c r="Y35" s="22"/>
      <c r="Z35" s="23"/>
    </row>
    <row r="36" spans="1:28" ht="24" customHeight="1" thickBot="1">
      <c r="A36" s="340" t="s">
        <v>19</v>
      </c>
      <c r="B36" s="341"/>
      <c r="C36" s="341"/>
      <c r="D36" s="341"/>
      <c r="E36" s="341"/>
      <c r="F36" s="341"/>
      <c r="G36" s="341"/>
      <c r="H36" s="341"/>
      <c r="I36" s="341"/>
      <c r="J36" s="341"/>
      <c r="K36" s="341"/>
      <c r="L36" s="341"/>
      <c r="M36" s="341"/>
      <c r="N36" s="342"/>
      <c r="O36" s="211"/>
      <c r="P36" s="211"/>
      <c r="Q36" s="54"/>
      <c r="R36" s="54"/>
      <c r="S36" s="54"/>
      <c r="T36" s="54"/>
      <c r="U36" s="54"/>
      <c r="V36" s="54"/>
      <c r="W36" s="54"/>
      <c r="X36" s="214"/>
    </row>
    <row r="37" spans="1:28" ht="24.75" customHeight="1" thickBot="1">
      <c r="A37" s="369" t="s">
        <v>16</v>
      </c>
      <c r="B37" s="370"/>
      <c r="C37" s="343" t="s">
        <v>23</v>
      </c>
      <c r="D37" s="344"/>
      <c r="E37" s="344"/>
      <c r="F37" s="344"/>
      <c r="G37" s="344"/>
      <c r="H37" s="345"/>
      <c r="I37" s="343" t="s">
        <v>24</v>
      </c>
      <c r="J37" s="344"/>
      <c r="K37" s="344"/>
      <c r="L37" s="344"/>
      <c r="M37" s="344"/>
      <c r="N37" s="345"/>
      <c r="O37" s="215"/>
      <c r="P37" s="215"/>
      <c r="Q37" s="55"/>
      <c r="R37" s="55"/>
      <c r="S37" s="55"/>
      <c r="T37" s="55"/>
      <c r="U37" s="55"/>
      <c r="V37" s="55"/>
      <c r="W37" s="27"/>
    </row>
    <row r="38" spans="1:28" ht="42" customHeight="1" thickBot="1">
      <c r="A38" s="358" t="s">
        <v>8</v>
      </c>
      <c r="B38" s="359"/>
      <c r="C38" s="283" t="s">
        <v>17</v>
      </c>
      <c r="D38" s="284" t="s">
        <v>5</v>
      </c>
      <c r="E38" s="285" t="s">
        <v>18</v>
      </c>
      <c r="F38" s="57" t="s">
        <v>34</v>
      </c>
      <c r="G38" s="62" t="s">
        <v>35</v>
      </c>
      <c r="H38" s="128" t="s">
        <v>54</v>
      </c>
      <c r="I38" s="283" t="s">
        <v>17</v>
      </c>
      <c r="J38" s="286" t="s">
        <v>5</v>
      </c>
      <c r="K38" s="285" t="s">
        <v>18</v>
      </c>
      <c r="L38" s="57" t="s">
        <v>34</v>
      </c>
      <c r="M38" s="62" t="s">
        <v>35</v>
      </c>
      <c r="N38" s="128" t="s">
        <v>54</v>
      </c>
      <c r="O38" s="125"/>
      <c r="P38" s="125"/>
      <c r="Q38" s="55"/>
      <c r="R38" s="55"/>
      <c r="S38" s="55"/>
      <c r="T38" s="55"/>
      <c r="U38" s="55"/>
      <c r="V38" s="55"/>
      <c r="W38" s="55"/>
      <c r="X38" s="24"/>
    </row>
    <row r="39" spans="1:28" ht="26.1" customHeight="1">
      <c r="A39" s="356" t="s">
        <v>20</v>
      </c>
      <c r="B39" s="357"/>
      <c r="C39" s="97">
        <v>3482</v>
      </c>
      <c r="D39" s="49">
        <v>0.2</v>
      </c>
      <c r="E39" s="59">
        <f>C39*(1-D39)</f>
        <v>2785.6000000000004</v>
      </c>
      <c r="F39" s="46">
        <f>CEILING(E39/24,1)</f>
        <v>117</v>
      </c>
      <c r="G39" s="46">
        <f>CEILING(E39/12,1)</f>
        <v>233</v>
      </c>
      <c r="H39" s="119">
        <f>E39*2%</f>
        <v>55.71200000000001</v>
      </c>
      <c r="I39" s="97">
        <v>4492</v>
      </c>
      <c r="J39" s="49">
        <v>0.2</v>
      </c>
      <c r="K39" s="59">
        <f>I39*(1-J39)</f>
        <v>3593.6000000000004</v>
      </c>
      <c r="L39" s="46">
        <f>CEILING(K39/24,1)</f>
        <v>150</v>
      </c>
      <c r="M39" s="46">
        <f>CEILING(K39/12,1)</f>
        <v>300</v>
      </c>
      <c r="N39" s="119">
        <f>K39*2%</f>
        <v>71.872000000000014</v>
      </c>
      <c r="O39" s="36"/>
      <c r="P39" s="36"/>
      <c r="Q39" s="54"/>
      <c r="R39" s="54"/>
      <c r="S39" s="54"/>
      <c r="T39" s="54"/>
      <c r="U39" s="54"/>
      <c r="V39" s="54"/>
      <c r="W39" s="54"/>
      <c r="X39" s="214"/>
    </row>
    <row r="40" spans="1:28" ht="26.1" customHeight="1">
      <c r="A40" s="354" t="s">
        <v>21</v>
      </c>
      <c r="B40" s="355"/>
      <c r="C40" s="99">
        <v>3932</v>
      </c>
      <c r="D40" s="50">
        <f>D39</f>
        <v>0.2</v>
      </c>
      <c r="E40" s="58">
        <f t="shared" ref="E40:E41" si="19">C40*(1-D40)</f>
        <v>3145.6000000000004</v>
      </c>
      <c r="F40" s="29">
        <f t="shared" ref="F40:F41" si="20">CEILING(E40/24,1)</f>
        <v>132</v>
      </c>
      <c r="G40" s="29">
        <f t="shared" ref="G40:G41" si="21">CEILING(E40/12,1)</f>
        <v>263</v>
      </c>
      <c r="H40" s="120">
        <f>E40*2%</f>
        <v>62.912000000000006</v>
      </c>
      <c r="I40" s="99">
        <v>5612</v>
      </c>
      <c r="J40" s="50">
        <f>J39</f>
        <v>0.2</v>
      </c>
      <c r="K40" s="58">
        <f t="shared" ref="K40:K41" si="22">I40*(1-J40)</f>
        <v>4489.6000000000004</v>
      </c>
      <c r="L40" s="29">
        <f t="shared" ref="L40:L41" si="23">CEILING(K40/24,1)</f>
        <v>188</v>
      </c>
      <c r="M40" s="29">
        <f t="shared" ref="M40:M41" si="24">CEILING(K40/12,1)</f>
        <v>375</v>
      </c>
      <c r="N40" s="120">
        <f>K40*2%</f>
        <v>89.792000000000016</v>
      </c>
      <c r="O40" s="36"/>
      <c r="P40" s="36"/>
      <c r="Q40" s="54"/>
      <c r="R40" s="54"/>
      <c r="S40" s="54"/>
      <c r="T40" s="54"/>
      <c r="U40" s="54"/>
      <c r="V40" s="54"/>
      <c r="W40" s="54"/>
      <c r="X40" s="214"/>
    </row>
    <row r="41" spans="1:28" ht="26.1" customHeight="1" thickBot="1">
      <c r="A41" s="352" t="s">
        <v>22</v>
      </c>
      <c r="B41" s="353"/>
      <c r="C41" s="98">
        <v>4842</v>
      </c>
      <c r="D41" s="51">
        <f>D40</f>
        <v>0.2</v>
      </c>
      <c r="E41" s="60">
        <f t="shared" si="19"/>
        <v>3873.6000000000004</v>
      </c>
      <c r="F41" s="30">
        <f t="shared" si="20"/>
        <v>162</v>
      </c>
      <c r="G41" s="30">
        <f t="shared" si="21"/>
        <v>323</v>
      </c>
      <c r="H41" s="122">
        <f>E41*2%</f>
        <v>77.472000000000008</v>
      </c>
      <c r="I41" s="98">
        <v>6742</v>
      </c>
      <c r="J41" s="51">
        <f>J40</f>
        <v>0.2</v>
      </c>
      <c r="K41" s="60">
        <f t="shared" si="22"/>
        <v>5393.6</v>
      </c>
      <c r="L41" s="30">
        <f t="shared" si="23"/>
        <v>225</v>
      </c>
      <c r="M41" s="30">
        <f t="shared" si="24"/>
        <v>450</v>
      </c>
      <c r="N41" s="122">
        <f>K41*2%</f>
        <v>107.87200000000001</v>
      </c>
      <c r="O41" s="36"/>
      <c r="P41" s="36"/>
      <c r="Q41" s="54"/>
      <c r="R41" s="54"/>
      <c r="S41" s="54"/>
      <c r="T41" s="54"/>
      <c r="U41" s="54"/>
      <c r="V41" s="54"/>
      <c r="W41" s="54"/>
      <c r="X41" s="214"/>
    </row>
    <row r="42" spans="1:28" ht="15" customHeight="1" thickBot="1"/>
    <row r="43" spans="1:28" ht="25.5" customHeight="1" thickBot="1">
      <c r="A43" s="413" t="s">
        <v>2</v>
      </c>
      <c r="B43" s="413" t="s">
        <v>3</v>
      </c>
      <c r="C43" s="380" t="s">
        <v>28</v>
      </c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2"/>
      <c r="O43" s="413" t="s">
        <v>2</v>
      </c>
      <c r="P43" s="413" t="s">
        <v>3</v>
      </c>
      <c r="Q43" s="380" t="s">
        <v>28</v>
      </c>
      <c r="R43" s="381"/>
      <c r="S43" s="381"/>
      <c r="T43" s="381"/>
      <c r="U43" s="381"/>
      <c r="V43" s="381"/>
      <c r="W43" s="381"/>
      <c r="X43" s="381"/>
      <c r="Y43" s="381"/>
      <c r="Z43" s="381"/>
      <c r="AA43" s="381"/>
      <c r="AB43" s="382"/>
    </row>
    <row r="44" spans="1:28" ht="28.5" customHeight="1" thickBot="1">
      <c r="A44" s="414"/>
      <c r="B44" s="414"/>
      <c r="C44" s="410" t="s">
        <v>76</v>
      </c>
      <c r="D44" s="411"/>
      <c r="E44" s="411"/>
      <c r="F44" s="411"/>
      <c r="G44" s="411"/>
      <c r="H44" s="412"/>
      <c r="I44" s="410" t="s">
        <v>77</v>
      </c>
      <c r="J44" s="411"/>
      <c r="K44" s="411"/>
      <c r="L44" s="411"/>
      <c r="M44" s="411"/>
      <c r="N44" s="412"/>
      <c r="O44" s="414"/>
      <c r="P44" s="414"/>
      <c r="Q44" s="410" t="s">
        <v>78</v>
      </c>
      <c r="R44" s="411"/>
      <c r="S44" s="411"/>
      <c r="T44" s="411"/>
      <c r="U44" s="411"/>
      <c r="V44" s="412"/>
      <c r="W44" s="410" t="s">
        <v>79</v>
      </c>
      <c r="X44" s="411"/>
      <c r="Y44" s="411"/>
      <c r="Z44" s="411"/>
      <c r="AA44" s="411"/>
      <c r="AB44" s="412"/>
    </row>
    <row r="45" spans="1:28" ht="46.5" customHeight="1" thickBot="1">
      <c r="A45" s="415"/>
      <c r="B45" s="416"/>
      <c r="C45" s="280" t="s">
        <v>17</v>
      </c>
      <c r="D45" s="281" t="s">
        <v>5</v>
      </c>
      <c r="E45" s="282" t="s">
        <v>18</v>
      </c>
      <c r="F45" s="57" t="s">
        <v>34</v>
      </c>
      <c r="G45" s="57" t="s">
        <v>35</v>
      </c>
      <c r="H45" s="128" t="s">
        <v>54</v>
      </c>
      <c r="I45" s="280" t="s">
        <v>17</v>
      </c>
      <c r="J45" s="281" t="s">
        <v>5</v>
      </c>
      <c r="K45" s="282" t="s">
        <v>18</v>
      </c>
      <c r="L45" s="57" t="s">
        <v>34</v>
      </c>
      <c r="M45" s="57" t="s">
        <v>35</v>
      </c>
      <c r="N45" s="128" t="s">
        <v>54</v>
      </c>
      <c r="O45" s="415"/>
      <c r="P45" s="415"/>
      <c r="Q45" s="283" t="s">
        <v>17</v>
      </c>
      <c r="R45" s="284" t="s">
        <v>5</v>
      </c>
      <c r="S45" s="285" t="s">
        <v>18</v>
      </c>
      <c r="T45" s="47" t="s">
        <v>34</v>
      </c>
      <c r="U45" s="47" t="s">
        <v>35</v>
      </c>
      <c r="V45" s="129" t="s">
        <v>54</v>
      </c>
      <c r="W45" s="283" t="s">
        <v>17</v>
      </c>
      <c r="X45" s="284" t="s">
        <v>5</v>
      </c>
      <c r="Y45" s="285" t="s">
        <v>18</v>
      </c>
      <c r="Z45" s="47" t="s">
        <v>34</v>
      </c>
      <c r="AA45" s="47" t="s">
        <v>35</v>
      </c>
      <c r="AB45" s="129" t="s">
        <v>54</v>
      </c>
    </row>
    <row r="46" spans="1:28" ht="26.1" customHeight="1">
      <c r="A46" s="417">
        <v>200</v>
      </c>
      <c r="B46" s="221">
        <v>80</v>
      </c>
      <c r="C46" s="225">
        <v>2365</v>
      </c>
      <c r="D46" s="226">
        <v>0.3</v>
      </c>
      <c r="E46" s="227">
        <f>C46*(1-D46)</f>
        <v>1655.5</v>
      </c>
      <c r="F46" s="241">
        <f>CEILING(E46/24,1)</f>
        <v>69</v>
      </c>
      <c r="G46" s="241">
        <f>CEILING(E46/12,1)</f>
        <v>138</v>
      </c>
      <c r="H46" s="238">
        <f>E46*5%</f>
        <v>82.775000000000006</v>
      </c>
      <c r="I46" s="231" t="s">
        <v>9</v>
      </c>
      <c r="J46" s="226" t="s">
        <v>9</v>
      </c>
      <c r="K46" s="227" t="s">
        <v>9</v>
      </c>
      <c r="L46" s="241" t="s">
        <v>9</v>
      </c>
      <c r="M46" s="241" t="s">
        <v>9</v>
      </c>
      <c r="N46" s="238" t="s">
        <v>9</v>
      </c>
      <c r="O46" s="417" t="s">
        <v>7</v>
      </c>
      <c r="P46" s="221">
        <v>80</v>
      </c>
      <c r="Q46" s="225">
        <v>2022</v>
      </c>
      <c r="R46" s="226">
        <v>0.4</v>
      </c>
      <c r="S46" s="248">
        <f>Q46*(1-R46)</f>
        <v>1213.2</v>
      </c>
      <c r="T46" s="241">
        <f>CEILING(S46/24,1)</f>
        <v>51</v>
      </c>
      <c r="U46" s="241">
        <f>CEILING(S46/12,1)</f>
        <v>102</v>
      </c>
      <c r="V46" s="119">
        <f>S46*2%</f>
        <v>24.264000000000003</v>
      </c>
      <c r="W46" s="225">
        <v>2372</v>
      </c>
      <c r="X46" s="226">
        <v>0.35</v>
      </c>
      <c r="Y46" s="248">
        <f>W46*(1-X46)</f>
        <v>1541.8</v>
      </c>
      <c r="Z46" s="241">
        <f>CEILING(Y46/24,1)</f>
        <v>65</v>
      </c>
      <c r="AA46" s="241">
        <f>CEILING(Y46/12,1)</f>
        <v>129</v>
      </c>
      <c r="AB46" s="119">
        <f>Y46*2%</f>
        <v>30.835999999999999</v>
      </c>
    </row>
    <row r="47" spans="1:28" ht="26.1" customHeight="1">
      <c r="A47" s="418"/>
      <c r="B47" s="222">
        <v>90</v>
      </c>
      <c r="C47" s="228">
        <v>2485</v>
      </c>
      <c r="D47" s="229">
        <f>D46</f>
        <v>0.3</v>
      </c>
      <c r="E47" s="230">
        <f t="shared" ref="E47:E51" si="25">C47*(1-D47)</f>
        <v>1739.5</v>
      </c>
      <c r="F47" s="242">
        <f t="shared" ref="F47:F51" si="26">CEILING(E47/24,1)</f>
        <v>73</v>
      </c>
      <c r="G47" s="242">
        <f t="shared" ref="G47:G51" si="27">CEILING(E47/12,1)</f>
        <v>145</v>
      </c>
      <c r="H47" s="239">
        <f t="shared" ref="H47:H51" si="28">E47*5%</f>
        <v>86.975000000000009</v>
      </c>
      <c r="I47" s="228">
        <v>3275</v>
      </c>
      <c r="J47" s="229">
        <f>D46</f>
        <v>0.3</v>
      </c>
      <c r="K47" s="230">
        <f>I47*(1-J47)</f>
        <v>2292.5</v>
      </c>
      <c r="L47" s="242">
        <f t="shared" ref="L47" si="29">CEILING(K47/24,1)</f>
        <v>96</v>
      </c>
      <c r="M47" s="242">
        <f t="shared" ref="M47" si="30">CEILING(K47/12,1)</f>
        <v>192</v>
      </c>
      <c r="N47" s="239">
        <f t="shared" ref="N47" si="31">K47*5%</f>
        <v>114.625</v>
      </c>
      <c r="O47" s="418"/>
      <c r="P47" s="222">
        <v>90</v>
      </c>
      <c r="Q47" s="228">
        <v>2132</v>
      </c>
      <c r="R47" s="229">
        <f t="shared" ref="R47:R52" si="32">R46</f>
        <v>0.4</v>
      </c>
      <c r="S47" s="251">
        <f t="shared" ref="S47:S52" si="33">Q47*(1-R47)</f>
        <v>1279.2</v>
      </c>
      <c r="T47" s="242">
        <f t="shared" ref="T47:T52" si="34">CEILING(S47/24,1)</f>
        <v>54</v>
      </c>
      <c r="U47" s="242">
        <f t="shared" ref="U47:U52" si="35">CEILING(S47/12,1)</f>
        <v>107</v>
      </c>
      <c r="V47" s="120">
        <f t="shared" ref="V47:V52" si="36">S47*2%</f>
        <v>25.584000000000003</v>
      </c>
      <c r="W47" s="228">
        <v>2472</v>
      </c>
      <c r="X47" s="229">
        <f t="shared" ref="X47:X52" si="37">X46</f>
        <v>0.35</v>
      </c>
      <c r="Y47" s="251">
        <f t="shared" ref="Y47:Y55" si="38">W47*(1-X47)</f>
        <v>1606.8</v>
      </c>
      <c r="Z47" s="242">
        <f t="shared" ref="Z47:Z55" si="39">CEILING(Y47/24,1)</f>
        <v>67</v>
      </c>
      <c r="AA47" s="242">
        <f t="shared" ref="AA47:AA55" si="40">CEILING(Y47/12,1)</f>
        <v>134</v>
      </c>
      <c r="AB47" s="120">
        <f t="shared" ref="AB47:AB55" si="41">Y47*2%</f>
        <v>32.136000000000003</v>
      </c>
    </row>
    <row r="48" spans="1:28" ht="26.1" customHeight="1">
      <c r="A48" s="418"/>
      <c r="B48" s="222">
        <v>120</v>
      </c>
      <c r="C48" s="231" t="s">
        <v>9</v>
      </c>
      <c r="D48" s="229" t="s">
        <v>9</v>
      </c>
      <c r="E48" s="230" t="s">
        <v>9</v>
      </c>
      <c r="F48" s="242" t="s">
        <v>9</v>
      </c>
      <c r="G48" s="242" t="s">
        <v>9</v>
      </c>
      <c r="H48" s="239" t="s">
        <v>9</v>
      </c>
      <c r="I48" s="231" t="s">
        <v>9</v>
      </c>
      <c r="J48" s="229" t="s">
        <v>9</v>
      </c>
      <c r="K48" s="230" t="s">
        <v>9</v>
      </c>
      <c r="L48" s="242" t="s">
        <v>9</v>
      </c>
      <c r="M48" s="242" t="s">
        <v>9</v>
      </c>
      <c r="N48" s="239" t="s">
        <v>9</v>
      </c>
      <c r="O48" s="418"/>
      <c r="P48" s="222">
        <v>120</v>
      </c>
      <c r="Q48" s="228">
        <v>2462</v>
      </c>
      <c r="R48" s="229">
        <f t="shared" si="32"/>
        <v>0.4</v>
      </c>
      <c r="S48" s="251">
        <f t="shared" si="33"/>
        <v>1477.2</v>
      </c>
      <c r="T48" s="242">
        <f t="shared" si="34"/>
        <v>62</v>
      </c>
      <c r="U48" s="242">
        <f t="shared" si="35"/>
        <v>124</v>
      </c>
      <c r="V48" s="120">
        <f t="shared" si="36"/>
        <v>29.544</v>
      </c>
      <c r="W48" s="228">
        <v>2922</v>
      </c>
      <c r="X48" s="229">
        <f t="shared" si="37"/>
        <v>0.35</v>
      </c>
      <c r="Y48" s="251">
        <f t="shared" si="38"/>
        <v>1899.3</v>
      </c>
      <c r="Z48" s="242">
        <f t="shared" si="39"/>
        <v>80</v>
      </c>
      <c r="AA48" s="242">
        <f t="shared" si="40"/>
        <v>159</v>
      </c>
      <c r="AB48" s="120">
        <f t="shared" si="41"/>
        <v>37.985999999999997</v>
      </c>
    </row>
    <row r="49" spans="1:28" ht="26.1" customHeight="1">
      <c r="A49" s="418"/>
      <c r="B49" s="222">
        <v>140</v>
      </c>
      <c r="C49" s="228">
        <v>3385</v>
      </c>
      <c r="D49" s="229">
        <f>D46</f>
        <v>0.3</v>
      </c>
      <c r="E49" s="230">
        <f t="shared" si="25"/>
        <v>2369.5</v>
      </c>
      <c r="F49" s="242">
        <f t="shared" si="26"/>
        <v>99</v>
      </c>
      <c r="G49" s="242">
        <f t="shared" si="27"/>
        <v>198</v>
      </c>
      <c r="H49" s="239">
        <f t="shared" si="28"/>
        <v>118.47500000000001</v>
      </c>
      <c r="I49" s="228">
        <v>4505</v>
      </c>
      <c r="J49" s="229">
        <f>J47</f>
        <v>0.3</v>
      </c>
      <c r="K49" s="230">
        <f t="shared" ref="K49:K51" si="42">I49*(1-J49)</f>
        <v>3153.5</v>
      </c>
      <c r="L49" s="242">
        <f t="shared" ref="L49:L51" si="43">CEILING(K49/24,1)</f>
        <v>132</v>
      </c>
      <c r="M49" s="242">
        <f t="shared" ref="M49:M51" si="44">CEILING(K49/12,1)</f>
        <v>263</v>
      </c>
      <c r="N49" s="239">
        <f t="shared" ref="N49:N51" si="45">K49*5%</f>
        <v>157.67500000000001</v>
      </c>
      <c r="O49" s="418"/>
      <c r="P49" s="222">
        <v>140</v>
      </c>
      <c r="Q49" s="228">
        <v>2582</v>
      </c>
      <c r="R49" s="229">
        <f t="shared" si="32"/>
        <v>0.4</v>
      </c>
      <c r="S49" s="251">
        <f t="shared" si="33"/>
        <v>1549.2</v>
      </c>
      <c r="T49" s="242">
        <f t="shared" si="34"/>
        <v>65</v>
      </c>
      <c r="U49" s="242">
        <f t="shared" si="35"/>
        <v>130</v>
      </c>
      <c r="V49" s="120">
        <f t="shared" si="36"/>
        <v>30.984000000000002</v>
      </c>
      <c r="W49" s="228">
        <v>3152</v>
      </c>
      <c r="X49" s="229">
        <f t="shared" si="37"/>
        <v>0.35</v>
      </c>
      <c r="Y49" s="251">
        <f t="shared" si="38"/>
        <v>2048.8000000000002</v>
      </c>
      <c r="Z49" s="242">
        <f t="shared" si="39"/>
        <v>86</v>
      </c>
      <c r="AA49" s="242">
        <f t="shared" si="40"/>
        <v>171</v>
      </c>
      <c r="AB49" s="120">
        <f t="shared" si="41"/>
        <v>40.976000000000006</v>
      </c>
    </row>
    <row r="50" spans="1:28" ht="26.1" customHeight="1">
      <c r="A50" s="418"/>
      <c r="B50" s="223">
        <v>160</v>
      </c>
      <c r="C50" s="232">
        <v>3425</v>
      </c>
      <c r="D50" s="233">
        <f>D46</f>
        <v>0.3</v>
      </c>
      <c r="E50" s="234">
        <f t="shared" si="25"/>
        <v>2397.5</v>
      </c>
      <c r="F50" s="243">
        <f t="shared" si="26"/>
        <v>100</v>
      </c>
      <c r="G50" s="243">
        <f t="shared" si="27"/>
        <v>200</v>
      </c>
      <c r="H50" s="239">
        <f t="shared" si="28"/>
        <v>119.875</v>
      </c>
      <c r="I50" s="232">
        <v>4835</v>
      </c>
      <c r="J50" s="233">
        <f>J49</f>
        <v>0.3</v>
      </c>
      <c r="K50" s="234">
        <f t="shared" si="42"/>
        <v>3384.5</v>
      </c>
      <c r="L50" s="243">
        <f t="shared" si="43"/>
        <v>142</v>
      </c>
      <c r="M50" s="243">
        <f t="shared" si="44"/>
        <v>283</v>
      </c>
      <c r="N50" s="239">
        <f t="shared" si="45"/>
        <v>169.22500000000002</v>
      </c>
      <c r="O50" s="418"/>
      <c r="P50" s="223">
        <v>160</v>
      </c>
      <c r="Q50" s="232">
        <v>2792</v>
      </c>
      <c r="R50" s="233">
        <f t="shared" si="32"/>
        <v>0.4</v>
      </c>
      <c r="S50" s="252">
        <f t="shared" si="33"/>
        <v>1675.2</v>
      </c>
      <c r="T50" s="243">
        <f t="shared" si="34"/>
        <v>70</v>
      </c>
      <c r="U50" s="243">
        <f t="shared" si="35"/>
        <v>140</v>
      </c>
      <c r="V50" s="120">
        <f t="shared" si="36"/>
        <v>33.504000000000005</v>
      </c>
      <c r="W50" s="232">
        <v>3482</v>
      </c>
      <c r="X50" s="233">
        <f t="shared" si="37"/>
        <v>0.35</v>
      </c>
      <c r="Y50" s="252">
        <f t="shared" si="38"/>
        <v>2263.3000000000002</v>
      </c>
      <c r="Z50" s="243">
        <f t="shared" si="39"/>
        <v>95</v>
      </c>
      <c r="AA50" s="243">
        <f t="shared" si="40"/>
        <v>189</v>
      </c>
      <c r="AB50" s="120">
        <f t="shared" si="41"/>
        <v>45.266000000000005</v>
      </c>
    </row>
    <row r="51" spans="1:28" ht="26.1" customHeight="1">
      <c r="A51" s="418"/>
      <c r="B51" s="222">
        <v>180</v>
      </c>
      <c r="C51" s="228">
        <v>3945</v>
      </c>
      <c r="D51" s="229">
        <f>D46</f>
        <v>0.3</v>
      </c>
      <c r="E51" s="230">
        <f t="shared" si="25"/>
        <v>2761.5</v>
      </c>
      <c r="F51" s="242">
        <f t="shared" si="26"/>
        <v>116</v>
      </c>
      <c r="G51" s="242">
        <f t="shared" si="27"/>
        <v>231</v>
      </c>
      <c r="H51" s="239">
        <f t="shared" si="28"/>
        <v>138.07500000000002</v>
      </c>
      <c r="I51" s="228">
        <v>5295</v>
      </c>
      <c r="J51" s="229">
        <f>J50</f>
        <v>0.3</v>
      </c>
      <c r="K51" s="230">
        <f t="shared" si="42"/>
        <v>3706.4999999999995</v>
      </c>
      <c r="L51" s="242">
        <f t="shared" si="43"/>
        <v>155</v>
      </c>
      <c r="M51" s="242">
        <f t="shared" si="44"/>
        <v>309</v>
      </c>
      <c r="N51" s="239">
        <f t="shared" si="45"/>
        <v>185.32499999999999</v>
      </c>
      <c r="O51" s="418"/>
      <c r="P51" s="222">
        <v>180</v>
      </c>
      <c r="Q51" s="228">
        <v>2922</v>
      </c>
      <c r="R51" s="229">
        <f t="shared" si="32"/>
        <v>0.4</v>
      </c>
      <c r="S51" s="251">
        <f t="shared" si="33"/>
        <v>1753.2</v>
      </c>
      <c r="T51" s="242">
        <f t="shared" si="34"/>
        <v>74</v>
      </c>
      <c r="U51" s="242">
        <f t="shared" si="35"/>
        <v>147</v>
      </c>
      <c r="V51" s="120">
        <f t="shared" si="36"/>
        <v>35.064</v>
      </c>
      <c r="W51" s="228">
        <v>3712</v>
      </c>
      <c r="X51" s="229">
        <f t="shared" si="37"/>
        <v>0.35</v>
      </c>
      <c r="Y51" s="251">
        <f t="shared" si="38"/>
        <v>2412.8000000000002</v>
      </c>
      <c r="Z51" s="242">
        <f t="shared" si="39"/>
        <v>101</v>
      </c>
      <c r="AA51" s="242">
        <f t="shared" si="40"/>
        <v>202</v>
      </c>
      <c r="AB51" s="120">
        <f t="shared" si="41"/>
        <v>48.256000000000007</v>
      </c>
    </row>
    <row r="52" spans="1:28" ht="26.1" customHeight="1" thickBot="1">
      <c r="A52" s="425"/>
      <c r="B52" s="224">
        <v>200</v>
      </c>
      <c r="C52" s="235" t="s">
        <v>9</v>
      </c>
      <c r="D52" s="236" t="s">
        <v>9</v>
      </c>
      <c r="E52" s="237" t="s">
        <v>9</v>
      </c>
      <c r="F52" s="244" t="s">
        <v>9</v>
      </c>
      <c r="G52" s="244" t="s">
        <v>9</v>
      </c>
      <c r="H52" s="240" t="s">
        <v>9</v>
      </c>
      <c r="I52" s="235" t="s">
        <v>9</v>
      </c>
      <c r="J52" s="236" t="s">
        <v>9</v>
      </c>
      <c r="K52" s="237" t="s">
        <v>9</v>
      </c>
      <c r="L52" s="244" t="s">
        <v>9</v>
      </c>
      <c r="M52" s="244" t="s">
        <v>9</v>
      </c>
      <c r="N52" s="240" t="s">
        <v>9</v>
      </c>
      <c r="O52" s="418"/>
      <c r="P52" s="250">
        <v>200</v>
      </c>
      <c r="Q52" s="245">
        <v>3152</v>
      </c>
      <c r="R52" s="246">
        <f t="shared" si="32"/>
        <v>0.4</v>
      </c>
      <c r="S52" s="254">
        <f t="shared" si="33"/>
        <v>1891.1999999999998</v>
      </c>
      <c r="T52" s="247">
        <f t="shared" si="34"/>
        <v>79</v>
      </c>
      <c r="U52" s="247">
        <f t="shared" si="35"/>
        <v>158</v>
      </c>
      <c r="V52" s="175">
        <f t="shared" si="36"/>
        <v>37.823999999999998</v>
      </c>
      <c r="W52" s="245">
        <v>3942</v>
      </c>
      <c r="X52" s="246">
        <f t="shared" si="37"/>
        <v>0.35</v>
      </c>
      <c r="Y52" s="254">
        <f t="shared" si="38"/>
        <v>2562.3000000000002</v>
      </c>
      <c r="Z52" s="247">
        <f t="shared" si="39"/>
        <v>107</v>
      </c>
      <c r="AA52" s="247">
        <f t="shared" si="40"/>
        <v>214</v>
      </c>
      <c r="AB52" s="175">
        <f t="shared" si="41"/>
        <v>51.246000000000002</v>
      </c>
    </row>
    <row r="53" spans="1:28" ht="27" customHeight="1">
      <c r="A53" s="419" t="s">
        <v>29</v>
      </c>
      <c r="B53" s="420"/>
      <c r="C53" s="258" t="s">
        <v>9</v>
      </c>
      <c r="D53" s="255" t="s">
        <v>9</v>
      </c>
      <c r="E53" s="256" t="s">
        <v>9</v>
      </c>
      <c r="F53" s="257" t="s">
        <v>9</v>
      </c>
      <c r="G53" s="257" t="s">
        <v>9</v>
      </c>
      <c r="H53" s="267" t="s">
        <v>9</v>
      </c>
      <c r="I53" s="258" t="s">
        <v>9</v>
      </c>
      <c r="J53" s="255" t="s">
        <v>9</v>
      </c>
      <c r="K53" s="256" t="s">
        <v>9</v>
      </c>
      <c r="L53" s="257" t="s">
        <v>9</v>
      </c>
      <c r="M53" s="257" t="s">
        <v>9</v>
      </c>
      <c r="N53" s="267" t="s">
        <v>9</v>
      </c>
      <c r="O53" s="419" t="s">
        <v>29</v>
      </c>
      <c r="P53" s="420"/>
      <c r="Q53" s="258" t="s">
        <v>9</v>
      </c>
      <c r="R53" s="255" t="s">
        <v>9</v>
      </c>
      <c r="S53" s="256" t="s">
        <v>9</v>
      </c>
      <c r="T53" s="257" t="s">
        <v>9</v>
      </c>
      <c r="U53" s="257" t="s">
        <v>9</v>
      </c>
      <c r="V53" s="267" t="s">
        <v>9</v>
      </c>
      <c r="W53" s="225">
        <v>4492</v>
      </c>
      <c r="X53" s="226">
        <v>0.35</v>
      </c>
      <c r="Y53" s="248">
        <f t="shared" si="38"/>
        <v>2919.8</v>
      </c>
      <c r="Z53" s="241">
        <f t="shared" si="39"/>
        <v>122</v>
      </c>
      <c r="AA53" s="241">
        <f t="shared" si="40"/>
        <v>244</v>
      </c>
      <c r="AB53" s="119">
        <f t="shared" si="41"/>
        <v>58.396000000000008</v>
      </c>
    </row>
    <row r="54" spans="1:28" ht="27" customHeight="1">
      <c r="A54" s="421" t="s">
        <v>30</v>
      </c>
      <c r="B54" s="422"/>
      <c r="C54" s="259" t="s">
        <v>9</v>
      </c>
      <c r="D54" s="260" t="s">
        <v>9</v>
      </c>
      <c r="E54" s="261" t="s">
        <v>9</v>
      </c>
      <c r="F54" s="262" t="s">
        <v>9</v>
      </c>
      <c r="G54" s="262" t="s">
        <v>9</v>
      </c>
      <c r="H54" s="268" t="s">
        <v>9</v>
      </c>
      <c r="I54" s="259" t="s">
        <v>9</v>
      </c>
      <c r="J54" s="260" t="s">
        <v>9</v>
      </c>
      <c r="K54" s="261" t="s">
        <v>9</v>
      </c>
      <c r="L54" s="262" t="s">
        <v>9</v>
      </c>
      <c r="M54" s="262" t="s">
        <v>9</v>
      </c>
      <c r="N54" s="268" t="s">
        <v>9</v>
      </c>
      <c r="O54" s="421" t="s">
        <v>30</v>
      </c>
      <c r="P54" s="422"/>
      <c r="Q54" s="259" t="s">
        <v>9</v>
      </c>
      <c r="R54" s="260" t="s">
        <v>9</v>
      </c>
      <c r="S54" s="261" t="s">
        <v>9</v>
      </c>
      <c r="T54" s="262" t="s">
        <v>9</v>
      </c>
      <c r="U54" s="262" t="s">
        <v>9</v>
      </c>
      <c r="V54" s="268" t="s">
        <v>9</v>
      </c>
      <c r="W54" s="110">
        <v>4832</v>
      </c>
      <c r="X54" s="50">
        <v>0.35</v>
      </c>
      <c r="Y54" s="270">
        <f t="shared" si="38"/>
        <v>3140.8</v>
      </c>
      <c r="Z54" s="44">
        <f t="shared" si="39"/>
        <v>131</v>
      </c>
      <c r="AA54" s="44">
        <f t="shared" si="40"/>
        <v>262</v>
      </c>
      <c r="AB54" s="121">
        <f t="shared" si="41"/>
        <v>62.816000000000003</v>
      </c>
    </row>
    <row r="55" spans="1:28" ht="27" customHeight="1" thickBot="1">
      <c r="A55" s="423" t="s">
        <v>31</v>
      </c>
      <c r="B55" s="424"/>
      <c r="C55" s="263" t="s">
        <v>9</v>
      </c>
      <c r="D55" s="264" t="s">
        <v>9</v>
      </c>
      <c r="E55" s="265" t="s">
        <v>9</v>
      </c>
      <c r="F55" s="266" t="s">
        <v>9</v>
      </c>
      <c r="G55" s="266" t="s">
        <v>9</v>
      </c>
      <c r="H55" s="269" t="s">
        <v>9</v>
      </c>
      <c r="I55" s="263" t="s">
        <v>9</v>
      </c>
      <c r="J55" s="264" t="s">
        <v>9</v>
      </c>
      <c r="K55" s="265" t="s">
        <v>9</v>
      </c>
      <c r="L55" s="266" t="s">
        <v>9</v>
      </c>
      <c r="M55" s="266" t="s">
        <v>9</v>
      </c>
      <c r="N55" s="269" t="s">
        <v>9</v>
      </c>
      <c r="O55" s="423" t="s">
        <v>31</v>
      </c>
      <c r="P55" s="424"/>
      <c r="Q55" s="263" t="s">
        <v>9</v>
      </c>
      <c r="R55" s="264" t="s">
        <v>9</v>
      </c>
      <c r="S55" s="265" t="s">
        <v>9</v>
      </c>
      <c r="T55" s="266" t="s">
        <v>9</v>
      </c>
      <c r="U55" s="266" t="s">
        <v>9</v>
      </c>
      <c r="V55" s="269" t="s">
        <v>9</v>
      </c>
      <c r="W55" s="249">
        <v>5062</v>
      </c>
      <c r="X55" s="236">
        <v>0.35</v>
      </c>
      <c r="Y55" s="253">
        <f t="shared" si="38"/>
        <v>3290.3</v>
      </c>
      <c r="Z55" s="244">
        <f t="shared" si="39"/>
        <v>138</v>
      </c>
      <c r="AA55" s="244">
        <f t="shared" si="40"/>
        <v>275</v>
      </c>
      <c r="AB55" s="122">
        <f t="shared" si="41"/>
        <v>65.806000000000012</v>
      </c>
    </row>
  </sheetData>
  <mergeCells count="69">
    <mergeCell ref="O46:O52"/>
    <mergeCell ref="O53:P53"/>
    <mergeCell ref="O54:P54"/>
    <mergeCell ref="O55:P55"/>
    <mergeCell ref="A53:B53"/>
    <mergeCell ref="A54:B54"/>
    <mergeCell ref="A55:B55"/>
    <mergeCell ref="A46:A52"/>
    <mergeCell ref="O43:O45"/>
    <mergeCell ref="P43:P45"/>
    <mergeCell ref="Q43:AB43"/>
    <mergeCell ref="Q44:V44"/>
    <mergeCell ref="W44:AB44"/>
    <mergeCell ref="I44:N44"/>
    <mergeCell ref="C43:N43"/>
    <mergeCell ref="C44:H44"/>
    <mergeCell ref="A43:A45"/>
    <mergeCell ref="B43:B45"/>
    <mergeCell ref="A41:B41"/>
    <mergeCell ref="A40:B40"/>
    <mergeCell ref="A39:B39"/>
    <mergeCell ref="A38:B38"/>
    <mergeCell ref="A37:B37"/>
    <mergeCell ref="C1:S1"/>
    <mergeCell ref="A6:Z6"/>
    <mergeCell ref="C7:H7"/>
    <mergeCell ref="I7:N7"/>
    <mergeCell ref="O7:T7"/>
    <mergeCell ref="U7:Z7"/>
    <mergeCell ref="A7:B7"/>
    <mergeCell ref="G3:Q3"/>
    <mergeCell ref="A8:B9"/>
    <mergeCell ref="A12:B12"/>
    <mergeCell ref="A13:B14"/>
    <mergeCell ref="H2:M2"/>
    <mergeCell ref="A23:N23"/>
    <mergeCell ref="O23:T23"/>
    <mergeCell ref="A11:N11"/>
    <mergeCell ref="C12:H12"/>
    <mergeCell ref="I12:N12"/>
    <mergeCell ref="A17:B17"/>
    <mergeCell ref="A21:B21"/>
    <mergeCell ref="A20:B20"/>
    <mergeCell ref="A19:B19"/>
    <mergeCell ref="A18:B18"/>
    <mergeCell ref="A16:Z16"/>
    <mergeCell ref="C17:H17"/>
    <mergeCell ref="I17:N17"/>
    <mergeCell ref="O17:T17"/>
    <mergeCell ref="U17:Z17"/>
    <mergeCell ref="O24:T24"/>
    <mergeCell ref="A29:T29"/>
    <mergeCell ref="C30:H30"/>
    <mergeCell ref="I30:N30"/>
    <mergeCell ref="O30:T30"/>
    <mergeCell ref="A24:B24"/>
    <mergeCell ref="A25:B25"/>
    <mergeCell ref="A27:B27"/>
    <mergeCell ref="A26:B26"/>
    <mergeCell ref="A30:B30"/>
    <mergeCell ref="A36:N36"/>
    <mergeCell ref="C37:H37"/>
    <mergeCell ref="I37:N37"/>
    <mergeCell ref="C24:H24"/>
    <mergeCell ref="I24:N24"/>
    <mergeCell ref="A34:B34"/>
    <mergeCell ref="A33:B33"/>
    <mergeCell ref="A32:B32"/>
    <mergeCell ref="A31:B31"/>
  </mergeCells>
  <conditionalFormatting sqref="D46:D52 J46:J52">
    <cfRule type="cellIs" dxfId="0" priority="1" operator="equal">
      <formula>0.4</formula>
    </cfRule>
  </conditionalFormatting>
  <pageMargins left="0.23622047244094491" right="0.19685039370078741" top="0.23622047244094491" bottom="0.19685039370078741" header="0.19685039370078741" footer="0.11811023622047245"/>
  <pageSetup paperSize="9" scale="4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HA Askona (2)</vt:lpstr>
      <vt:lpstr>Sleep Professor</vt:lpstr>
      <vt:lpstr>Pillow,blanket and cover</vt:lpstr>
      <vt:lpstr>'HA Askona (2)'!Область_печати</vt:lpstr>
      <vt:lpstr>'Pillow,blanket and cover'!Область_печати</vt:lpstr>
      <vt:lpstr>'Sleep Professor'!Область_печати</vt:lpstr>
    </vt:vector>
  </TitlesOfParts>
  <Company>ASKONA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Одегов Александр Иванович</dc:creator>
  <cp:lastModifiedBy>EpihovAD</cp:lastModifiedBy>
  <cp:lastPrinted>2013-11-14T18:27:29Z</cp:lastPrinted>
  <dcterms:created xsi:type="dcterms:W3CDTF">2012-05-31T13:50:54Z</dcterms:created>
  <dcterms:modified xsi:type="dcterms:W3CDTF">2013-11-19T13:52:27Z</dcterms:modified>
</cp:coreProperties>
</file>